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altion.fi\Yhteiset_tiedostot\VM\KAO\Kuntatalous\Kunnan pp vos\Laskelmat\2024\Julkaisu\"/>
    </mc:Choice>
  </mc:AlternateContent>
  <xr:revisionPtr revIDLastSave="0" documentId="13_ncr:1_{6A5E5DC7-748F-4117-BA89-7E87F2190380}" xr6:coauthVersionLast="47" xr6:coauthVersionMax="47" xr10:uidLastSave="{00000000-0000-0000-0000-000000000000}"/>
  <bookViews>
    <workbookView xWindow="-28920" yWindow="-120" windowWidth="29040" windowHeight="15840" tabRatio="904" xr2:uid="{00000000-000D-0000-FFFF-FFFF00000000}"/>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Verotuloihin perust tasaus" sheetId="12" r:id="rId7"/>
    <sheet name="Verokorvaukset" sheetId="14" r:id="rId8"/>
    <sheet name="Kotikuntakorvaus" sheetId="17" r:id="rId9"/>
  </sheets>
  <definedNames>
    <definedName name="_xlnm.Print_Area" localSheetId="2">'Lask. kustannukset IKÄRAKENNE'!$A:$N</definedName>
    <definedName name="_xlnm.Print_Area" localSheetId="3">'Lask. kustannukset MUUT'!$A:$AD</definedName>
    <definedName name="_xlnm.Print_Area" localSheetId="4">Lisäosat!$A:$U</definedName>
    <definedName name="_xlnm.Print_Area" localSheetId="5">'Muut lis_väh'!$A:$N</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7" l="1"/>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5" i="11"/>
  <c r="M4" i="11"/>
  <c r="L14" i="9" l="1"/>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13" i="9"/>
  <c r="G6" i="14" l="1"/>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E8" i="17" l="1"/>
  <c r="D8" i="17"/>
  <c r="C8" i="17"/>
  <c r="F8" i="17" l="1"/>
  <c r="F7" i="17" s="1"/>
  <c r="O6" i="7"/>
  <c r="E11" i="12" l="1"/>
  <c r="L4" i="11" l="1"/>
  <c r="K4" i="11"/>
  <c r="N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C12" i="9"/>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7" i="8"/>
  <c r="Q6" i="7" l="1"/>
  <c r="R300" i="7" l="1"/>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F8" i="7" l="1"/>
  <c r="I8" i="7" s="1"/>
  <c r="L8" i="7" s="1"/>
  <c r="F9" i="7"/>
  <c r="I9" i="7" s="1"/>
  <c r="L9" i="7" s="1"/>
  <c r="F10" i="7"/>
  <c r="I10" i="7" s="1"/>
  <c r="L10" i="7" s="1"/>
  <c r="F11" i="7"/>
  <c r="I11" i="7" s="1"/>
  <c r="L11" i="7" s="1"/>
  <c r="F12" i="7"/>
  <c r="I12" i="7" s="1"/>
  <c r="L12" i="7" s="1"/>
  <c r="F13" i="7"/>
  <c r="I13" i="7" s="1"/>
  <c r="L13" i="7" s="1"/>
  <c r="F14" i="7"/>
  <c r="I14" i="7" s="1"/>
  <c r="L14" i="7" s="1"/>
  <c r="F15" i="7"/>
  <c r="I15" i="7" s="1"/>
  <c r="L15" i="7" s="1"/>
  <c r="F16" i="7"/>
  <c r="I16" i="7" s="1"/>
  <c r="L16" i="7" s="1"/>
  <c r="F17" i="7"/>
  <c r="I17" i="7" s="1"/>
  <c r="L17" i="7" s="1"/>
  <c r="F18" i="7"/>
  <c r="I18" i="7" s="1"/>
  <c r="L18" i="7" s="1"/>
  <c r="F19" i="7"/>
  <c r="I19" i="7" s="1"/>
  <c r="L19" i="7" s="1"/>
  <c r="F20" i="7"/>
  <c r="I20" i="7" s="1"/>
  <c r="L20" i="7" s="1"/>
  <c r="F21" i="7"/>
  <c r="I21" i="7" s="1"/>
  <c r="L21" i="7" s="1"/>
  <c r="F22" i="7"/>
  <c r="I22" i="7" s="1"/>
  <c r="L22" i="7" s="1"/>
  <c r="F23" i="7"/>
  <c r="I23" i="7" s="1"/>
  <c r="L23" i="7" s="1"/>
  <c r="F24" i="7"/>
  <c r="I24" i="7" s="1"/>
  <c r="L24" i="7" s="1"/>
  <c r="F25" i="7"/>
  <c r="I25" i="7" s="1"/>
  <c r="L25" i="7" s="1"/>
  <c r="F26" i="7"/>
  <c r="I26" i="7" s="1"/>
  <c r="L26" i="7" s="1"/>
  <c r="F27" i="7"/>
  <c r="I27" i="7" s="1"/>
  <c r="L27" i="7" s="1"/>
  <c r="F28" i="7"/>
  <c r="I28" i="7" s="1"/>
  <c r="L28" i="7" s="1"/>
  <c r="F29" i="7"/>
  <c r="I29" i="7" s="1"/>
  <c r="L29" i="7" s="1"/>
  <c r="F30" i="7"/>
  <c r="I30" i="7" s="1"/>
  <c r="L30" i="7" s="1"/>
  <c r="F31" i="7"/>
  <c r="I31" i="7" s="1"/>
  <c r="L31" i="7" s="1"/>
  <c r="F32" i="7"/>
  <c r="I32" i="7" s="1"/>
  <c r="L32" i="7" s="1"/>
  <c r="F33" i="7"/>
  <c r="I33" i="7" s="1"/>
  <c r="L33" i="7" s="1"/>
  <c r="F34" i="7"/>
  <c r="I34" i="7" s="1"/>
  <c r="L34" i="7" s="1"/>
  <c r="F35" i="7"/>
  <c r="I35" i="7" s="1"/>
  <c r="L35" i="7" s="1"/>
  <c r="F36" i="7"/>
  <c r="I36" i="7" s="1"/>
  <c r="L36" i="7" s="1"/>
  <c r="F37" i="7"/>
  <c r="I37" i="7" s="1"/>
  <c r="L37" i="7" s="1"/>
  <c r="F38" i="7"/>
  <c r="I38" i="7" s="1"/>
  <c r="L38" i="7" s="1"/>
  <c r="F39" i="7"/>
  <c r="I39" i="7" s="1"/>
  <c r="L39" i="7" s="1"/>
  <c r="F40" i="7"/>
  <c r="I40" i="7" s="1"/>
  <c r="L40" i="7" s="1"/>
  <c r="F41" i="7"/>
  <c r="I41" i="7" s="1"/>
  <c r="L41" i="7" s="1"/>
  <c r="F42" i="7"/>
  <c r="I42" i="7" s="1"/>
  <c r="L42" i="7" s="1"/>
  <c r="F43" i="7"/>
  <c r="I43" i="7" s="1"/>
  <c r="L43" i="7" s="1"/>
  <c r="F44" i="7"/>
  <c r="I44" i="7" s="1"/>
  <c r="L44" i="7" s="1"/>
  <c r="F45" i="7"/>
  <c r="I45" i="7" s="1"/>
  <c r="L45" i="7" s="1"/>
  <c r="F46" i="7"/>
  <c r="I46" i="7" s="1"/>
  <c r="L46" i="7" s="1"/>
  <c r="F47" i="7"/>
  <c r="I47" i="7" s="1"/>
  <c r="L47" i="7" s="1"/>
  <c r="F48" i="7"/>
  <c r="I48" i="7" s="1"/>
  <c r="L48" i="7" s="1"/>
  <c r="F49" i="7"/>
  <c r="I49" i="7" s="1"/>
  <c r="L49" i="7" s="1"/>
  <c r="F50" i="7"/>
  <c r="I50" i="7" s="1"/>
  <c r="L50" i="7" s="1"/>
  <c r="F51" i="7"/>
  <c r="I51" i="7" s="1"/>
  <c r="L51" i="7" s="1"/>
  <c r="F52" i="7"/>
  <c r="I52" i="7" s="1"/>
  <c r="L52" i="7" s="1"/>
  <c r="F53" i="7"/>
  <c r="I53" i="7" s="1"/>
  <c r="L53" i="7" s="1"/>
  <c r="F54" i="7"/>
  <c r="I54" i="7" s="1"/>
  <c r="L54" i="7" s="1"/>
  <c r="F55" i="7"/>
  <c r="I55" i="7" s="1"/>
  <c r="L55" i="7" s="1"/>
  <c r="F56" i="7"/>
  <c r="I56" i="7" s="1"/>
  <c r="L56" i="7" s="1"/>
  <c r="F57" i="7"/>
  <c r="I57" i="7" s="1"/>
  <c r="L57" i="7" s="1"/>
  <c r="F58" i="7"/>
  <c r="I58" i="7" s="1"/>
  <c r="L58" i="7" s="1"/>
  <c r="F59" i="7"/>
  <c r="I59" i="7" s="1"/>
  <c r="L59" i="7" s="1"/>
  <c r="F60" i="7"/>
  <c r="I60" i="7" s="1"/>
  <c r="L60" i="7" s="1"/>
  <c r="F61" i="7"/>
  <c r="I61" i="7" s="1"/>
  <c r="L61" i="7" s="1"/>
  <c r="F62" i="7"/>
  <c r="I62" i="7" s="1"/>
  <c r="L62" i="7" s="1"/>
  <c r="F63" i="7"/>
  <c r="I63" i="7" s="1"/>
  <c r="L63" i="7" s="1"/>
  <c r="F64" i="7"/>
  <c r="I64" i="7" s="1"/>
  <c r="L64" i="7" s="1"/>
  <c r="F65" i="7"/>
  <c r="I65" i="7" s="1"/>
  <c r="L65" i="7" s="1"/>
  <c r="F66" i="7"/>
  <c r="I66" i="7" s="1"/>
  <c r="L66" i="7" s="1"/>
  <c r="F67" i="7"/>
  <c r="I67" i="7" s="1"/>
  <c r="L67" i="7" s="1"/>
  <c r="F68" i="7"/>
  <c r="I68" i="7" s="1"/>
  <c r="L68" i="7" s="1"/>
  <c r="F69" i="7"/>
  <c r="I69" i="7" s="1"/>
  <c r="L69" i="7" s="1"/>
  <c r="F70" i="7"/>
  <c r="I70" i="7" s="1"/>
  <c r="L70" i="7" s="1"/>
  <c r="F71" i="7"/>
  <c r="I71" i="7" s="1"/>
  <c r="L71" i="7" s="1"/>
  <c r="F72" i="7"/>
  <c r="I72" i="7" s="1"/>
  <c r="L72" i="7" s="1"/>
  <c r="F73" i="7"/>
  <c r="I73" i="7" s="1"/>
  <c r="L73" i="7" s="1"/>
  <c r="F74" i="7"/>
  <c r="I74" i="7" s="1"/>
  <c r="L74" i="7" s="1"/>
  <c r="F75" i="7"/>
  <c r="I75" i="7" s="1"/>
  <c r="L75" i="7" s="1"/>
  <c r="F76" i="7"/>
  <c r="I76" i="7" s="1"/>
  <c r="L76" i="7" s="1"/>
  <c r="F77" i="7"/>
  <c r="I77" i="7" s="1"/>
  <c r="L77" i="7" s="1"/>
  <c r="F78" i="7"/>
  <c r="I78" i="7" s="1"/>
  <c r="L78" i="7" s="1"/>
  <c r="F79" i="7"/>
  <c r="I79" i="7" s="1"/>
  <c r="L79" i="7" s="1"/>
  <c r="F80" i="7"/>
  <c r="I80" i="7" s="1"/>
  <c r="L80" i="7" s="1"/>
  <c r="F81" i="7"/>
  <c r="I81" i="7" s="1"/>
  <c r="L81" i="7" s="1"/>
  <c r="F82" i="7"/>
  <c r="I82" i="7" s="1"/>
  <c r="L82" i="7" s="1"/>
  <c r="F83" i="7"/>
  <c r="I83" i="7" s="1"/>
  <c r="L83" i="7" s="1"/>
  <c r="F84" i="7"/>
  <c r="I84" i="7" s="1"/>
  <c r="L84" i="7" s="1"/>
  <c r="F85" i="7"/>
  <c r="I85" i="7" s="1"/>
  <c r="L85" i="7" s="1"/>
  <c r="F86" i="7"/>
  <c r="I86" i="7" s="1"/>
  <c r="L86" i="7" s="1"/>
  <c r="F87" i="7"/>
  <c r="I87" i="7" s="1"/>
  <c r="L87" i="7" s="1"/>
  <c r="F88" i="7"/>
  <c r="I88" i="7" s="1"/>
  <c r="L88" i="7" s="1"/>
  <c r="F89" i="7"/>
  <c r="I89" i="7" s="1"/>
  <c r="L89" i="7" s="1"/>
  <c r="F90" i="7"/>
  <c r="I90" i="7" s="1"/>
  <c r="L90" i="7" s="1"/>
  <c r="F91" i="7"/>
  <c r="I91" i="7" s="1"/>
  <c r="L91" i="7" s="1"/>
  <c r="F92" i="7"/>
  <c r="I92" i="7" s="1"/>
  <c r="L92" i="7" s="1"/>
  <c r="F93" i="7"/>
  <c r="I93" i="7" s="1"/>
  <c r="L93" i="7" s="1"/>
  <c r="F94" i="7"/>
  <c r="I94" i="7" s="1"/>
  <c r="L94" i="7" s="1"/>
  <c r="F95" i="7"/>
  <c r="I95" i="7" s="1"/>
  <c r="L95" i="7" s="1"/>
  <c r="F96" i="7"/>
  <c r="I96" i="7" s="1"/>
  <c r="L96" i="7" s="1"/>
  <c r="F97" i="7"/>
  <c r="I97" i="7" s="1"/>
  <c r="L97" i="7" s="1"/>
  <c r="F98" i="7"/>
  <c r="I98" i="7" s="1"/>
  <c r="L98" i="7" s="1"/>
  <c r="F99" i="7"/>
  <c r="I99" i="7" s="1"/>
  <c r="L99" i="7" s="1"/>
  <c r="F100" i="7"/>
  <c r="I100" i="7" s="1"/>
  <c r="L100" i="7" s="1"/>
  <c r="F101" i="7"/>
  <c r="I101" i="7" s="1"/>
  <c r="L101" i="7" s="1"/>
  <c r="F102" i="7"/>
  <c r="I102" i="7" s="1"/>
  <c r="L102" i="7" s="1"/>
  <c r="F103" i="7"/>
  <c r="I103" i="7" s="1"/>
  <c r="L103" i="7" s="1"/>
  <c r="F104" i="7"/>
  <c r="I104" i="7" s="1"/>
  <c r="L104" i="7" s="1"/>
  <c r="F105" i="7"/>
  <c r="I105" i="7" s="1"/>
  <c r="L105" i="7" s="1"/>
  <c r="F106" i="7"/>
  <c r="I106" i="7" s="1"/>
  <c r="L106" i="7" s="1"/>
  <c r="F107" i="7"/>
  <c r="I107" i="7" s="1"/>
  <c r="L107" i="7" s="1"/>
  <c r="F108" i="7"/>
  <c r="I108" i="7" s="1"/>
  <c r="L108" i="7" s="1"/>
  <c r="F109" i="7"/>
  <c r="I109" i="7" s="1"/>
  <c r="L109" i="7" s="1"/>
  <c r="F110" i="7"/>
  <c r="I110" i="7" s="1"/>
  <c r="L110" i="7" s="1"/>
  <c r="F111" i="7"/>
  <c r="I111" i="7" s="1"/>
  <c r="L111" i="7" s="1"/>
  <c r="F112" i="7"/>
  <c r="I112" i="7" s="1"/>
  <c r="L112" i="7" s="1"/>
  <c r="F113" i="7"/>
  <c r="I113" i="7" s="1"/>
  <c r="L113" i="7" s="1"/>
  <c r="F114" i="7"/>
  <c r="I114" i="7" s="1"/>
  <c r="L114" i="7" s="1"/>
  <c r="F115" i="7"/>
  <c r="I115" i="7" s="1"/>
  <c r="L115" i="7" s="1"/>
  <c r="F116" i="7"/>
  <c r="I116" i="7" s="1"/>
  <c r="L116" i="7" s="1"/>
  <c r="F117" i="7"/>
  <c r="I117" i="7" s="1"/>
  <c r="L117" i="7" s="1"/>
  <c r="F118" i="7"/>
  <c r="I118" i="7" s="1"/>
  <c r="L118" i="7" s="1"/>
  <c r="F119" i="7"/>
  <c r="I119" i="7" s="1"/>
  <c r="L119" i="7" s="1"/>
  <c r="F120" i="7"/>
  <c r="I120" i="7" s="1"/>
  <c r="L120" i="7" s="1"/>
  <c r="F121" i="7"/>
  <c r="I121" i="7" s="1"/>
  <c r="L121" i="7" s="1"/>
  <c r="F122" i="7"/>
  <c r="I122" i="7" s="1"/>
  <c r="L122" i="7" s="1"/>
  <c r="F123" i="7"/>
  <c r="I123" i="7" s="1"/>
  <c r="L123" i="7" s="1"/>
  <c r="F124" i="7"/>
  <c r="I124" i="7" s="1"/>
  <c r="L124" i="7" s="1"/>
  <c r="F125" i="7"/>
  <c r="I125" i="7" s="1"/>
  <c r="L125" i="7" s="1"/>
  <c r="F126" i="7"/>
  <c r="I126" i="7" s="1"/>
  <c r="L126" i="7" s="1"/>
  <c r="F127" i="7"/>
  <c r="I127" i="7" s="1"/>
  <c r="L127" i="7" s="1"/>
  <c r="F128" i="7"/>
  <c r="I128" i="7" s="1"/>
  <c r="L128" i="7" s="1"/>
  <c r="F129" i="7"/>
  <c r="I129" i="7" s="1"/>
  <c r="L129" i="7" s="1"/>
  <c r="F130" i="7"/>
  <c r="I130" i="7" s="1"/>
  <c r="L130" i="7" s="1"/>
  <c r="F131" i="7"/>
  <c r="I131" i="7" s="1"/>
  <c r="L131" i="7" s="1"/>
  <c r="F132" i="7"/>
  <c r="I132" i="7" s="1"/>
  <c r="L132" i="7" s="1"/>
  <c r="F133" i="7"/>
  <c r="I133" i="7" s="1"/>
  <c r="L133" i="7" s="1"/>
  <c r="F134" i="7"/>
  <c r="I134" i="7" s="1"/>
  <c r="L134" i="7" s="1"/>
  <c r="F135" i="7"/>
  <c r="I135" i="7" s="1"/>
  <c r="L135" i="7" s="1"/>
  <c r="F136" i="7"/>
  <c r="I136" i="7" s="1"/>
  <c r="L136" i="7" s="1"/>
  <c r="F137" i="7"/>
  <c r="I137" i="7" s="1"/>
  <c r="L137" i="7" s="1"/>
  <c r="F138" i="7"/>
  <c r="I138" i="7" s="1"/>
  <c r="L138" i="7" s="1"/>
  <c r="F139" i="7"/>
  <c r="I139" i="7" s="1"/>
  <c r="L139" i="7" s="1"/>
  <c r="F140" i="7"/>
  <c r="I140" i="7" s="1"/>
  <c r="L140" i="7" s="1"/>
  <c r="F141" i="7"/>
  <c r="I141" i="7" s="1"/>
  <c r="L141" i="7" s="1"/>
  <c r="F142" i="7"/>
  <c r="I142" i="7" s="1"/>
  <c r="L142" i="7" s="1"/>
  <c r="F143" i="7"/>
  <c r="I143" i="7" s="1"/>
  <c r="L143" i="7" s="1"/>
  <c r="F144" i="7"/>
  <c r="I144" i="7" s="1"/>
  <c r="L144" i="7" s="1"/>
  <c r="F145" i="7"/>
  <c r="I145" i="7" s="1"/>
  <c r="L145" i="7" s="1"/>
  <c r="F146" i="7"/>
  <c r="I146" i="7" s="1"/>
  <c r="L146" i="7" s="1"/>
  <c r="F147" i="7"/>
  <c r="I147" i="7" s="1"/>
  <c r="L147" i="7" s="1"/>
  <c r="F148" i="7"/>
  <c r="I148" i="7" s="1"/>
  <c r="L148" i="7" s="1"/>
  <c r="F149" i="7"/>
  <c r="I149" i="7" s="1"/>
  <c r="L149" i="7" s="1"/>
  <c r="F150" i="7"/>
  <c r="I150" i="7" s="1"/>
  <c r="L150" i="7" s="1"/>
  <c r="F151" i="7"/>
  <c r="I151" i="7" s="1"/>
  <c r="L151" i="7" s="1"/>
  <c r="F152" i="7"/>
  <c r="I152" i="7" s="1"/>
  <c r="L152" i="7" s="1"/>
  <c r="F153" i="7"/>
  <c r="I153" i="7" s="1"/>
  <c r="L153" i="7" s="1"/>
  <c r="F154" i="7"/>
  <c r="I154" i="7" s="1"/>
  <c r="L154" i="7" s="1"/>
  <c r="F155" i="7"/>
  <c r="I155" i="7" s="1"/>
  <c r="L155" i="7" s="1"/>
  <c r="F156" i="7"/>
  <c r="I156" i="7" s="1"/>
  <c r="L156" i="7" s="1"/>
  <c r="F157" i="7"/>
  <c r="I157" i="7" s="1"/>
  <c r="L157" i="7" s="1"/>
  <c r="F158" i="7"/>
  <c r="I158" i="7" s="1"/>
  <c r="L158" i="7" s="1"/>
  <c r="F159" i="7"/>
  <c r="I159" i="7" s="1"/>
  <c r="L159" i="7" s="1"/>
  <c r="F160" i="7"/>
  <c r="I160" i="7" s="1"/>
  <c r="L160" i="7" s="1"/>
  <c r="F161" i="7"/>
  <c r="I161" i="7" s="1"/>
  <c r="L161" i="7" s="1"/>
  <c r="F162" i="7"/>
  <c r="I162" i="7" s="1"/>
  <c r="L162" i="7" s="1"/>
  <c r="F163" i="7"/>
  <c r="I163" i="7" s="1"/>
  <c r="L163" i="7" s="1"/>
  <c r="F164" i="7"/>
  <c r="I164" i="7" s="1"/>
  <c r="L164" i="7" s="1"/>
  <c r="F165" i="7"/>
  <c r="I165" i="7" s="1"/>
  <c r="L165" i="7" s="1"/>
  <c r="F166" i="7"/>
  <c r="I166" i="7" s="1"/>
  <c r="L166" i="7" s="1"/>
  <c r="F167" i="7"/>
  <c r="I167" i="7" s="1"/>
  <c r="L167" i="7" s="1"/>
  <c r="F168" i="7"/>
  <c r="I168" i="7" s="1"/>
  <c r="L168" i="7" s="1"/>
  <c r="F169" i="7"/>
  <c r="I169" i="7" s="1"/>
  <c r="L169" i="7" s="1"/>
  <c r="F170" i="7"/>
  <c r="I170" i="7" s="1"/>
  <c r="L170" i="7" s="1"/>
  <c r="F171" i="7"/>
  <c r="I171" i="7" s="1"/>
  <c r="L171" i="7" s="1"/>
  <c r="F172" i="7"/>
  <c r="I172" i="7" s="1"/>
  <c r="L172" i="7" s="1"/>
  <c r="F173" i="7"/>
  <c r="I173" i="7" s="1"/>
  <c r="L173" i="7" s="1"/>
  <c r="F174" i="7"/>
  <c r="I174" i="7" s="1"/>
  <c r="L174" i="7" s="1"/>
  <c r="F175" i="7"/>
  <c r="I175" i="7" s="1"/>
  <c r="L175" i="7" s="1"/>
  <c r="F176" i="7"/>
  <c r="I176" i="7" s="1"/>
  <c r="L176" i="7" s="1"/>
  <c r="F177" i="7"/>
  <c r="I177" i="7" s="1"/>
  <c r="L177" i="7" s="1"/>
  <c r="F178" i="7"/>
  <c r="I178" i="7" s="1"/>
  <c r="L178" i="7" s="1"/>
  <c r="F179" i="7"/>
  <c r="I179" i="7" s="1"/>
  <c r="L179" i="7" s="1"/>
  <c r="F180" i="7"/>
  <c r="I180" i="7" s="1"/>
  <c r="L180" i="7" s="1"/>
  <c r="F181" i="7"/>
  <c r="I181" i="7" s="1"/>
  <c r="L181" i="7" s="1"/>
  <c r="F182" i="7"/>
  <c r="I182" i="7" s="1"/>
  <c r="L182" i="7" s="1"/>
  <c r="F183" i="7"/>
  <c r="I183" i="7" s="1"/>
  <c r="L183" i="7" s="1"/>
  <c r="F184" i="7"/>
  <c r="I184" i="7" s="1"/>
  <c r="L184" i="7" s="1"/>
  <c r="F185" i="7"/>
  <c r="I185" i="7" s="1"/>
  <c r="L185" i="7" s="1"/>
  <c r="F186" i="7"/>
  <c r="I186" i="7" s="1"/>
  <c r="L186" i="7" s="1"/>
  <c r="F187" i="7"/>
  <c r="I187" i="7" s="1"/>
  <c r="L187" i="7" s="1"/>
  <c r="F188" i="7"/>
  <c r="I188" i="7" s="1"/>
  <c r="L188" i="7" s="1"/>
  <c r="F189" i="7"/>
  <c r="I189" i="7" s="1"/>
  <c r="L189" i="7" s="1"/>
  <c r="F190" i="7"/>
  <c r="I190" i="7" s="1"/>
  <c r="L190" i="7" s="1"/>
  <c r="F191" i="7"/>
  <c r="I191" i="7" s="1"/>
  <c r="L191" i="7" s="1"/>
  <c r="F192" i="7"/>
  <c r="I192" i="7" s="1"/>
  <c r="L192" i="7" s="1"/>
  <c r="F193" i="7"/>
  <c r="I193" i="7" s="1"/>
  <c r="L193" i="7" s="1"/>
  <c r="F194" i="7"/>
  <c r="I194" i="7" s="1"/>
  <c r="L194" i="7" s="1"/>
  <c r="F195" i="7"/>
  <c r="I195" i="7" s="1"/>
  <c r="L195" i="7" s="1"/>
  <c r="F196" i="7"/>
  <c r="I196" i="7" s="1"/>
  <c r="L196" i="7" s="1"/>
  <c r="F197" i="7"/>
  <c r="I197" i="7" s="1"/>
  <c r="L197" i="7" s="1"/>
  <c r="F198" i="7"/>
  <c r="I198" i="7" s="1"/>
  <c r="L198" i="7" s="1"/>
  <c r="F199" i="7"/>
  <c r="I199" i="7" s="1"/>
  <c r="L199" i="7" s="1"/>
  <c r="F200" i="7"/>
  <c r="I200" i="7" s="1"/>
  <c r="L200" i="7" s="1"/>
  <c r="F201" i="7"/>
  <c r="I201" i="7" s="1"/>
  <c r="L201" i="7" s="1"/>
  <c r="F202" i="7"/>
  <c r="I202" i="7" s="1"/>
  <c r="L202" i="7" s="1"/>
  <c r="F203" i="7"/>
  <c r="I203" i="7" s="1"/>
  <c r="L203" i="7" s="1"/>
  <c r="F204" i="7"/>
  <c r="I204" i="7" s="1"/>
  <c r="L204" i="7" s="1"/>
  <c r="F205" i="7"/>
  <c r="I205" i="7" s="1"/>
  <c r="L205" i="7" s="1"/>
  <c r="F206" i="7"/>
  <c r="I206" i="7" s="1"/>
  <c r="L206" i="7" s="1"/>
  <c r="F207" i="7"/>
  <c r="I207" i="7" s="1"/>
  <c r="L207" i="7" s="1"/>
  <c r="F208" i="7"/>
  <c r="I208" i="7" s="1"/>
  <c r="L208" i="7" s="1"/>
  <c r="F209" i="7"/>
  <c r="I209" i="7" s="1"/>
  <c r="L209" i="7" s="1"/>
  <c r="F210" i="7"/>
  <c r="I210" i="7" s="1"/>
  <c r="L210" i="7" s="1"/>
  <c r="F211" i="7"/>
  <c r="I211" i="7" s="1"/>
  <c r="L211" i="7" s="1"/>
  <c r="F212" i="7"/>
  <c r="I212" i="7" s="1"/>
  <c r="L212" i="7" s="1"/>
  <c r="F213" i="7"/>
  <c r="I213" i="7" s="1"/>
  <c r="L213" i="7" s="1"/>
  <c r="F214" i="7"/>
  <c r="I214" i="7" s="1"/>
  <c r="L214" i="7" s="1"/>
  <c r="F215" i="7"/>
  <c r="I215" i="7" s="1"/>
  <c r="L215" i="7" s="1"/>
  <c r="F216" i="7"/>
  <c r="I216" i="7" s="1"/>
  <c r="L216" i="7" s="1"/>
  <c r="F217" i="7"/>
  <c r="I217" i="7" s="1"/>
  <c r="L217" i="7" s="1"/>
  <c r="F218" i="7"/>
  <c r="I218" i="7" s="1"/>
  <c r="L218" i="7" s="1"/>
  <c r="F219" i="7"/>
  <c r="I219" i="7" s="1"/>
  <c r="L219" i="7" s="1"/>
  <c r="F220" i="7"/>
  <c r="I220" i="7" s="1"/>
  <c r="L220" i="7" s="1"/>
  <c r="F221" i="7"/>
  <c r="I221" i="7" s="1"/>
  <c r="L221" i="7" s="1"/>
  <c r="F222" i="7"/>
  <c r="I222" i="7" s="1"/>
  <c r="L222" i="7" s="1"/>
  <c r="F223" i="7"/>
  <c r="I223" i="7" s="1"/>
  <c r="L223" i="7" s="1"/>
  <c r="F224" i="7"/>
  <c r="I224" i="7" s="1"/>
  <c r="L224" i="7" s="1"/>
  <c r="F225" i="7"/>
  <c r="I225" i="7" s="1"/>
  <c r="L225" i="7" s="1"/>
  <c r="F226" i="7"/>
  <c r="I226" i="7" s="1"/>
  <c r="L226" i="7" s="1"/>
  <c r="F227" i="7"/>
  <c r="I227" i="7" s="1"/>
  <c r="L227" i="7" s="1"/>
  <c r="F228" i="7"/>
  <c r="I228" i="7" s="1"/>
  <c r="L228" i="7" s="1"/>
  <c r="F229" i="7"/>
  <c r="I229" i="7" s="1"/>
  <c r="L229" i="7" s="1"/>
  <c r="F230" i="7"/>
  <c r="I230" i="7" s="1"/>
  <c r="L230" i="7" s="1"/>
  <c r="F231" i="7"/>
  <c r="I231" i="7" s="1"/>
  <c r="L231" i="7" s="1"/>
  <c r="F232" i="7"/>
  <c r="I232" i="7" s="1"/>
  <c r="L232" i="7" s="1"/>
  <c r="F233" i="7"/>
  <c r="I233" i="7" s="1"/>
  <c r="L233" i="7" s="1"/>
  <c r="F234" i="7"/>
  <c r="I234" i="7" s="1"/>
  <c r="L234" i="7" s="1"/>
  <c r="F235" i="7"/>
  <c r="I235" i="7" s="1"/>
  <c r="L235" i="7" s="1"/>
  <c r="F236" i="7"/>
  <c r="I236" i="7" s="1"/>
  <c r="L236" i="7" s="1"/>
  <c r="F237" i="7"/>
  <c r="I237" i="7" s="1"/>
  <c r="L237" i="7" s="1"/>
  <c r="F238" i="7"/>
  <c r="I238" i="7" s="1"/>
  <c r="L238" i="7" s="1"/>
  <c r="F239" i="7"/>
  <c r="I239" i="7" s="1"/>
  <c r="L239" i="7" s="1"/>
  <c r="F240" i="7"/>
  <c r="I240" i="7" s="1"/>
  <c r="L240" i="7" s="1"/>
  <c r="F241" i="7"/>
  <c r="I241" i="7" s="1"/>
  <c r="L241" i="7" s="1"/>
  <c r="F242" i="7"/>
  <c r="I242" i="7" s="1"/>
  <c r="L242" i="7" s="1"/>
  <c r="F243" i="7"/>
  <c r="I243" i="7" s="1"/>
  <c r="L243" i="7" s="1"/>
  <c r="F244" i="7"/>
  <c r="I244" i="7" s="1"/>
  <c r="L244" i="7" s="1"/>
  <c r="F245" i="7"/>
  <c r="I245" i="7" s="1"/>
  <c r="L245" i="7" s="1"/>
  <c r="F246" i="7"/>
  <c r="I246" i="7" s="1"/>
  <c r="L246" i="7" s="1"/>
  <c r="F247" i="7"/>
  <c r="I247" i="7" s="1"/>
  <c r="L247" i="7" s="1"/>
  <c r="F248" i="7"/>
  <c r="I248" i="7" s="1"/>
  <c r="L248" i="7" s="1"/>
  <c r="F249" i="7"/>
  <c r="I249" i="7" s="1"/>
  <c r="L249" i="7" s="1"/>
  <c r="F250" i="7"/>
  <c r="I250" i="7" s="1"/>
  <c r="L250" i="7" s="1"/>
  <c r="F251" i="7"/>
  <c r="I251" i="7" s="1"/>
  <c r="L251" i="7" s="1"/>
  <c r="F252" i="7"/>
  <c r="I252" i="7" s="1"/>
  <c r="L252" i="7" s="1"/>
  <c r="F253" i="7"/>
  <c r="I253" i="7" s="1"/>
  <c r="L253" i="7" s="1"/>
  <c r="F254" i="7"/>
  <c r="I254" i="7" s="1"/>
  <c r="L254" i="7" s="1"/>
  <c r="F255" i="7"/>
  <c r="I255" i="7" s="1"/>
  <c r="L255" i="7" s="1"/>
  <c r="F256" i="7"/>
  <c r="I256" i="7" s="1"/>
  <c r="L256" i="7" s="1"/>
  <c r="F257" i="7"/>
  <c r="I257" i="7" s="1"/>
  <c r="L257" i="7" s="1"/>
  <c r="F258" i="7"/>
  <c r="I258" i="7" s="1"/>
  <c r="L258" i="7" s="1"/>
  <c r="F259" i="7"/>
  <c r="I259" i="7" s="1"/>
  <c r="L259" i="7" s="1"/>
  <c r="F260" i="7"/>
  <c r="I260" i="7" s="1"/>
  <c r="L260" i="7" s="1"/>
  <c r="F261" i="7"/>
  <c r="I261" i="7" s="1"/>
  <c r="L261" i="7" s="1"/>
  <c r="F262" i="7"/>
  <c r="I262" i="7" s="1"/>
  <c r="L262" i="7" s="1"/>
  <c r="F263" i="7"/>
  <c r="I263" i="7" s="1"/>
  <c r="L263" i="7" s="1"/>
  <c r="F264" i="7"/>
  <c r="I264" i="7" s="1"/>
  <c r="L264" i="7" s="1"/>
  <c r="F265" i="7"/>
  <c r="I265" i="7" s="1"/>
  <c r="L265" i="7" s="1"/>
  <c r="F266" i="7"/>
  <c r="I266" i="7" s="1"/>
  <c r="L266" i="7" s="1"/>
  <c r="F267" i="7"/>
  <c r="I267" i="7" s="1"/>
  <c r="L267" i="7" s="1"/>
  <c r="F268" i="7"/>
  <c r="I268" i="7" s="1"/>
  <c r="L268" i="7" s="1"/>
  <c r="F269" i="7"/>
  <c r="I269" i="7" s="1"/>
  <c r="L269" i="7" s="1"/>
  <c r="F270" i="7"/>
  <c r="I270" i="7" s="1"/>
  <c r="L270" i="7" s="1"/>
  <c r="F271" i="7"/>
  <c r="I271" i="7" s="1"/>
  <c r="L271" i="7" s="1"/>
  <c r="F272" i="7"/>
  <c r="I272" i="7" s="1"/>
  <c r="L272" i="7" s="1"/>
  <c r="F273" i="7"/>
  <c r="I273" i="7" s="1"/>
  <c r="L273" i="7" s="1"/>
  <c r="F274" i="7"/>
  <c r="I274" i="7" s="1"/>
  <c r="L274" i="7" s="1"/>
  <c r="F275" i="7"/>
  <c r="I275" i="7" s="1"/>
  <c r="L275" i="7" s="1"/>
  <c r="F276" i="7"/>
  <c r="I276" i="7" s="1"/>
  <c r="L276" i="7" s="1"/>
  <c r="F277" i="7"/>
  <c r="I277" i="7" s="1"/>
  <c r="L277" i="7" s="1"/>
  <c r="F278" i="7"/>
  <c r="I278" i="7" s="1"/>
  <c r="L278" i="7" s="1"/>
  <c r="F279" i="7"/>
  <c r="I279" i="7" s="1"/>
  <c r="L279" i="7" s="1"/>
  <c r="F280" i="7"/>
  <c r="I280" i="7" s="1"/>
  <c r="L280" i="7" s="1"/>
  <c r="F281" i="7"/>
  <c r="I281" i="7" s="1"/>
  <c r="L281" i="7" s="1"/>
  <c r="F282" i="7"/>
  <c r="I282" i="7" s="1"/>
  <c r="L282" i="7" s="1"/>
  <c r="F283" i="7"/>
  <c r="I283" i="7" s="1"/>
  <c r="L283" i="7" s="1"/>
  <c r="F284" i="7"/>
  <c r="I284" i="7" s="1"/>
  <c r="L284" i="7" s="1"/>
  <c r="F285" i="7"/>
  <c r="I285" i="7" s="1"/>
  <c r="L285" i="7" s="1"/>
  <c r="F286" i="7"/>
  <c r="I286" i="7" s="1"/>
  <c r="L286" i="7" s="1"/>
  <c r="F287" i="7"/>
  <c r="I287" i="7" s="1"/>
  <c r="L287" i="7" s="1"/>
  <c r="F288" i="7"/>
  <c r="I288" i="7" s="1"/>
  <c r="L288" i="7" s="1"/>
  <c r="F289" i="7"/>
  <c r="I289" i="7" s="1"/>
  <c r="L289" i="7" s="1"/>
  <c r="F290" i="7"/>
  <c r="I290" i="7" s="1"/>
  <c r="L290" i="7" s="1"/>
  <c r="F291" i="7"/>
  <c r="I291" i="7" s="1"/>
  <c r="L291" i="7" s="1"/>
  <c r="F292" i="7"/>
  <c r="I292" i="7" s="1"/>
  <c r="L292" i="7" s="1"/>
  <c r="F293" i="7"/>
  <c r="I293" i="7" s="1"/>
  <c r="L293" i="7" s="1"/>
  <c r="F294" i="7"/>
  <c r="I294" i="7" s="1"/>
  <c r="L294" i="7" s="1"/>
  <c r="F295" i="7"/>
  <c r="I295" i="7" s="1"/>
  <c r="L295" i="7" s="1"/>
  <c r="F296" i="7"/>
  <c r="I296" i="7" s="1"/>
  <c r="L296" i="7" s="1"/>
  <c r="F297" i="7"/>
  <c r="I297" i="7" s="1"/>
  <c r="L297" i="7" s="1"/>
  <c r="F298" i="7"/>
  <c r="I298" i="7" s="1"/>
  <c r="L298" i="7" s="1"/>
  <c r="F299" i="7"/>
  <c r="I299" i="7" s="1"/>
  <c r="L299" i="7" s="1"/>
  <c r="F7" i="7"/>
  <c r="I7" i="7" s="1"/>
  <c r="AB13" i="9"/>
  <c r="M8" i="10"/>
  <c r="L7" i="7" l="1"/>
  <c r="N7" i="7" s="1"/>
  <c r="R7" i="7" s="1"/>
  <c r="P7" i="7" l="1"/>
  <c r="G12" i="12"/>
  <c r="H12" i="12" s="1"/>
  <c r="E12" i="12"/>
  <c r="J6" i="7" l="1"/>
  <c r="U9" i="10" l="1"/>
  <c r="U8" i="10"/>
  <c r="M9" i="10"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7" i="10" l="1"/>
  <c r="E13" i="12" l="1"/>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G304" i="12"/>
  <c r="H304" i="12" s="1"/>
  <c r="K304" i="12" s="1"/>
  <c r="L304" i="12" s="1"/>
  <c r="G13" i="12"/>
  <c r="H13" i="12" s="1"/>
  <c r="K13" i="12" s="1"/>
  <c r="L13" i="12" s="1"/>
  <c r="G14" i="12"/>
  <c r="H14" i="12" s="1"/>
  <c r="K14" i="12" s="1"/>
  <c r="L14" i="12" s="1"/>
  <c r="G15" i="12"/>
  <c r="H15" i="12" s="1"/>
  <c r="K15" i="12" s="1"/>
  <c r="L15" i="12" s="1"/>
  <c r="G16" i="12"/>
  <c r="H16" i="12" s="1"/>
  <c r="K16" i="12" s="1"/>
  <c r="L16" i="12" s="1"/>
  <c r="G17" i="12"/>
  <c r="H17" i="12" s="1"/>
  <c r="K17" i="12" s="1"/>
  <c r="L17" i="12" s="1"/>
  <c r="G18" i="12"/>
  <c r="H18" i="12" s="1"/>
  <c r="K18" i="12" s="1"/>
  <c r="L18" i="12" s="1"/>
  <c r="G19" i="12"/>
  <c r="H19" i="12" s="1"/>
  <c r="K19" i="12" s="1"/>
  <c r="L19" i="12" s="1"/>
  <c r="G20" i="12"/>
  <c r="H20" i="12" s="1"/>
  <c r="K20" i="12" s="1"/>
  <c r="L20" i="12" s="1"/>
  <c r="G21" i="12"/>
  <c r="H21" i="12" s="1"/>
  <c r="K21" i="12" s="1"/>
  <c r="L21" i="12" s="1"/>
  <c r="G22" i="12"/>
  <c r="H22" i="12" s="1"/>
  <c r="K22" i="12" s="1"/>
  <c r="L22" i="12" s="1"/>
  <c r="G23" i="12"/>
  <c r="H23" i="12" s="1"/>
  <c r="K23" i="12" s="1"/>
  <c r="L23" i="12" s="1"/>
  <c r="G24" i="12"/>
  <c r="H24" i="12" s="1"/>
  <c r="K24" i="12" s="1"/>
  <c r="L24" i="12" s="1"/>
  <c r="G25" i="12"/>
  <c r="H25" i="12" s="1"/>
  <c r="K25" i="12" s="1"/>
  <c r="L25" i="12" s="1"/>
  <c r="G26" i="12"/>
  <c r="H26" i="12" s="1"/>
  <c r="K26" i="12" s="1"/>
  <c r="L26" i="12" s="1"/>
  <c r="G27" i="12"/>
  <c r="H27" i="12" s="1"/>
  <c r="K27" i="12" s="1"/>
  <c r="L27" i="12" s="1"/>
  <c r="G28" i="12"/>
  <c r="H28" i="12" s="1"/>
  <c r="K28" i="12" s="1"/>
  <c r="L28" i="12" s="1"/>
  <c r="G29" i="12"/>
  <c r="H29" i="12" s="1"/>
  <c r="K29" i="12" s="1"/>
  <c r="L29" i="12" s="1"/>
  <c r="G30" i="12"/>
  <c r="H30" i="12" s="1"/>
  <c r="K30" i="12" s="1"/>
  <c r="L30" i="12" s="1"/>
  <c r="G31" i="12"/>
  <c r="H31" i="12" s="1"/>
  <c r="K31" i="12" s="1"/>
  <c r="L31" i="12" s="1"/>
  <c r="G32" i="12"/>
  <c r="H32" i="12" s="1"/>
  <c r="K32" i="12" s="1"/>
  <c r="L32" i="12" s="1"/>
  <c r="G33" i="12"/>
  <c r="H33" i="12" s="1"/>
  <c r="K33" i="12" s="1"/>
  <c r="L33" i="12" s="1"/>
  <c r="G34" i="12"/>
  <c r="H34" i="12" s="1"/>
  <c r="K34" i="12" s="1"/>
  <c r="L34" i="12" s="1"/>
  <c r="G35" i="12"/>
  <c r="H35" i="12" s="1"/>
  <c r="K35" i="12" s="1"/>
  <c r="L35" i="12" s="1"/>
  <c r="G36" i="12"/>
  <c r="H36" i="12" s="1"/>
  <c r="K36" i="12" s="1"/>
  <c r="L36" i="12" s="1"/>
  <c r="G37" i="12"/>
  <c r="H37" i="12" s="1"/>
  <c r="K37" i="12" s="1"/>
  <c r="L37" i="12" s="1"/>
  <c r="G38" i="12"/>
  <c r="H38" i="12" s="1"/>
  <c r="K38" i="12" s="1"/>
  <c r="L38" i="12" s="1"/>
  <c r="G39" i="12"/>
  <c r="H39" i="12" s="1"/>
  <c r="K39" i="12" s="1"/>
  <c r="L39" i="12" s="1"/>
  <c r="G40" i="12"/>
  <c r="H40" i="12" s="1"/>
  <c r="K40" i="12" s="1"/>
  <c r="L40" i="12" s="1"/>
  <c r="G41" i="12"/>
  <c r="H41" i="12" s="1"/>
  <c r="K41" i="12" s="1"/>
  <c r="L41" i="12" s="1"/>
  <c r="G42" i="12"/>
  <c r="H42" i="12" s="1"/>
  <c r="K42" i="12" s="1"/>
  <c r="L42" i="12" s="1"/>
  <c r="G43" i="12"/>
  <c r="H43" i="12" s="1"/>
  <c r="K43" i="12" s="1"/>
  <c r="L43" i="12" s="1"/>
  <c r="G44" i="12"/>
  <c r="H44" i="12" s="1"/>
  <c r="K44" i="12" s="1"/>
  <c r="L44" i="12" s="1"/>
  <c r="G45" i="12"/>
  <c r="H45" i="12" s="1"/>
  <c r="K45" i="12" s="1"/>
  <c r="L45" i="12" s="1"/>
  <c r="G46" i="12"/>
  <c r="H46" i="12" s="1"/>
  <c r="K46" i="12" s="1"/>
  <c r="L46" i="12" s="1"/>
  <c r="G47" i="12"/>
  <c r="H47" i="12" s="1"/>
  <c r="K47" i="12" s="1"/>
  <c r="L47" i="12" s="1"/>
  <c r="G48" i="12"/>
  <c r="H48" i="12" s="1"/>
  <c r="K48" i="12" s="1"/>
  <c r="L48" i="12" s="1"/>
  <c r="G49" i="12"/>
  <c r="H49" i="12" s="1"/>
  <c r="K49" i="12" s="1"/>
  <c r="L49" i="12" s="1"/>
  <c r="G50" i="12"/>
  <c r="H50" i="12" s="1"/>
  <c r="K50" i="12" s="1"/>
  <c r="L50" i="12" s="1"/>
  <c r="G51" i="12"/>
  <c r="H51" i="12" s="1"/>
  <c r="K51" i="12" s="1"/>
  <c r="L51" i="12" s="1"/>
  <c r="G52" i="12"/>
  <c r="H52" i="12" s="1"/>
  <c r="K52" i="12" s="1"/>
  <c r="L52" i="12" s="1"/>
  <c r="G53" i="12"/>
  <c r="H53" i="12" s="1"/>
  <c r="K53" i="12" s="1"/>
  <c r="L53" i="12" s="1"/>
  <c r="G54" i="12"/>
  <c r="H54" i="12" s="1"/>
  <c r="K54" i="12" s="1"/>
  <c r="L54" i="12" s="1"/>
  <c r="G55" i="12"/>
  <c r="H55" i="12" s="1"/>
  <c r="K55" i="12" s="1"/>
  <c r="L55" i="12" s="1"/>
  <c r="G56" i="12"/>
  <c r="H56" i="12" s="1"/>
  <c r="K56" i="12" s="1"/>
  <c r="L56" i="12" s="1"/>
  <c r="G57" i="12"/>
  <c r="H57" i="12" s="1"/>
  <c r="K57" i="12" s="1"/>
  <c r="L57" i="12" s="1"/>
  <c r="G58" i="12"/>
  <c r="H58" i="12" s="1"/>
  <c r="K58" i="12" s="1"/>
  <c r="L58" i="12" s="1"/>
  <c r="G59" i="12"/>
  <c r="H59" i="12" s="1"/>
  <c r="K59" i="12" s="1"/>
  <c r="L59" i="12" s="1"/>
  <c r="G60" i="12"/>
  <c r="H60" i="12" s="1"/>
  <c r="K60" i="12" s="1"/>
  <c r="L60" i="12" s="1"/>
  <c r="G61" i="12"/>
  <c r="H61" i="12" s="1"/>
  <c r="K61" i="12" s="1"/>
  <c r="L61" i="12" s="1"/>
  <c r="G62" i="12"/>
  <c r="H62" i="12" s="1"/>
  <c r="K62" i="12" s="1"/>
  <c r="L62" i="12" s="1"/>
  <c r="G63" i="12"/>
  <c r="H63" i="12" s="1"/>
  <c r="K63" i="12" s="1"/>
  <c r="L63" i="12" s="1"/>
  <c r="G64" i="12"/>
  <c r="H64" i="12" s="1"/>
  <c r="K64" i="12" s="1"/>
  <c r="L64" i="12" s="1"/>
  <c r="G65" i="12"/>
  <c r="H65" i="12" s="1"/>
  <c r="K65" i="12" s="1"/>
  <c r="L65" i="12" s="1"/>
  <c r="G66" i="12"/>
  <c r="H66" i="12" s="1"/>
  <c r="K66" i="12" s="1"/>
  <c r="L66" i="12" s="1"/>
  <c r="G67" i="12"/>
  <c r="H67" i="12" s="1"/>
  <c r="K67" i="12" s="1"/>
  <c r="L67" i="12" s="1"/>
  <c r="G68" i="12"/>
  <c r="H68" i="12" s="1"/>
  <c r="K68" i="12" s="1"/>
  <c r="L68" i="12" s="1"/>
  <c r="G69" i="12"/>
  <c r="H69" i="12" s="1"/>
  <c r="K69" i="12" s="1"/>
  <c r="L69" i="12" s="1"/>
  <c r="G70" i="12"/>
  <c r="H70" i="12" s="1"/>
  <c r="K70" i="12" s="1"/>
  <c r="L70" i="12" s="1"/>
  <c r="G71" i="12"/>
  <c r="H71" i="12" s="1"/>
  <c r="K71" i="12" s="1"/>
  <c r="L71" i="12" s="1"/>
  <c r="G72" i="12"/>
  <c r="H72" i="12" s="1"/>
  <c r="K72" i="12" s="1"/>
  <c r="L72" i="12" s="1"/>
  <c r="G73" i="12"/>
  <c r="H73" i="12" s="1"/>
  <c r="K73" i="12" s="1"/>
  <c r="L73" i="12" s="1"/>
  <c r="G74" i="12"/>
  <c r="H74" i="12" s="1"/>
  <c r="K74" i="12" s="1"/>
  <c r="L74" i="12" s="1"/>
  <c r="G75" i="12"/>
  <c r="H75" i="12" s="1"/>
  <c r="K75" i="12" s="1"/>
  <c r="L75" i="12" s="1"/>
  <c r="G76" i="12"/>
  <c r="H76" i="12" s="1"/>
  <c r="K76" i="12" s="1"/>
  <c r="L76" i="12" s="1"/>
  <c r="G77" i="12"/>
  <c r="H77" i="12" s="1"/>
  <c r="K77" i="12" s="1"/>
  <c r="L77" i="12" s="1"/>
  <c r="G78" i="12"/>
  <c r="H78" i="12" s="1"/>
  <c r="K78" i="12" s="1"/>
  <c r="L78" i="12" s="1"/>
  <c r="G79" i="12"/>
  <c r="H79" i="12" s="1"/>
  <c r="K79" i="12" s="1"/>
  <c r="L79" i="12" s="1"/>
  <c r="G80" i="12"/>
  <c r="H80" i="12" s="1"/>
  <c r="K80" i="12" s="1"/>
  <c r="L80" i="12" s="1"/>
  <c r="G81" i="12"/>
  <c r="H81" i="12" s="1"/>
  <c r="K81" i="12" s="1"/>
  <c r="L81" i="12" s="1"/>
  <c r="G82" i="12"/>
  <c r="H82" i="12" s="1"/>
  <c r="K82" i="12" s="1"/>
  <c r="L82" i="12" s="1"/>
  <c r="G83" i="12"/>
  <c r="H83" i="12" s="1"/>
  <c r="K83" i="12" s="1"/>
  <c r="L83" i="12" s="1"/>
  <c r="G84" i="12"/>
  <c r="H84" i="12" s="1"/>
  <c r="K84" i="12" s="1"/>
  <c r="L84" i="12" s="1"/>
  <c r="G85" i="12"/>
  <c r="H85" i="12" s="1"/>
  <c r="K85" i="12" s="1"/>
  <c r="L85" i="12" s="1"/>
  <c r="G86" i="12"/>
  <c r="H86" i="12" s="1"/>
  <c r="K86" i="12" s="1"/>
  <c r="L86" i="12" s="1"/>
  <c r="G87" i="12"/>
  <c r="H87" i="12" s="1"/>
  <c r="K87" i="12" s="1"/>
  <c r="L87" i="12" s="1"/>
  <c r="G88" i="12"/>
  <c r="H88" i="12" s="1"/>
  <c r="K88" i="12" s="1"/>
  <c r="L88" i="12" s="1"/>
  <c r="G89" i="12"/>
  <c r="H89" i="12" s="1"/>
  <c r="K89" i="12" s="1"/>
  <c r="L89" i="12" s="1"/>
  <c r="G90" i="12"/>
  <c r="H90" i="12" s="1"/>
  <c r="K90" i="12" s="1"/>
  <c r="L90" i="12" s="1"/>
  <c r="G91" i="12"/>
  <c r="H91" i="12" s="1"/>
  <c r="K91" i="12" s="1"/>
  <c r="L91" i="12" s="1"/>
  <c r="G92" i="12"/>
  <c r="H92" i="12" s="1"/>
  <c r="K92" i="12" s="1"/>
  <c r="L92" i="12" s="1"/>
  <c r="G93" i="12"/>
  <c r="H93" i="12" s="1"/>
  <c r="K93" i="12" s="1"/>
  <c r="L93" i="12" s="1"/>
  <c r="G94" i="12"/>
  <c r="H94" i="12" s="1"/>
  <c r="K94" i="12" s="1"/>
  <c r="L94" i="12" s="1"/>
  <c r="G95" i="12"/>
  <c r="H95" i="12" s="1"/>
  <c r="K95" i="12" s="1"/>
  <c r="L95" i="12" s="1"/>
  <c r="G96" i="12"/>
  <c r="H96" i="12" s="1"/>
  <c r="K96" i="12" s="1"/>
  <c r="L96" i="12" s="1"/>
  <c r="G97" i="12"/>
  <c r="H97" i="12" s="1"/>
  <c r="K97" i="12" s="1"/>
  <c r="L97" i="12" s="1"/>
  <c r="G98" i="12"/>
  <c r="H98" i="12" s="1"/>
  <c r="K98" i="12" s="1"/>
  <c r="L98" i="12" s="1"/>
  <c r="G99" i="12"/>
  <c r="H99" i="12" s="1"/>
  <c r="K99" i="12" s="1"/>
  <c r="L99" i="12" s="1"/>
  <c r="G100" i="12"/>
  <c r="H100" i="12" s="1"/>
  <c r="K100" i="12" s="1"/>
  <c r="L100" i="12" s="1"/>
  <c r="G101" i="12"/>
  <c r="H101" i="12" s="1"/>
  <c r="K101" i="12" s="1"/>
  <c r="L101" i="12" s="1"/>
  <c r="G102" i="12"/>
  <c r="H102" i="12" s="1"/>
  <c r="K102" i="12" s="1"/>
  <c r="L102" i="12" s="1"/>
  <c r="G103" i="12"/>
  <c r="H103" i="12" s="1"/>
  <c r="K103" i="12" s="1"/>
  <c r="L103" i="12" s="1"/>
  <c r="G104" i="12"/>
  <c r="H104" i="12" s="1"/>
  <c r="K104" i="12" s="1"/>
  <c r="L104" i="12" s="1"/>
  <c r="G105" i="12"/>
  <c r="H105" i="12" s="1"/>
  <c r="K105" i="12" s="1"/>
  <c r="L105" i="12" s="1"/>
  <c r="G106" i="12"/>
  <c r="H106" i="12" s="1"/>
  <c r="K106" i="12" s="1"/>
  <c r="L106" i="12" s="1"/>
  <c r="G107" i="12"/>
  <c r="H107" i="12" s="1"/>
  <c r="K107" i="12" s="1"/>
  <c r="L107" i="12" s="1"/>
  <c r="G108" i="12"/>
  <c r="H108" i="12" s="1"/>
  <c r="K108" i="12" s="1"/>
  <c r="L108" i="12" s="1"/>
  <c r="G109" i="12"/>
  <c r="H109" i="12" s="1"/>
  <c r="K109" i="12" s="1"/>
  <c r="L109" i="12" s="1"/>
  <c r="G110" i="12"/>
  <c r="H110" i="12" s="1"/>
  <c r="K110" i="12" s="1"/>
  <c r="L110" i="12" s="1"/>
  <c r="G111" i="12"/>
  <c r="H111" i="12" s="1"/>
  <c r="K111" i="12" s="1"/>
  <c r="L111" i="12" s="1"/>
  <c r="G112" i="12"/>
  <c r="H112" i="12" s="1"/>
  <c r="K112" i="12" s="1"/>
  <c r="L112" i="12" s="1"/>
  <c r="G113" i="12"/>
  <c r="H113" i="12" s="1"/>
  <c r="K113" i="12" s="1"/>
  <c r="L113" i="12" s="1"/>
  <c r="G114" i="12"/>
  <c r="H114" i="12" s="1"/>
  <c r="K114" i="12" s="1"/>
  <c r="L114" i="12" s="1"/>
  <c r="G115" i="12"/>
  <c r="H115" i="12" s="1"/>
  <c r="K115" i="12" s="1"/>
  <c r="L115" i="12" s="1"/>
  <c r="G116" i="12"/>
  <c r="H116" i="12" s="1"/>
  <c r="K116" i="12" s="1"/>
  <c r="L116" i="12" s="1"/>
  <c r="G117" i="12"/>
  <c r="H117" i="12" s="1"/>
  <c r="K117" i="12" s="1"/>
  <c r="L117" i="12" s="1"/>
  <c r="G118" i="12"/>
  <c r="H118" i="12" s="1"/>
  <c r="K118" i="12" s="1"/>
  <c r="L118" i="12" s="1"/>
  <c r="G119" i="12"/>
  <c r="H119" i="12" s="1"/>
  <c r="K119" i="12" s="1"/>
  <c r="L119" i="12" s="1"/>
  <c r="G120" i="12"/>
  <c r="H120" i="12" s="1"/>
  <c r="K120" i="12" s="1"/>
  <c r="L120" i="12" s="1"/>
  <c r="G121" i="12"/>
  <c r="H121" i="12" s="1"/>
  <c r="K121" i="12" s="1"/>
  <c r="L121" i="12" s="1"/>
  <c r="G122" i="12"/>
  <c r="H122" i="12" s="1"/>
  <c r="K122" i="12" s="1"/>
  <c r="L122" i="12" s="1"/>
  <c r="G123" i="12"/>
  <c r="H123" i="12" s="1"/>
  <c r="K123" i="12" s="1"/>
  <c r="L123" i="12" s="1"/>
  <c r="G124" i="12"/>
  <c r="H124" i="12" s="1"/>
  <c r="K124" i="12" s="1"/>
  <c r="L124" i="12" s="1"/>
  <c r="G125" i="12"/>
  <c r="H125" i="12" s="1"/>
  <c r="K125" i="12" s="1"/>
  <c r="L125" i="12" s="1"/>
  <c r="G126" i="12"/>
  <c r="H126" i="12" s="1"/>
  <c r="K126" i="12" s="1"/>
  <c r="L126" i="12" s="1"/>
  <c r="G127" i="12"/>
  <c r="H127" i="12" s="1"/>
  <c r="K127" i="12" s="1"/>
  <c r="L127" i="12" s="1"/>
  <c r="G128" i="12"/>
  <c r="H128" i="12" s="1"/>
  <c r="K128" i="12" s="1"/>
  <c r="L128" i="12" s="1"/>
  <c r="G129" i="12"/>
  <c r="H129" i="12" s="1"/>
  <c r="K129" i="12" s="1"/>
  <c r="L129" i="12" s="1"/>
  <c r="G130" i="12"/>
  <c r="H130" i="12" s="1"/>
  <c r="K130" i="12" s="1"/>
  <c r="L130" i="12" s="1"/>
  <c r="G131" i="12"/>
  <c r="H131" i="12" s="1"/>
  <c r="K131" i="12" s="1"/>
  <c r="L131" i="12" s="1"/>
  <c r="G132" i="12"/>
  <c r="H132" i="12" s="1"/>
  <c r="K132" i="12" s="1"/>
  <c r="L132" i="12" s="1"/>
  <c r="G133" i="12"/>
  <c r="H133" i="12" s="1"/>
  <c r="K133" i="12" s="1"/>
  <c r="L133" i="12" s="1"/>
  <c r="G134" i="12"/>
  <c r="H134" i="12" s="1"/>
  <c r="K134" i="12" s="1"/>
  <c r="L134" i="12" s="1"/>
  <c r="G135" i="12"/>
  <c r="H135" i="12" s="1"/>
  <c r="K135" i="12" s="1"/>
  <c r="L135" i="12" s="1"/>
  <c r="G136" i="12"/>
  <c r="H136" i="12" s="1"/>
  <c r="K136" i="12" s="1"/>
  <c r="L136" i="12" s="1"/>
  <c r="G137" i="12"/>
  <c r="H137" i="12" s="1"/>
  <c r="K137" i="12" s="1"/>
  <c r="L137" i="12" s="1"/>
  <c r="G138" i="12"/>
  <c r="H138" i="12" s="1"/>
  <c r="K138" i="12" s="1"/>
  <c r="L138" i="12" s="1"/>
  <c r="G139" i="12"/>
  <c r="H139" i="12" s="1"/>
  <c r="K139" i="12" s="1"/>
  <c r="L139" i="12" s="1"/>
  <c r="G140" i="12"/>
  <c r="H140" i="12" s="1"/>
  <c r="K140" i="12" s="1"/>
  <c r="L140" i="12" s="1"/>
  <c r="G141" i="12"/>
  <c r="H141" i="12" s="1"/>
  <c r="K141" i="12" s="1"/>
  <c r="L141" i="12" s="1"/>
  <c r="G142" i="12"/>
  <c r="H142" i="12" s="1"/>
  <c r="K142" i="12" s="1"/>
  <c r="L142" i="12" s="1"/>
  <c r="G143" i="12"/>
  <c r="H143" i="12" s="1"/>
  <c r="K143" i="12" s="1"/>
  <c r="L143" i="12" s="1"/>
  <c r="G144" i="12"/>
  <c r="H144" i="12" s="1"/>
  <c r="K144" i="12" s="1"/>
  <c r="L144" i="12" s="1"/>
  <c r="G145" i="12"/>
  <c r="H145" i="12" s="1"/>
  <c r="K145" i="12" s="1"/>
  <c r="L145" i="12" s="1"/>
  <c r="G146" i="12"/>
  <c r="H146" i="12" s="1"/>
  <c r="K146" i="12" s="1"/>
  <c r="L146" i="12" s="1"/>
  <c r="G147" i="12"/>
  <c r="H147" i="12" s="1"/>
  <c r="K147" i="12" s="1"/>
  <c r="L147" i="12" s="1"/>
  <c r="G148" i="12"/>
  <c r="H148" i="12" s="1"/>
  <c r="K148" i="12" s="1"/>
  <c r="L148" i="12" s="1"/>
  <c r="G149" i="12"/>
  <c r="H149" i="12" s="1"/>
  <c r="K149" i="12" s="1"/>
  <c r="L149" i="12" s="1"/>
  <c r="G150" i="12"/>
  <c r="H150" i="12" s="1"/>
  <c r="K150" i="12" s="1"/>
  <c r="L150" i="12" s="1"/>
  <c r="G151" i="12"/>
  <c r="H151" i="12" s="1"/>
  <c r="K151" i="12" s="1"/>
  <c r="L151" i="12" s="1"/>
  <c r="G152" i="12"/>
  <c r="H152" i="12" s="1"/>
  <c r="K152" i="12" s="1"/>
  <c r="L152" i="12" s="1"/>
  <c r="G153" i="12"/>
  <c r="H153" i="12" s="1"/>
  <c r="K153" i="12" s="1"/>
  <c r="L153" i="12" s="1"/>
  <c r="G154" i="12"/>
  <c r="H154" i="12" s="1"/>
  <c r="K154" i="12" s="1"/>
  <c r="L154" i="12" s="1"/>
  <c r="G155" i="12"/>
  <c r="H155" i="12" s="1"/>
  <c r="K155" i="12" s="1"/>
  <c r="L155" i="12" s="1"/>
  <c r="G156" i="12"/>
  <c r="H156" i="12" s="1"/>
  <c r="K156" i="12" s="1"/>
  <c r="L156" i="12" s="1"/>
  <c r="G157" i="12"/>
  <c r="H157" i="12" s="1"/>
  <c r="K157" i="12" s="1"/>
  <c r="L157" i="12" s="1"/>
  <c r="G158" i="12"/>
  <c r="H158" i="12" s="1"/>
  <c r="K158" i="12" s="1"/>
  <c r="L158" i="12" s="1"/>
  <c r="G159" i="12"/>
  <c r="H159" i="12" s="1"/>
  <c r="K159" i="12" s="1"/>
  <c r="L159" i="12" s="1"/>
  <c r="G160" i="12"/>
  <c r="H160" i="12" s="1"/>
  <c r="K160" i="12" s="1"/>
  <c r="L160" i="12" s="1"/>
  <c r="G161" i="12"/>
  <c r="H161" i="12" s="1"/>
  <c r="K161" i="12" s="1"/>
  <c r="L161" i="12" s="1"/>
  <c r="G162" i="12"/>
  <c r="H162" i="12" s="1"/>
  <c r="K162" i="12" s="1"/>
  <c r="L162" i="12" s="1"/>
  <c r="G163" i="12"/>
  <c r="H163" i="12" s="1"/>
  <c r="K163" i="12" s="1"/>
  <c r="L163" i="12" s="1"/>
  <c r="G164" i="12"/>
  <c r="H164" i="12" s="1"/>
  <c r="K164" i="12" s="1"/>
  <c r="L164" i="12" s="1"/>
  <c r="G165" i="12"/>
  <c r="H165" i="12" s="1"/>
  <c r="K165" i="12" s="1"/>
  <c r="L165" i="12" s="1"/>
  <c r="G166" i="12"/>
  <c r="H166" i="12" s="1"/>
  <c r="K166" i="12" s="1"/>
  <c r="L166" i="12" s="1"/>
  <c r="G167" i="12"/>
  <c r="H167" i="12" s="1"/>
  <c r="K167" i="12" s="1"/>
  <c r="L167" i="12" s="1"/>
  <c r="G168" i="12"/>
  <c r="H168" i="12" s="1"/>
  <c r="K168" i="12" s="1"/>
  <c r="L168" i="12" s="1"/>
  <c r="G169" i="12"/>
  <c r="H169" i="12" s="1"/>
  <c r="K169" i="12" s="1"/>
  <c r="L169" i="12" s="1"/>
  <c r="G170" i="12"/>
  <c r="H170" i="12" s="1"/>
  <c r="K170" i="12" s="1"/>
  <c r="L170" i="12" s="1"/>
  <c r="G171" i="12"/>
  <c r="H171" i="12" s="1"/>
  <c r="K171" i="12" s="1"/>
  <c r="L171" i="12" s="1"/>
  <c r="G172" i="12"/>
  <c r="H172" i="12" s="1"/>
  <c r="K172" i="12" s="1"/>
  <c r="L172" i="12" s="1"/>
  <c r="G173" i="12"/>
  <c r="H173" i="12" s="1"/>
  <c r="K173" i="12" s="1"/>
  <c r="L173" i="12" s="1"/>
  <c r="G174" i="12"/>
  <c r="H174" i="12" s="1"/>
  <c r="K174" i="12" s="1"/>
  <c r="L174" i="12" s="1"/>
  <c r="G175" i="12"/>
  <c r="H175" i="12" s="1"/>
  <c r="K175" i="12" s="1"/>
  <c r="L175" i="12" s="1"/>
  <c r="G176" i="12"/>
  <c r="H176" i="12" s="1"/>
  <c r="K176" i="12" s="1"/>
  <c r="L176" i="12" s="1"/>
  <c r="G177" i="12"/>
  <c r="H177" i="12" s="1"/>
  <c r="K177" i="12" s="1"/>
  <c r="L177" i="12" s="1"/>
  <c r="G178" i="12"/>
  <c r="H178" i="12" s="1"/>
  <c r="K178" i="12" s="1"/>
  <c r="L178" i="12" s="1"/>
  <c r="G179" i="12"/>
  <c r="H179" i="12" s="1"/>
  <c r="K179" i="12" s="1"/>
  <c r="L179" i="12" s="1"/>
  <c r="G180" i="12"/>
  <c r="H180" i="12" s="1"/>
  <c r="K180" i="12" s="1"/>
  <c r="L180" i="12" s="1"/>
  <c r="G181" i="12"/>
  <c r="H181" i="12" s="1"/>
  <c r="K181" i="12" s="1"/>
  <c r="L181" i="12" s="1"/>
  <c r="G182" i="12"/>
  <c r="H182" i="12" s="1"/>
  <c r="K182" i="12" s="1"/>
  <c r="L182" i="12" s="1"/>
  <c r="G183" i="12"/>
  <c r="H183" i="12" s="1"/>
  <c r="K183" i="12" s="1"/>
  <c r="L183" i="12" s="1"/>
  <c r="G184" i="12"/>
  <c r="H184" i="12" s="1"/>
  <c r="K184" i="12" s="1"/>
  <c r="L184" i="12" s="1"/>
  <c r="G185" i="12"/>
  <c r="H185" i="12" s="1"/>
  <c r="K185" i="12" s="1"/>
  <c r="L185" i="12" s="1"/>
  <c r="G186" i="12"/>
  <c r="H186" i="12" s="1"/>
  <c r="K186" i="12" s="1"/>
  <c r="L186" i="12" s="1"/>
  <c r="G187" i="12"/>
  <c r="H187" i="12" s="1"/>
  <c r="K187" i="12" s="1"/>
  <c r="L187" i="12" s="1"/>
  <c r="G188" i="12"/>
  <c r="H188" i="12" s="1"/>
  <c r="K188" i="12" s="1"/>
  <c r="L188" i="12" s="1"/>
  <c r="G189" i="12"/>
  <c r="H189" i="12" s="1"/>
  <c r="K189" i="12" s="1"/>
  <c r="L189" i="12" s="1"/>
  <c r="G190" i="12"/>
  <c r="H190" i="12" s="1"/>
  <c r="K190" i="12" s="1"/>
  <c r="L190" i="12" s="1"/>
  <c r="G191" i="12"/>
  <c r="H191" i="12" s="1"/>
  <c r="K191" i="12" s="1"/>
  <c r="L191" i="12" s="1"/>
  <c r="G192" i="12"/>
  <c r="H192" i="12" s="1"/>
  <c r="K192" i="12" s="1"/>
  <c r="L192" i="12" s="1"/>
  <c r="G193" i="12"/>
  <c r="H193" i="12" s="1"/>
  <c r="K193" i="12" s="1"/>
  <c r="L193" i="12" s="1"/>
  <c r="G194" i="12"/>
  <c r="H194" i="12" s="1"/>
  <c r="K194" i="12" s="1"/>
  <c r="L194" i="12" s="1"/>
  <c r="G195" i="12"/>
  <c r="H195" i="12" s="1"/>
  <c r="K195" i="12" s="1"/>
  <c r="L195" i="12" s="1"/>
  <c r="G196" i="12"/>
  <c r="H196" i="12" s="1"/>
  <c r="K196" i="12" s="1"/>
  <c r="L196" i="12" s="1"/>
  <c r="G197" i="12"/>
  <c r="H197" i="12" s="1"/>
  <c r="K197" i="12" s="1"/>
  <c r="L197" i="12" s="1"/>
  <c r="G198" i="12"/>
  <c r="H198" i="12" s="1"/>
  <c r="K198" i="12" s="1"/>
  <c r="L198" i="12" s="1"/>
  <c r="G199" i="12"/>
  <c r="H199" i="12" s="1"/>
  <c r="K199" i="12" s="1"/>
  <c r="L199" i="12" s="1"/>
  <c r="G200" i="12"/>
  <c r="H200" i="12" s="1"/>
  <c r="K200" i="12" s="1"/>
  <c r="L200" i="12" s="1"/>
  <c r="G201" i="12"/>
  <c r="H201" i="12" s="1"/>
  <c r="K201" i="12" s="1"/>
  <c r="L201" i="12" s="1"/>
  <c r="G202" i="12"/>
  <c r="H202" i="12" s="1"/>
  <c r="K202" i="12" s="1"/>
  <c r="L202" i="12" s="1"/>
  <c r="G203" i="12"/>
  <c r="H203" i="12" s="1"/>
  <c r="K203" i="12" s="1"/>
  <c r="L203" i="12" s="1"/>
  <c r="G204" i="12"/>
  <c r="H204" i="12" s="1"/>
  <c r="K204" i="12" s="1"/>
  <c r="L204" i="12" s="1"/>
  <c r="G205" i="12"/>
  <c r="H205" i="12" s="1"/>
  <c r="K205" i="12" s="1"/>
  <c r="L205" i="12" s="1"/>
  <c r="G206" i="12"/>
  <c r="H206" i="12" s="1"/>
  <c r="K206" i="12" s="1"/>
  <c r="L206" i="12" s="1"/>
  <c r="G207" i="12"/>
  <c r="H207" i="12" s="1"/>
  <c r="K207" i="12" s="1"/>
  <c r="L207" i="12" s="1"/>
  <c r="G208" i="12"/>
  <c r="H208" i="12" s="1"/>
  <c r="K208" i="12" s="1"/>
  <c r="L208" i="12" s="1"/>
  <c r="G209" i="12"/>
  <c r="H209" i="12" s="1"/>
  <c r="K209" i="12" s="1"/>
  <c r="L209" i="12" s="1"/>
  <c r="G210" i="12"/>
  <c r="H210" i="12" s="1"/>
  <c r="K210" i="12" s="1"/>
  <c r="L210" i="12" s="1"/>
  <c r="G211" i="12"/>
  <c r="H211" i="12" s="1"/>
  <c r="K211" i="12" s="1"/>
  <c r="L211" i="12" s="1"/>
  <c r="G212" i="12"/>
  <c r="H212" i="12" s="1"/>
  <c r="K212" i="12" s="1"/>
  <c r="L212" i="12" s="1"/>
  <c r="G213" i="12"/>
  <c r="H213" i="12" s="1"/>
  <c r="K213" i="12" s="1"/>
  <c r="L213" i="12" s="1"/>
  <c r="G214" i="12"/>
  <c r="H214" i="12" s="1"/>
  <c r="K214" i="12" s="1"/>
  <c r="L214" i="12" s="1"/>
  <c r="G215" i="12"/>
  <c r="H215" i="12" s="1"/>
  <c r="K215" i="12" s="1"/>
  <c r="L215" i="12" s="1"/>
  <c r="G216" i="12"/>
  <c r="H216" i="12" s="1"/>
  <c r="K216" i="12" s="1"/>
  <c r="L216" i="12" s="1"/>
  <c r="G217" i="12"/>
  <c r="H217" i="12" s="1"/>
  <c r="K217" i="12" s="1"/>
  <c r="L217" i="12" s="1"/>
  <c r="G218" i="12"/>
  <c r="H218" i="12" s="1"/>
  <c r="K218" i="12" s="1"/>
  <c r="L218" i="12" s="1"/>
  <c r="G219" i="12"/>
  <c r="H219" i="12" s="1"/>
  <c r="K219" i="12" s="1"/>
  <c r="L219" i="12" s="1"/>
  <c r="G220" i="12"/>
  <c r="H220" i="12" s="1"/>
  <c r="K220" i="12" s="1"/>
  <c r="L220" i="12" s="1"/>
  <c r="G221" i="12"/>
  <c r="H221" i="12" s="1"/>
  <c r="K221" i="12" s="1"/>
  <c r="L221" i="12" s="1"/>
  <c r="G222" i="12"/>
  <c r="H222" i="12" s="1"/>
  <c r="K222" i="12" s="1"/>
  <c r="L222" i="12" s="1"/>
  <c r="G223" i="12"/>
  <c r="H223" i="12" s="1"/>
  <c r="K223" i="12" s="1"/>
  <c r="L223" i="12" s="1"/>
  <c r="G224" i="12"/>
  <c r="H224" i="12" s="1"/>
  <c r="K224" i="12" s="1"/>
  <c r="L224" i="12" s="1"/>
  <c r="G225" i="12"/>
  <c r="H225" i="12" s="1"/>
  <c r="K225" i="12" s="1"/>
  <c r="L225" i="12" s="1"/>
  <c r="G226" i="12"/>
  <c r="H226" i="12" s="1"/>
  <c r="K226" i="12" s="1"/>
  <c r="L226" i="12" s="1"/>
  <c r="G227" i="12"/>
  <c r="H227" i="12" s="1"/>
  <c r="K227" i="12" s="1"/>
  <c r="L227" i="12" s="1"/>
  <c r="G228" i="12"/>
  <c r="H228" i="12" s="1"/>
  <c r="K228" i="12" s="1"/>
  <c r="L228" i="12" s="1"/>
  <c r="G229" i="12"/>
  <c r="H229" i="12" s="1"/>
  <c r="K229" i="12" s="1"/>
  <c r="L229" i="12" s="1"/>
  <c r="G230" i="12"/>
  <c r="H230" i="12" s="1"/>
  <c r="K230" i="12" s="1"/>
  <c r="L230" i="12" s="1"/>
  <c r="G231" i="12"/>
  <c r="H231" i="12" s="1"/>
  <c r="K231" i="12" s="1"/>
  <c r="L231" i="12" s="1"/>
  <c r="G232" i="12"/>
  <c r="H232" i="12" s="1"/>
  <c r="K232" i="12" s="1"/>
  <c r="L232" i="12" s="1"/>
  <c r="G233" i="12"/>
  <c r="H233" i="12" s="1"/>
  <c r="K233" i="12" s="1"/>
  <c r="L233" i="12" s="1"/>
  <c r="G234" i="12"/>
  <c r="H234" i="12" s="1"/>
  <c r="K234" i="12" s="1"/>
  <c r="L234" i="12" s="1"/>
  <c r="G235" i="12"/>
  <c r="H235" i="12" s="1"/>
  <c r="K235" i="12" s="1"/>
  <c r="L235" i="12" s="1"/>
  <c r="G236" i="12"/>
  <c r="H236" i="12" s="1"/>
  <c r="K236" i="12" s="1"/>
  <c r="L236" i="12" s="1"/>
  <c r="G237" i="12"/>
  <c r="H237" i="12" s="1"/>
  <c r="K237" i="12" s="1"/>
  <c r="L237" i="12" s="1"/>
  <c r="G238" i="12"/>
  <c r="H238" i="12" s="1"/>
  <c r="K238" i="12" s="1"/>
  <c r="L238" i="12" s="1"/>
  <c r="G239" i="12"/>
  <c r="H239" i="12" s="1"/>
  <c r="K239" i="12" s="1"/>
  <c r="L239" i="12" s="1"/>
  <c r="G240" i="12"/>
  <c r="H240" i="12" s="1"/>
  <c r="K240" i="12" s="1"/>
  <c r="L240" i="12" s="1"/>
  <c r="G241" i="12"/>
  <c r="H241" i="12" s="1"/>
  <c r="K241" i="12" s="1"/>
  <c r="L241" i="12" s="1"/>
  <c r="G242" i="12"/>
  <c r="H242" i="12" s="1"/>
  <c r="K242" i="12" s="1"/>
  <c r="L242" i="12" s="1"/>
  <c r="G243" i="12"/>
  <c r="H243" i="12" s="1"/>
  <c r="K243" i="12" s="1"/>
  <c r="L243" i="12" s="1"/>
  <c r="G244" i="12"/>
  <c r="H244" i="12" s="1"/>
  <c r="K244" i="12" s="1"/>
  <c r="L244" i="12" s="1"/>
  <c r="G245" i="12"/>
  <c r="H245" i="12" s="1"/>
  <c r="K245" i="12" s="1"/>
  <c r="L245" i="12" s="1"/>
  <c r="G246" i="12"/>
  <c r="H246" i="12" s="1"/>
  <c r="K246" i="12" s="1"/>
  <c r="L246" i="12" s="1"/>
  <c r="G247" i="12"/>
  <c r="H247" i="12" s="1"/>
  <c r="K247" i="12" s="1"/>
  <c r="L247" i="12" s="1"/>
  <c r="G248" i="12"/>
  <c r="H248" i="12" s="1"/>
  <c r="K248" i="12" s="1"/>
  <c r="L248" i="12" s="1"/>
  <c r="G249" i="12"/>
  <c r="H249" i="12" s="1"/>
  <c r="K249" i="12" s="1"/>
  <c r="L249" i="12" s="1"/>
  <c r="G250" i="12"/>
  <c r="H250" i="12" s="1"/>
  <c r="K250" i="12" s="1"/>
  <c r="L250" i="12" s="1"/>
  <c r="G251" i="12"/>
  <c r="H251" i="12" s="1"/>
  <c r="K251" i="12" s="1"/>
  <c r="L251" i="12" s="1"/>
  <c r="G252" i="12"/>
  <c r="H252" i="12" s="1"/>
  <c r="K252" i="12" s="1"/>
  <c r="L252" i="12" s="1"/>
  <c r="G253" i="12"/>
  <c r="H253" i="12" s="1"/>
  <c r="K253" i="12" s="1"/>
  <c r="L253" i="12" s="1"/>
  <c r="G254" i="12"/>
  <c r="H254" i="12" s="1"/>
  <c r="K254" i="12" s="1"/>
  <c r="L254" i="12" s="1"/>
  <c r="G255" i="12"/>
  <c r="H255" i="12" s="1"/>
  <c r="K255" i="12" s="1"/>
  <c r="L255" i="12" s="1"/>
  <c r="G256" i="12"/>
  <c r="H256" i="12" s="1"/>
  <c r="K256" i="12" s="1"/>
  <c r="L256" i="12" s="1"/>
  <c r="G257" i="12"/>
  <c r="H257" i="12" s="1"/>
  <c r="K257" i="12" s="1"/>
  <c r="L257" i="12" s="1"/>
  <c r="G258" i="12"/>
  <c r="H258" i="12" s="1"/>
  <c r="K258" i="12" s="1"/>
  <c r="L258" i="12" s="1"/>
  <c r="G259" i="12"/>
  <c r="H259" i="12" s="1"/>
  <c r="K259" i="12" s="1"/>
  <c r="L259" i="12" s="1"/>
  <c r="G260" i="12"/>
  <c r="H260" i="12" s="1"/>
  <c r="K260" i="12" s="1"/>
  <c r="L260" i="12" s="1"/>
  <c r="G261" i="12"/>
  <c r="H261" i="12" s="1"/>
  <c r="K261" i="12" s="1"/>
  <c r="L261" i="12" s="1"/>
  <c r="G262" i="12"/>
  <c r="H262" i="12" s="1"/>
  <c r="K262" i="12" s="1"/>
  <c r="L262" i="12" s="1"/>
  <c r="G263" i="12"/>
  <c r="H263" i="12" s="1"/>
  <c r="K263" i="12" s="1"/>
  <c r="L263" i="12" s="1"/>
  <c r="G264" i="12"/>
  <c r="H264" i="12" s="1"/>
  <c r="K264" i="12" s="1"/>
  <c r="L264" i="12" s="1"/>
  <c r="G265" i="12"/>
  <c r="H265" i="12" s="1"/>
  <c r="K265" i="12" s="1"/>
  <c r="L265" i="12" s="1"/>
  <c r="G266" i="12"/>
  <c r="H266" i="12" s="1"/>
  <c r="K266" i="12" s="1"/>
  <c r="L266" i="12" s="1"/>
  <c r="G267" i="12"/>
  <c r="H267" i="12" s="1"/>
  <c r="K267" i="12" s="1"/>
  <c r="L267" i="12" s="1"/>
  <c r="G268" i="12"/>
  <c r="H268" i="12" s="1"/>
  <c r="K268" i="12" s="1"/>
  <c r="L268" i="12" s="1"/>
  <c r="G269" i="12"/>
  <c r="H269" i="12" s="1"/>
  <c r="K269" i="12" s="1"/>
  <c r="L269" i="12" s="1"/>
  <c r="G270" i="12"/>
  <c r="H270" i="12" s="1"/>
  <c r="K270" i="12" s="1"/>
  <c r="L270" i="12" s="1"/>
  <c r="G271" i="12"/>
  <c r="H271" i="12" s="1"/>
  <c r="K271" i="12" s="1"/>
  <c r="L271" i="12" s="1"/>
  <c r="G272" i="12"/>
  <c r="H272" i="12" s="1"/>
  <c r="K272" i="12" s="1"/>
  <c r="L272" i="12" s="1"/>
  <c r="G273" i="12"/>
  <c r="H273" i="12" s="1"/>
  <c r="K273" i="12" s="1"/>
  <c r="L273" i="12" s="1"/>
  <c r="G274" i="12"/>
  <c r="H274" i="12" s="1"/>
  <c r="K274" i="12" s="1"/>
  <c r="L274" i="12" s="1"/>
  <c r="G275" i="12"/>
  <c r="H275" i="12" s="1"/>
  <c r="K275" i="12" s="1"/>
  <c r="L275" i="12" s="1"/>
  <c r="G276" i="12"/>
  <c r="H276" i="12" s="1"/>
  <c r="K276" i="12" s="1"/>
  <c r="L276" i="12" s="1"/>
  <c r="G277" i="12"/>
  <c r="H277" i="12" s="1"/>
  <c r="K277" i="12" s="1"/>
  <c r="L277" i="12" s="1"/>
  <c r="G278" i="12"/>
  <c r="H278" i="12" s="1"/>
  <c r="K278" i="12" s="1"/>
  <c r="L278" i="12" s="1"/>
  <c r="G279" i="12"/>
  <c r="H279" i="12" s="1"/>
  <c r="K279" i="12" s="1"/>
  <c r="L279" i="12" s="1"/>
  <c r="G280" i="12"/>
  <c r="H280" i="12" s="1"/>
  <c r="K280" i="12" s="1"/>
  <c r="L280" i="12" s="1"/>
  <c r="G281" i="12"/>
  <c r="H281" i="12" s="1"/>
  <c r="K281" i="12" s="1"/>
  <c r="L281" i="12" s="1"/>
  <c r="G282" i="12"/>
  <c r="H282" i="12" s="1"/>
  <c r="K282" i="12" s="1"/>
  <c r="L282" i="12" s="1"/>
  <c r="G283" i="12"/>
  <c r="H283" i="12" s="1"/>
  <c r="K283" i="12" s="1"/>
  <c r="L283" i="12" s="1"/>
  <c r="G284" i="12"/>
  <c r="H284" i="12" s="1"/>
  <c r="K284" i="12" s="1"/>
  <c r="L284" i="12" s="1"/>
  <c r="G285" i="12"/>
  <c r="H285" i="12" s="1"/>
  <c r="K285" i="12" s="1"/>
  <c r="L285" i="12" s="1"/>
  <c r="G286" i="12"/>
  <c r="H286" i="12" s="1"/>
  <c r="K286" i="12" s="1"/>
  <c r="L286" i="12" s="1"/>
  <c r="G287" i="12"/>
  <c r="H287" i="12" s="1"/>
  <c r="K287" i="12" s="1"/>
  <c r="L287" i="12" s="1"/>
  <c r="G288" i="12"/>
  <c r="H288" i="12" s="1"/>
  <c r="K288" i="12" s="1"/>
  <c r="L288" i="12" s="1"/>
  <c r="G289" i="12"/>
  <c r="H289" i="12" s="1"/>
  <c r="K289" i="12" s="1"/>
  <c r="L289" i="12" s="1"/>
  <c r="G290" i="12"/>
  <c r="H290" i="12" s="1"/>
  <c r="K290" i="12" s="1"/>
  <c r="L290" i="12" s="1"/>
  <c r="G291" i="12"/>
  <c r="H291" i="12" s="1"/>
  <c r="K291" i="12" s="1"/>
  <c r="L291" i="12" s="1"/>
  <c r="G292" i="12"/>
  <c r="H292" i="12" s="1"/>
  <c r="K292" i="12" s="1"/>
  <c r="L292" i="12" s="1"/>
  <c r="G293" i="12"/>
  <c r="H293" i="12" s="1"/>
  <c r="K293" i="12" s="1"/>
  <c r="L293" i="12" s="1"/>
  <c r="G294" i="12"/>
  <c r="H294" i="12" s="1"/>
  <c r="K294" i="12" s="1"/>
  <c r="L294" i="12" s="1"/>
  <c r="G295" i="12"/>
  <c r="H295" i="12" s="1"/>
  <c r="K295" i="12" s="1"/>
  <c r="L295" i="12" s="1"/>
  <c r="G296" i="12"/>
  <c r="H296" i="12" s="1"/>
  <c r="K296" i="12" s="1"/>
  <c r="L296" i="12" s="1"/>
  <c r="G297" i="12"/>
  <c r="H297" i="12" s="1"/>
  <c r="K297" i="12" s="1"/>
  <c r="L297" i="12" s="1"/>
  <c r="G298" i="12"/>
  <c r="H298" i="12" s="1"/>
  <c r="K298" i="12" s="1"/>
  <c r="L298" i="12" s="1"/>
  <c r="G299" i="12"/>
  <c r="H299" i="12" s="1"/>
  <c r="K299" i="12" s="1"/>
  <c r="L299" i="12" s="1"/>
  <c r="G300" i="12"/>
  <c r="H300" i="12" s="1"/>
  <c r="K300" i="12" s="1"/>
  <c r="L300" i="12" s="1"/>
  <c r="G301" i="12"/>
  <c r="H301" i="12" s="1"/>
  <c r="K301" i="12" s="1"/>
  <c r="L301" i="12" s="1"/>
  <c r="G302" i="12"/>
  <c r="H302" i="12" s="1"/>
  <c r="K302" i="12" s="1"/>
  <c r="L302" i="12" s="1"/>
  <c r="G303" i="12"/>
  <c r="H303" i="12" s="1"/>
  <c r="K303" i="12" s="1"/>
  <c r="L303" i="12" s="1"/>
  <c r="K12" i="12"/>
  <c r="L12" i="12" s="1"/>
  <c r="U10" i="10" l="1"/>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S7" i="10"/>
  <c r="T7" i="10"/>
  <c r="U7" i="10" l="1"/>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154" i="9"/>
  <c r="AB155" i="9"/>
  <c r="AB156" i="9"/>
  <c r="AB157" i="9"/>
  <c r="AB158" i="9"/>
  <c r="AB159" i="9"/>
  <c r="AB160" i="9"/>
  <c r="AB161" i="9"/>
  <c r="AB162" i="9"/>
  <c r="AB163" i="9"/>
  <c r="AB164" i="9"/>
  <c r="AB165" i="9"/>
  <c r="AB166" i="9"/>
  <c r="AB167" i="9"/>
  <c r="AB168" i="9"/>
  <c r="AB169" i="9"/>
  <c r="AB170" i="9"/>
  <c r="AB171" i="9"/>
  <c r="AB172" i="9"/>
  <c r="AB173" i="9"/>
  <c r="AB174" i="9"/>
  <c r="AB175" i="9"/>
  <c r="AB176" i="9"/>
  <c r="AB177" i="9"/>
  <c r="AB178" i="9"/>
  <c r="AB179" i="9"/>
  <c r="AB180" i="9"/>
  <c r="AB181" i="9"/>
  <c r="AB182" i="9"/>
  <c r="AB183" i="9"/>
  <c r="AB184" i="9"/>
  <c r="AB185" i="9"/>
  <c r="AB186" i="9"/>
  <c r="AB187" i="9"/>
  <c r="AB188" i="9"/>
  <c r="AB189" i="9"/>
  <c r="AB190" i="9"/>
  <c r="AB191" i="9"/>
  <c r="AB192" i="9"/>
  <c r="AB193" i="9"/>
  <c r="AB194" i="9"/>
  <c r="AB195" i="9"/>
  <c r="AB196" i="9"/>
  <c r="AB197" i="9"/>
  <c r="AB198" i="9"/>
  <c r="AB199" i="9"/>
  <c r="AB200" i="9"/>
  <c r="AB201"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233" i="9"/>
  <c r="AB234" i="9"/>
  <c r="AB235" i="9"/>
  <c r="AB236" i="9"/>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AB301" i="9"/>
  <c r="AB302" i="9"/>
  <c r="AB303" i="9"/>
  <c r="AB304" i="9"/>
  <c r="AB305" i="9"/>
  <c r="N8" i="8" l="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7" i="8"/>
  <c r="F5" i="14" l="1"/>
  <c r="E5" i="14" l="1"/>
  <c r="G5" i="14" s="1"/>
  <c r="D5" i="14"/>
  <c r="C5" i="14" l="1"/>
  <c r="D12" i="9" l="1"/>
  <c r="I7" i="10" l="1"/>
  <c r="H7" i="10"/>
  <c r="Q12" i="9" l="1"/>
  <c r="F6" i="7" l="1"/>
  <c r="M6" i="7" l="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K11" i="12"/>
  <c r="L11" i="12" s="1"/>
  <c r="J11" i="12"/>
  <c r="I11" i="12"/>
  <c r="H11" i="12"/>
  <c r="C11" i="12"/>
  <c r="G11" i="12"/>
  <c r="F11" i="12"/>
  <c r="P253" i="7" l="1"/>
  <c r="R253" i="7"/>
  <c r="P294" i="7"/>
  <c r="R294" i="7"/>
  <c r="P286" i="7"/>
  <c r="R286" i="7"/>
  <c r="P278" i="7"/>
  <c r="R278" i="7"/>
  <c r="P270" i="7"/>
  <c r="R270" i="7"/>
  <c r="P262" i="7"/>
  <c r="R262" i="7"/>
  <c r="P254" i="7"/>
  <c r="R254" i="7"/>
  <c r="P246" i="7"/>
  <c r="R246" i="7"/>
  <c r="P238" i="7"/>
  <c r="R238" i="7"/>
  <c r="P230" i="7"/>
  <c r="R230" i="7"/>
  <c r="P222" i="7"/>
  <c r="R222" i="7"/>
  <c r="P214" i="7"/>
  <c r="R214" i="7"/>
  <c r="P206" i="7"/>
  <c r="R206" i="7"/>
  <c r="P198" i="7"/>
  <c r="R198" i="7"/>
  <c r="P190" i="7"/>
  <c r="R190" i="7"/>
  <c r="P182" i="7"/>
  <c r="R182" i="7"/>
  <c r="P174" i="7"/>
  <c r="R174" i="7"/>
  <c r="P166" i="7"/>
  <c r="R166" i="7"/>
  <c r="P158" i="7"/>
  <c r="R158" i="7"/>
  <c r="P150" i="7"/>
  <c r="R150" i="7"/>
  <c r="P142" i="7"/>
  <c r="R142" i="7"/>
  <c r="P134" i="7"/>
  <c r="R134" i="7"/>
  <c r="P126" i="7"/>
  <c r="R126" i="7"/>
  <c r="P118" i="7"/>
  <c r="R118" i="7"/>
  <c r="P110" i="7"/>
  <c r="R110" i="7"/>
  <c r="P102" i="7"/>
  <c r="R102" i="7"/>
  <c r="P94" i="7"/>
  <c r="R94" i="7"/>
  <c r="P86" i="7"/>
  <c r="R86" i="7"/>
  <c r="P78" i="7"/>
  <c r="R78" i="7"/>
  <c r="P70" i="7"/>
  <c r="R70" i="7"/>
  <c r="P62" i="7"/>
  <c r="R62" i="7"/>
  <c r="P54" i="7"/>
  <c r="R54" i="7"/>
  <c r="P46" i="7"/>
  <c r="R46" i="7"/>
  <c r="P38" i="7"/>
  <c r="R38" i="7"/>
  <c r="P30" i="7"/>
  <c r="R30" i="7"/>
  <c r="P22" i="7"/>
  <c r="R22" i="7"/>
  <c r="P14" i="7"/>
  <c r="R14" i="7"/>
  <c r="P133" i="7"/>
  <c r="R133" i="7"/>
  <c r="P125" i="7"/>
  <c r="R125" i="7"/>
  <c r="P117" i="7"/>
  <c r="R117" i="7"/>
  <c r="P109" i="7"/>
  <c r="R109" i="7"/>
  <c r="P101" i="7"/>
  <c r="R101" i="7"/>
  <c r="P93" i="7"/>
  <c r="R93" i="7"/>
  <c r="P85" i="7"/>
  <c r="R85" i="7"/>
  <c r="P77" i="7"/>
  <c r="R77" i="7"/>
  <c r="P69" i="7"/>
  <c r="R69" i="7"/>
  <c r="P61" i="7"/>
  <c r="R61" i="7"/>
  <c r="P53" i="7"/>
  <c r="R53" i="7"/>
  <c r="R45" i="7"/>
  <c r="P45" i="7"/>
  <c r="P37" i="7"/>
  <c r="R37" i="7"/>
  <c r="P29" i="7"/>
  <c r="R29" i="7"/>
  <c r="P21" i="7"/>
  <c r="R21" i="7"/>
  <c r="P13" i="7"/>
  <c r="R13" i="7"/>
  <c r="P269" i="7"/>
  <c r="R269" i="7"/>
  <c r="P221" i="7"/>
  <c r="R221" i="7"/>
  <c r="P189" i="7"/>
  <c r="R189" i="7"/>
  <c r="P149" i="7"/>
  <c r="R149" i="7"/>
  <c r="P268" i="7"/>
  <c r="R268" i="7"/>
  <c r="P228" i="7"/>
  <c r="R228" i="7"/>
  <c r="P188" i="7"/>
  <c r="R188" i="7"/>
  <c r="P148" i="7"/>
  <c r="R148" i="7"/>
  <c r="P132" i="7"/>
  <c r="R132" i="7"/>
  <c r="P100" i="7"/>
  <c r="R100" i="7"/>
  <c r="P84" i="7"/>
  <c r="R84" i="7"/>
  <c r="P68" i="7"/>
  <c r="R68" i="7"/>
  <c r="P52" i="7"/>
  <c r="R52" i="7"/>
  <c r="P36" i="7"/>
  <c r="R36" i="7"/>
  <c r="P28" i="7"/>
  <c r="R28" i="7"/>
  <c r="P12" i="7"/>
  <c r="R12" i="7"/>
  <c r="R299" i="7"/>
  <c r="P299" i="7"/>
  <c r="R291" i="7"/>
  <c r="P291" i="7"/>
  <c r="R283" i="7"/>
  <c r="P283" i="7"/>
  <c r="R275" i="7"/>
  <c r="P275" i="7"/>
  <c r="R267" i="7"/>
  <c r="P267" i="7"/>
  <c r="R259" i="7"/>
  <c r="P259" i="7"/>
  <c r="R251" i="7"/>
  <c r="P251" i="7"/>
  <c r="R243" i="7"/>
  <c r="P243" i="7"/>
  <c r="R235" i="7"/>
  <c r="P235" i="7"/>
  <c r="R227" i="7"/>
  <c r="P227" i="7"/>
  <c r="R219" i="7"/>
  <c r="P219" i="7"/>
  <c r="R211" i="7"/>
  <c r="P211" i="7"/>
  <c r="R203" i="7"/>
  <c r="P203" i="7"/>
  <c r="R195" i="7"/>
  <c r="P195" i="7"/>
  <c r="R187" i="7"/>
  <c r="P187" i="7"/>
  <c r="R179" i="7"/>
  <c r="P179" i="7"/>
  <c r="R171" i="7"/>
  <c r="P171" i="7"/>
  <c r="R163" i="7"/>
  <c r="P163" i="7"/>
  <c r="R155" i="7"/>
  <c r="P155" i="7"/>
  <c r="R147" i="7"/>
  <c r="P147" i="7"/>
  <c r="R139" i="7"/>
  <c r="P139" i="7"/>
  <c r="R131" i="7"/>
  <c r="P131" i="7"/>
  <c r="R123" i="7"/>
  <c r="P123" i="7"/>
  <c r="R115" i="7"/>
  <c r="P115" i="7"/>
  <c r="R107" i="7"/>
  <c r="P107" i="7"/>
  <c r="R99" i="7"/>
  <c r="P99" i="7"/>
  <c r="R91" i="7"/>
  <c r="P91" i="7"/>
  <c r="R83" i="7"/>
  <c r="P83" i="7"/>
  <c r="R75" i="7"/>
  <c r="P75" i="7"/>
  <c r="R67" i="7"/>
  <c r="P67" i="7"/>
  <c r="R59" i="7"/>
  <c r="P59" i="7"/>
  <c r="R51" i="7"/>
  <c r="P51" i="7"/>
  <c r="R43" i="7"/>
  <c r="P43" i="7"/>
  <c r="R35" i="7"/>
  <c r="P35" i="7"/>
  <c r="R27" i="7"/>
  <c r="P27" i="7"/>
  <c r="R19" i="7"/>
  <c r="P19" i="7"/>
  <c r="R11" i="7"/>
  <c r="P11" i="7"/>
  <c r="P261" i="7"/>
  <c r="R261" i="7"/>
  <c r="P213" i="7"/>
  <c r="R213" i="7"/>
  <c r="P173" i="7"/>
  <c r="R173" i="7"/>
  <c r="P292" i="7"/>
  <c r="R292" i="7"/>
  <c r="P244" i="7"/>
  <c r="R244" i="7"/>
  <c r="P204" i="7"/>
  <c r="R204" i="7"/>
  <c r="P164" i="7"/>
  <c r="R164" i="7"/>
  <c r="P140" i="7"/>
  <c r="R140" i="7"/>
  <c r="P108" i="7"/>
  <c r="R108" i="7"/>
  <c r="P76" i="7"/>
  <c r="R76" i="7"/>
  <c r="P60" i="7"/>
  <c r="R60" i="7"/>
  <c r="P44" i="7"/>
  <c r="R44" i="7"/>
  <c r="P20" i="7"/>
  <c r="R20" i="7"/>
  <c r="R298" i="7"/>
  <c r="P298" i="7"/>
  <c r="R290" i="7"/>
  <c r="P290" i="7"/>
  <c r="R282" i="7"/>
  <c r="P282" i="7"/>
  <c r="R274" i="7"/>
  <c r="P274" i="7"/>
  <c r="R266" i="7"/>
  <c r="P266" i="7"/>
  <c r="R258" i="7"/>
  <c r="P258" i="7"/>
  <c r="R250" i="7"/>
  <c r="P250" i="7"/>
  <c r="R242" i="7"/>
  <c r="P242" i="7"/>
  <c r="R234" i="7"/>
  <c r="P234" i="7"/>
  <c r="R226" i="7"/>
  <c r="P226" i="7"/>
  <c r="R218" i="7"/>
  <c r="P218" i="7"/>
  <c r="R210" i="7"/>
  <c r="P210" i="7"/>
  <c r="R202" i="7"/>
  <c r="P202" i="7"/>
  <c r="R194" i="7"/>
  <c r="P194" i="7"/>
  <c r="R186" i="7"/>
  <c r="P186" i="7"/>
  <c r="R178" i="7"/>
  <c r="P178" i="7"/>
  <c r="R170" i="7"/>
  <c r="P170" i="7"/>
  <c r="R162" i="7"/>
  <c r="P162" i="7"/>
  <c r="R154" i="7"/>
  <c r="P154" i="7"/>
  <c r="R146" i="7"/>
  <c r="P146" i="7"/>
  <c r="R138" i="7"/>
  <c r="P138" i="7"/>
  <c r="R130" i="7"/>
  <c r="P130" i="7"/>
  <c r="R122" i="7"/>
  <c r="P122" i="7"/>
  <c r="R114" i="7"/>
  <c r="P114" i="7"/>
  <c r="R106" i="7"/>
  <c r="P106" i="7"/>
  <c r="R98" i="7"/>
  <c r="P98" i="7"/>
  <c r="R90" i="7"/>
  <c r="P90" i="7"/>
  <c r="R82" i="7"/>
  <c r="P82" i="7"/>
  <c r="R74" i="7"/>
  <c r="P74" i="7"/>
  <c r="R66" i="7"/>
  <c r="P66" i="7"/>
  <c r="R58" i="7"/>
  <c r="P58" i="7"/>
  <c r="R50" i="7"/>
  <c r="P50" i="7"/>
  <c r="R42" i="7"/>
  <c r="P42" i="7"/>
  <c r="R34" i="7"/>
  <c r="P34" i="7"/>
  <c r="R26" i="7"/>
  <c r="P26" i="7"/>
  <c r="R18" i="7"/>
  <c r="P18" i="7"/>
  <c r="R10" i="7"/>
  <c r="P10" i="7"/>
  <c r="P293" i="7"/>
  <c r="R293" i="7"/>
  <c r="P245" i="7"/>
  <c r="R245" i="7"/>
  <c r="P205" i="7"/>
  <c r="R205" i="7"/>
  <c r="P165" i="7"/>
  <c r="R165" i="7"/>
  <c r="P284" i="7"/>
  <c r="R284" i="7"/>
  <c r="P252" i="7"/>
  <c r="R252" i="7"/>
  <c r="P212" i="7"/>
  <c r="R212" i="7"/>
  <c r="P172" i="7"/>
  <c r="R172" i="7"/>
  <c r="P92" i="7"/>
  <c r="R92" i="7"/>
  <c r="R281" i="7"/>
  <c r="P281" i="7"/>
  <c r="R241" i="7"/>
  <c r="P241" i="7"/>
  <c r="R137" i="7"/>
  <c r="P137" i="7"/>
  <c r="R129" i="7"/>
  <c r="P129" i="7"/>
  <c r="R121" i="7"/>
  <c r="P121" i="7"/>
  <c r="P113" i="7"/>
  <c r="R113" i="7"/>
  <c r="R105" i="7"/>
  <c r="P105" i="7"/>
  <c r="R97" i="7"/>
  <c r="P97" i="7"/>
  <c r="R89" i="7"/>
  <c r="P89" i="7"/>
  <c r="R81" i="7"/>
  <c r="P81" i="7"/>
  <c r="R73" i="7"/>
  <c r="P73" i="7"/>
  <c r="R65" i="7"/>
  <c r="P65" i="7"/>
  <c r="P57" i="7"/>
  <c r="R57" i="7"/>
  <c r="R49" i="7"/>
  <c r="P49" i="7"/>
  <c r="R41" i="7"/>
  <c r="P41" i="7"/>
  <c r="R33" i="7"/>
  <c r="P33" i="7"/>
  <c r="R25" i="7"/>
  <c r="P25" i="7"/>
  <c r="R17" i="7"/>
  <c r="P17" i="7"/>
  <c r="R9" i="7"/>
  <c r="P9" i="7"/>
  <c r="P277" i="7"/>
  <c r="R277" i="7"/>
  <c r="R229" i="7"/>
  <c r="P229" i="7"/>
  <c r="P181" i="7"/>
  <c r="R181" i="7"/>
  <c r="R157" i="7"/>
  <c r="P157" i="7"/>
  <c r="P260" i="7"/>
  <c r="R260" i="7"/>
  <c r="P220" i="7"/>
  <c r="R220" i="7"/>
  <c r="P180" i="7"/>
  <c r="R180" i="7"/>
  <c r="P116" i="7"/>
  <c r="R116" i="7"/>
  <c r="R289" i="7"/>
  <c r="P289" i="7"/>
  <c r="R265" i="7"/>
  <c r="P265" i="7"/>
  <c r="R249" i="7"/>
  <c r="P249" i="7"/>
  <c r="R225" i="7"/>
  <c r="P225" i="7"/>
  <c r="P209" i="7"/>
  <c r="R209" i="7"/>
  <c r="R193" i="7"/>
  <c r="P193" i="7"/>
  <c r="R185" i="7"/>
  <c r="P185" i="7"/>
  <c r="R169" i="7"/>
  <c r="P169" i="7"/>
  <c r="R161" i="7"/>
  <c r="P161" i="7"/>
  <c r="P153" i="7"/>
  <c r="R153" i="7"/>
  <c r="R145" i="7"/>
  <c r="P145" i="7"/>
  <c r="R296" i="7"/>
  <c r="P296" i="7"/>
  <c r="R288" i="7"/>
  <c r="P288" i="7"/>
  <c r="R280" i="7"/>
  <c r="P280" i="7"/>
  <c r="R272" i="7"/>
  <c r="P272" i="7"/>
  <c r="R264" i="7"/>
  <c r="P264" i="7"/>
  <c r="R256" i="7"/>
  <c r="P256" i="7"/>
  <c r="R248" i="7"/>
  <c r="P248" i="7"/>
  <c r="R240" i="7"/>
  <c r="P240" i="7"/>
  <c r="R232" i="7"/>
  <c r="P232" i="7"/>
  <c r="R224" i="7"/>
  <c r="P224" i="7"/>
  <c r="R216" i="7"/>
  <c r="P216" i="7"/>
  <c r="R208" i="7"/>
  <c r="P208" i="7"/>
  <c r="R200" i="7"/>
  <c r="P200" i="7"/>
  <c r="R192" i="7"/>
  <c r="P192" i="7"/>
  <c r="R184" i="7"/>
  <c r="P184" i="7"/>
  <c r="R176" i="7"/>
  <c r="P176" i="7"/>
  <c r="R168" i="7"/>
  <c r="P168" i="7"/>
  <c r="R160" i="7"/>
  <c r="P160" i="7"/>
  <c r="R152" i="7"/>
  <c r="P152" i="7"/>
  <c r="R144" i="7"/>
  <c r="P144" i="7"/>
  <c r="R136" i="7"/>
  <c r="P136" i="7"/>
  <c r="R128" i="7"/>
  <c r="P128" i="7"/>
  <c r="R120" i="7"/>
  <c r="P120" i="7"/>
  <c r="R112" i="7"/>
  <c r="P112" i="7"/>
  <c r="R104" i="7"/>
  <c r="P104" i="7"/>
  <c r="R96" i="7"/>
  <c r="P96" i="7"/>
  <c r="R88" i="7"/>
  <c r="P88" i="7"/>
  <c r="R80" i="7"/>
  <c r="P80" i="7"/>
  <c r="R72" i="7"/>
  <c r="P72" i="7"/>
  <c r="R64" i="7"/>
  <c r="P64" i="7"/>
  <c r="R56" i="7"/>
  <c r="P56" i="7"/>
  <c r="R48" i="7"/>
  <c r="P48" i="7"/>
  <c r="R40" i="7"/>
  <c r="P40" i="7"/>
  <c r="R32" i="7"/>
  <c r="P32" i="7"/>
  <c r="R24" i="7"/>
  <c r="P24" i="7"/>
  <c r="R16" i="7"/>
  <c r="P16" i="7"/>
  <c r="R8" i="7"/>
  <c r="P8" i="7"/>
  <c r="R285" i="7"/>
  <c r="P285" i="7"/>
  <c r="P237" i="7"/>
  <c r="R237" i="7"/>
  <c r="P197" i="7"/>
  <c r="R197" i="7"/>
  <c r="P141" i="7"/>
  <c r="R141" i="7"/>
  <c r="P276" i="7"/>
  <c r="R276" i="7"/>
  <c r="P236" i="7"/>
  <c r="R236" i="7"/>
  <c r="P196" i="7"/>
  <c r="R196" i="7"/>
  <c r="P156" i="7"/>
  <c r="R156" i="7"/>
  <c r="P124" i="7"/>
  <c r="R124" i="7"/>
  <c r="R297" i="7"/>
  <c r="P297" i="7"/>
  <c r="R273" i="7"/>
  <c r="P273" i="7"/>
  <c r="R257" i="7"/>
  <c r="P257" i="7"/>
  <c r="R233" i="7"/>
  <c r="P233" i="7"/>
  <c r="R217" i="7"/>
  <c r="P217" i="7"/>
  <c r="R201" i="7"/>
  <c r="P201" i="7"/>
  <c r="R177" i="7"/>
  <c r="P177" i="7"/>
  <c r="P295" i="7"/>
  <c r="R295" i="7"/>
  <c r="P287" i="7"/>
  <c r="R287" i="7"/>
  <c r="P279" i="7"/>
  <c r="R279" i="7"/>
  <c r="P271" i="7"/>
  <c r="R271" i="7"/>
  <c r="P263" i="7"/>
  <c r="R263" i="7"/>
  <c r="P255" i="7"/>
  <c r="R255" i="7"/>
  <c r="P247" i="7"/>
  <c r="R247" i="7"/>
  <c r="P239" i="7"/>
  <c r="R239" i="7"/>
  <c r="P231" i="7"/>
  <c r="R231" i="7"/>
  <c r="P223" i="7"/>
  <c r="R223" i="7"/>
  <c r="P215" i="7"/>
  <c r="R215" i="7"/>
  <c r="P207" i="7"/>
  <c r="R207" i="7"/>
  <c r="P199" i="7"/>
  <c r="R199" i="7"/>
  <c r="P191" i="7"/>
  <c r="R191" i="7"/>
  <c r="P183" i="7"/>
  <c r="R183" i="7"/>
  <c r="P175" i="7"/>
  <c r="R175" i="7"/>
  <c r="P167" i="7"/>
  <c r="R167" i="7"/>
  <c r="P159" i="7"/>
  <c r="R159" i="7"/>
  <c r="P151" i="7"/>
  <c r="R151" i="7"/>
  <c r="P143" i="7"/>
  <c r="R143" i="7"/>
  <c r="P135" i="7"/>
  <c r="R135" i="7"/>
  <c r="P127" i="7"/>
  <c r="R127" i="7"/>
  <c r="P119" i="7"/>
  <c r="R119" i="7"/>
  <c r="P111" i="7"/>
  <c r="R111" i="7"/>
  <c r="P103" i="7"/>
  <c r="R103" i="7"/>
  <c r="P95" i="7"/>
  <c r="R95" i="7"/>
  <c r="P87" i="7"/>
  <c r="R87" i="7"/>
  <c r="P79" i="7"/>
  <c r="R79" i="7"/>
  <c r="P71" i="7"/>
  <c r="R71" i="7"/>
  <c r="P63" i="7"/>
  <c r="R63" i="7"/>
  <c r="P55" i="7"/>
  <c r="R55" i="7"/>
  <c r="P47" i="7"/>
  <c r="R47" i="7"/>
  <c r="P39" i="7"/>
  <c r="R39" i="7"/>
  <c r="P31" i="7"/>
  <c r="R31" i="7"/>
  <c r="P23" i="7"/>
  <c r="R23" i="7"/>
  <c r="P15" i="7"/>
  <c r="R15" i="7"/>
  <c r="M12" i="12"/>
  <c r="N12" i="12" s="1"/>
  <c r="O12" i="12" s="1"/>
  <c r="M13" i="12"/>
  <c r="N13" i="12" s="1"/>
  <c r="O13" i="12" s="1"/>
  <c r="M21" i="12"/>
  <c r="N21" i="12" s="1"/>
  <c r="O21" i="12" s="1"/>
  <c r="M29" i="12"/>
  <c r="N29" i="12" s="1"/>
  <c r="O29" i="12" s="1"/>
  <c r="M37" i="12"/>
  <c r="N37" i="12" s="1"/>
  <c r="O37" i="12" s="1"/>
  <c r="M45" i="12"/>
  <c r="N45" i="12" s="1"/>
  <c r="O45" i="12" s="1"/>
  <c r="M53" i="12"/>
  <c r="N53" i="12" s="1"/>
  <c r="O53" i="12" s="1"/>
  <c r="M61" i="12"/>
  <c r="N61" i="12" s="1"/>
  <c r="O61" i="12" s="1"/>
  <c r="M69" i="12"/>
  <c r="N69" i="12" s="1"/>
  <c r="O69" i="12" s="1"/>
  <c r="M77" i="12"/>
  <c r="N77" i="12" s="1"/>
  <c r="O77" i="12" s="1"/>
  <c r="M85" i="12"/>
  <c r="N85" i="12" s="1"/>
  <c r="O85" i="12" s="1"/>
  <c r="M93" i="12"/>
  <c r="N93" i="12" s="1"/>
  <c r="O93" i="12" s="1"/>
  <c r="M101" i="12"/>
  <c r="N101" i="12" s="1"/>
  <c r="O101" i="12" s="1"/>
  <c r="M109" i="12"/>
  <c r="N109" i="12" s="1"/>
  <c r="O109" i="12" s="1"/>
  <c r="M117" i="12"/>
  <c r="N117" i="12" s="1"/>
  <c r="O117" i="12" s="1"/>
  <c r="M125" i="12"/>
  <c r="N125" i="12" s="1"/>
  <c r="O125" i="12" s="1"/>
  <c r="M133" i="12"/>
  <c r="N133" i="12" s="1"/>
  <c r="O133" i="12" s="1"/>
  <c r="M141" i="12"/>
  <c r="N141" i="12" s="1"/>
  <c r="O141" i="12" s="1"/>
  <c r="M149" i="12"/>
  <c r="N149" i="12" s="1"/>
  <c r="O149" i="12" s="1"/>
  <c r="M157" i="12"/>
  <c r="N157" i="12" s="1"/>
  <c r="O157" i="12" s="1"/>
  <c r="M165" i="12"/>
  <c r="N165" i="12" s="1"/>
  <c r="O165" i="12" s="1"/>
  <c r="M173" i="12"/>
  <c r="N173" i="12" s="1"/>
  <c r="O173" i="12" s="1"/>
  <c r="M181" i="12"/>
  <c r="N181" i="12" s="1"/>
  <c r="O181" i="12" s="1"/>
  <c r="M189" i="12"/>
  <c r="N189" i="12" s="1"/>
  <c r="O189" i="12" s="1"/>
  <c r="M197" i="12"/>
  <c r="N197" i="12" s="1"/>
  <c r="O197" i="12" s="1"/>
  <c r="M205" i="12"/>
  <c r="N205" i="12" s="1"/>
  <c r="O205" i="12" s="1"/>
  <c r="M213" i="12"/>
  <c r="N213" i="12" s="1"/>
  <c r="O213" i="12" s="1"/>
  <c r="M221" i="12"/>
  <c r="N221" i="12" s="1"/>
  <c r="O221" i="12" s="1"/>
  <c r="M229" i="12"/>
  <c r="N229" i="12" s="1"/>
  <c r="O229" i="12" s="1"/>
  <c r="M237" i="12"/>
  <c r="N237" i="12" s="1"/>
  <c r="O237" i="12" s="1"/>
  <c r="M245" i="12"/>
  <c r="N245" i="12" s="1"/>
  <c r="O245" i="12" s="1"/>
  <c r="M253" i="12"/>
  <c r="N253" i="12" s="1"/>
  <c r="O253" i="12" s="1"/>
  <c r="M261" i="12"/>
  <c r="N261" i="12" s="1"/>
  <c r="O261" i="12" s="1"/>
  <c r="M269" i="12"/>
  <c r="N269" i="12" s="1"/>
  <c r="O269" i="12" s="1"/>
  <c r="M277" i="12"/>
  <c r="N277" i="12" s="1"/>
  <c r="O277" i="12" s="1"/>
  <c r="M285" i="12"/>
  <c r="N285" i="12" s="1"/>
  <c r="O285" i="12" s="1"/>
  <c r="M293" i="12"/>
  <c r="N293" i="12" s="1"/>
  <c r="O293" i="12" s="1"/>
  <c r="M301" i="12"/>
  <c r="N301" i="12" s="1"/>
  <c r="O301" i="12" s="1"/>
  <c r="M14" i="12"/>
  <c r="N14" i="12" s="1"/>
  <c r="O14" i="12" s="1"/>
  <c r="M22" i="12"/>
  <c r="N22" i="12" s="1"/>
  <c r="O22" i="12" s="1"/>
  <c r="M30" i="12"/>
  <c r="N30" i="12" s="1"/>
  <c r="O30" i="12" s="1"/>
  <c r="M38" i="12"/>
  <c r="N38" i="12" s="1"/>
  <c r="O38" i="12" s="1"/>
  <c r="M46" i="12"/>
  <c r="N46" i="12" s="1"/>
  <c r="O46" i="12" s="1"/>
  <c r="M54" i="12"/>
  <c r="N54" i="12" s="1"/>
  <c r="O54" i="12" s="1"/>
  <c r="M62" i="12"/>
  <c r="N62" i="12" s="1"/>
  <c r="O62" i="12" s="1"/>
  <c r="M70" i="12"/>
  <c r="N70" i="12" s="1"/>
  <c r="O70" i="12" s="1"/>
  <c r="M78" i="12"/>
  <c r="N78" i="12" s="1"/>
  <c r="O78" i="12" s="1"/>
  <c r="M86" i="12"/>
  <c r="N86" i="12" s="1"/>
  <c r="O86" i="12" s="1"/>
  <c r="M94" i="12"/>
  <c r="N94" i="12" s="1"/>
  <c r="O94" i="12" s="1"/>
  <c r="M102" i="12"/>
  <c r="N102" i="12" s="1"/>
  <c r="O102" i="12" s="1"/>
  <c r="M110" i="12"/>
  <c r="N110" i="12" s="1"/>
  <c r="O110" i="12" s="1"/>
  <c r="M118" i="12"/>
  <c r="N118" i="12" s="1"/>
  <c r="O118" i="12" s="1"/>
  <c r="M126" i="12"/>
  <c r="N126" i="12" s="1"/>
  <c r="O126" i="12" s="1"/>
  <c r="M134" i="12"/>
  <c r="N134" i="12" s="1"/>
  <c r="O134" i="12" s="1"/>
  <c r="M142" i="12"/>
  <c r="N142" i="12" s="1"/>
  <c r="O142" i="12" s="1"/>
  <c r="M150" i="12"/>
  <c r="N150" i="12" s="1"/>
  <c r="O150" i="12" s="1"/>
  <c r="M158" i="12"/>
  <c r="N158" i="12" s="1"/>
  <c r="O158" i="12" s="1"/>
  <c r="M166" i="12"/>
  <c r="N166" i="12" s="1"/>
  <c r="O166" i="12" s="1"/>
  <c r="M174" i="12"/>
  <c r="N174" i="12" s="1"/>
  <c r="O174" i="12" s="1"/>
  <c r="M182" i="12"/>
  <c r="N182" i="12" s="1"/>
  <c r="O182" i="12" s="1"/>
  <c r="M190" i="12"/>
  <c r="N190" i="12" s="1"/>
  <c r="O190" i="12" s="1"/>
  <c r="M198" i="12"/>
  <c r="N198" i="12" s="1"/>
  <c r="O198" i="12" s="1"/>
  <c r="M206" i="12"/>
  <c r="N206" i="12" s="1"/>
  <c r="O206" i="12" s="1"/>
  <c r="M214" i="12"/>
  <c r="N214" i="12" s="1"/>
  <c r="O214" i="12" s="1"/>
  <c r="M222" i="12"/>
  <c r="N222" i="12" s="1"/>
  <c r="O222" i="12" s="1"/>
  <c r="M230" i="12"/>
  <c r="N230" i="12" s="1"/>
  <c r="O230" i="12" s="1"/>
  <c r="M238" i="12"/>
  <c r="N238" i="12" s="1"/>
  <c r="O238" i="12" s="1"/>
  <c r="M246" i="12"/>
  <c r="N246" i="12" s="1"/>
  <c r="O246" i="12" s="1"/>
  <c r="M254" i="12"/>
  <c r="N254" i="12" s="1"/>
  <c r="O254" i="12" s="1"/>
  <c r="M262" i="12"/>
  <c r="N262" i="12" s="1"/>
  <c r="O262" i="12" s="1"/>
  <c r="M270" i="12"/>
  <c r="N270" i="12" s="1"/>
  <c r="O270" i="12" s="1"/>
  <c r="M278" i="12"/>
  <c r="N278" i="12" s="1"/>
  <c r="O278" i="12" s="1"/>
  <c r="M286" i="12"/>
  <c r="N286" i="12" s="1"/>
  <c r="O286" i="12" s="1"/>
  <c r="M294" i="12"/>
  <c r="N294" i="12" s="1"/>
  <c r="O294" i="12" s="1"/>
  <c r="M302" i="12"/>
  <c r="N302" i="12" s="1"/>
  <c r="O302" i="12" s="1"/>
  <c r="M15" i="12"/>
  <c r="N15" i="12" s="1"/>
  <c r="O15" i="12" s="1"/>
  <c r="M23" i="12"/>
  <c r="N23" i="12" s="1"/>
  <c r="O23" i="12" s="1"/>
  <c r="M31" i="12"/>
  <c r="N31" i="12" s="1"/>
  <c r="O31" i="12" s="1"/>
  <c r="M39" i="12"/>
  <c r="N39" i="12" s="1"/>
  <c r="O39" i="12" s="1"/>
  <c r="M47" i="12"/>
  <c r="N47" i="12" s="1"/>
  <c r="O47" i="12" s="1"/>
  <c r="M55" i="12"/>
  <c r="N55" i="12" s="1"/>
  <c r="O55" i="12" s="1"/>
  <c r="M63" i="12"/>
  <c r="N63" i="12" s="1"/>
  <c r="O63" i="12" s="1"/>
  <c r="M71" i="12"/>
  <c r="N71" i="12" s="1"/>
  <c r="O71" i="12" s="1"/>
  <c r="M79" i="12"/>
  <c r="N79" i="12" s="1"/>
  <c r="O79" i="12" s="1"/>
  <c r="M87" i="12"/>
  <c r="N87" i="12" s="1"/>
  <c r="O87" i="12" s="1"/>
  <c r="M95" i="12"/>
  <c r="N95" i="12" s="1"/>
  <c r="O95" i="12" s="1"/>
  <c r="M103" i="12"/>
  <c r="N103" i="12" s="1"/>
  <c r="O103" i="12" s="1"/>
  <c r="M111" i="12"/>
  <c r="N111" i="12" s="1"/>
  <c r="O111" i="12" s="1"/>
  <c r="M119" i="12"/>
  <c r="N119" i="12" s="1"/>
  <c r="O119" i="12" s="1"/>
  <c r="M127" i="12"/>
  <c r="N127" i="12" s="1"/>
  <c r="O127" i="12" s="1"/>
  <c r="M135" i="12"/>
  <c r="N135" i="12" s="1"/>
  <c r="O135" i="12" s="1"/>
  <c r="M143" i="12"/>
  <c r="N143" i="12" s="1"/>
  <c r="O143" i="12" s="1"/>
  <c r="M151" i="12"/>
  <c r="N151" i="12" s="1"/>
  <c r="O151" i="12" s="1"/>
  <c r="M159" i="12"/>
  <c r="N159" i="12" s="1"/>
  <c r="O159" i="12" s="1"/>
  <c r="M167" i="12"/>
  <c r="N167" i="12" s="1"/>
  <c r="O167" i="12" s="1"/>
  <c r="M175" i="12"/>
  <c r="N175" i="12" s="1"/>
  <c r="O175" i="12" s="1"/>
  <c r="M183" i="12"/>
  <c r="N183" i="12" s="1"/>
  <c r="O183" i="12" s="1"/>
  <c r="M191" i="12"/>
  <c r="N191" i="12" s="1"/>
  <c r="O191" i="12" s="1"/>
  <c r="M199" i="12"/>
  <c r="N199" i="12" s="1"/>
  <c r="O199" i="12" s="1"/>
  <c r="M207" i="12"/>
  <c r="N207" i="12" s="1"/>
  <c r="O207" i="12" s="1"/>
  <c r="M215" i="12"/>
  <c r="N215" i="12" s="1"/>
  <c r="O215" i="12" s="1"/>
  <c r="M223" i="12"/>
  <c r="N223" i="12" s="1"/>
  <c r="O223" i="12" s="1"/>
  <c r="M231" i="12"/>
  <c r="N231" i="12" s="1"/>
  <c r="O231" i="12" s="1"/>
  <c r="M239" i="12"/>
  <c r="N239" i="12" s="1"/>
  <c r="O239" i="12" s="1"/>
  <c r="M247" i="12"/>
  <c r="N247" i="12" s="1"/>
  <c r="O247" i="12" s="1"/>
  <c r="M255" i="12"/>
  <c r="N255" i="12" s="1"/>
  <c r="O255" i="12" s="1"/>
  <c r="M263" i="12"/>
  <c r="N263" i="12" s="1"/>
  <c r="O263" i="12" s="1"/>
  <c r="M271" i="12"/>
  <c r="N271" i="12" s="1"/>
  <c r="O271" i="12" s="1"/>
  <c r="M279" i="12"/>
  <c r="N279" i="12" s="1"/>
  <c r="O279" i="12" s="1"/>
  <c r="M287" i="12"/>
  <c r="N287" i="12" s="1"/>
  <c r="O287" i="12" s="1"/>
  <c r="M295" i="12"/>
  <c r="N295" i="12" s="1"/>
  <c r="O295" i="12" s="1"/>
  <c r="M303" i="12"/>
  <c r="N303" i="12" s="1"/>
  <c r="O303" i="12" s="1"/>
  <c r="M17" i="12"/>
  <c r="N17" i="12" s="1"/>
  <c r="O17" i="12" s="1"/>
  <c r="M25" i="12"/>
  <c r="N25" i="12" s="1"/>
  <c r="O25" i="12" s="1"/>
  <c r="M33" i="12"/>
  <c r="N33" i="12" s="1"/>
  <c r="O33" i="12" s="1"/>
  <c r="M41" i="12"/>
  <c r="N41" i="12" s="1"/>
  <c r="O41" i="12" s="1"/>
  <c r="M49" i="12"/>
  <c r="N49" i="12" s="1"/>
  <c r="O49" i="12" s="1"/>
  <c r="M57" i="12"/>
  <c r="N57" i="12" s="1"/>
  <c r="O57" i="12" s="1"/>
  <c r="M65" i="12"/>
  <c r="N65" i="12" s="1"/>
  <c r="O65" i="12" s="1"/>
  <c r="M73" i="12"/>
  <c r="N73" i="12" s="1"/>
  <c r="O73" i="12" s="1"/>
  <c r="M81" i="12"/>
  <c r="N81" i="12" s="1"/>
  <c r="O81" i="12" s="1"/>
  <c r="M89" i="12"/>
  <c r="N89" i="12" s="1"/>
  <c r="O89" i="12" s="1"/>
  <c r="M97" i="12"/>
  <c r="N97" i="12" s="1"/>
  <c r="O97" i="12" s="1"/>
  <c r="M105" i="12"/>
  <c r="N105" i="12" s="1"/>
  <c r="O105" i="12" s="1"/>
  <c r="M113" i="12"/>
  <c r="N113" i="12" s="1"/>
  <c r="O113" i="12" s="1"/>
  <c r="M121" i="12"/>
  <c r="N121" i="12" s="1"/>
  <c r="O121" i="12" s="1"/>
  <c r="M129" i="12"/>
  <c r="N129" i="12" s="1"/>
  <c r="O129" i="12" s="1"/>
  <c r="M137" i="12"/>
  <c r="N137" i="12" s="1"/>
  <c r="O137" i="12" s="1"/>
  <c r="M145" i="12"/>
  <c r="N145" i="12" s="1"/>
  <c r="O145" i="12" s="1"/>
  <c r="M153" i="12"/>
  <c r="N153" i="12" s="1"/>
  <c r="O153" i="12" s="1"/>
  <c r="M161" i="12"/>
  <c r="N161" i="12" s="1"/>
  <c r="O161" i="12" s="1"/>
  <c r="M169" i="12"/>
  <c r="N169" i="12" s="1"/>
  <c r="O169" i="12" s="1"/>
  <c r="M177" i="12"/>
  <c r="N177" i="12" s="1"/>
  <c r="O177" i="12" s="1"/>
  <c r="M185" i="12"/>
  <c r="N185" i="12" s="1"/>
  <c r="O185" i="12" s="1"/>
  <c r="M193" i="12"/>
  <c r="N193" i="12" s="1"/>
  <c r="O193" i="12" s="1"/>
  <c r="M201" i="12"/>
  <c r="N201" i="12" s="1"/>
  <c r="O201" i="12" s="1"/>
  <c r="M209" i="12"/>
  <c r="N209" i="12" s="1"/>
  <c r="O209" i="12" s="1"/>
  <c r="M217" i="12"/>
  <c r="N217" i="12" s="1"/>
  <c r="O217" i="12" s="1"/>
  <c r="M225" i="12"/>
  <c r="N225" i="12" s="1"/>
  <c r="O225" i="12" s="1"/>
  <c r="M233" i="12"/>
  <c r="N233" i="12" s="1"/>
  <c r="O233" i="12" s="1"/>
  <c r="M241" i="12"/>
  <c r="N241" i="12" s="1"/>
  <c r="O241" i="12" s="1"/>
  <c r="M249" i="12"/>
  <c r="N249" i="12" s="1"/>
  <c r="O249" i="12" s="1"/>
  <c r="M257" i="12"/>
  <c r="N257" i="12" s="1"/>
  <c r="O257" i="12" s="1"/>
  <c r="M265" i="12"/>
  <c r="N265" i="12" s="1"/>
  <c r="O265" i="12" s="1"/>
  <c r="M273" i="12"/>
  <c r="N273" i="12" s="1"/>
  <c r="O273" i="12" s="1"/>
  <c r="M281" i="12"/>
  <c r="N281" i="12" s="1"/>
  <c r="O281" i="12" s="1"/>
  <c r="M289" i="12"/>
  <c r="N289" i="12" s="1"/>
  <c r="O289" i="12" s="1"/>
  <c r="M297" i="12"/>
  <c r="N297" i="12" s="1"/>
  <c r="O297" i="12" s="1"/>
  <c r="M18" i="12"/>
  <c r="N18" i="12" s="1"/>
  <c r="O18" i="12" s="1"/>
  <c r="M26" i="12"/>
  <c r="N26" i="12" s="1"/>
  <c r="O26" i="12" s="1"/>
  <c r="M34" i="12"/>
  <c r="N34" i="12" s="1"/>
  <c r="O34" i="12" s="1"/>
  <c r="M42" i="12"/>
  <c r="N42" i="12" s="1"/>
  <c r="O42" i="12" s="1"/>
  <c r="M50" i="12"/>
  <c r="N50" i="12" s="1"/>
  <c r="O50" i="12" s="1"/>
  <c r="M58" i="12"/>
  <c r="N58" i="12" s="1"/>
  <c r="O58" i="12" s="1"/>
  <c r="M66" i="12"/>
  <c r="N66" i="12" s="1"/>
  <c r="O66" i="12" s="1"/>
  <c r="M74" i="12"/>
  <c r="N74" i="12" s="1"/>
  <c r="O74" i="12" s="1"/>
  <c r="M82" i="12"/>
  <c r="N82" i="12" s="1"/>
  <c r="O82" i="12" s="1"/>
  <c r="M90" i="12"/>
  <c r="N90" i="12" s="1"/>
  <c r="O90" i="12" s="1"/>
  <c r="M98" i="12"/>
  <c r="N98" i="12" s="1"/>
  <c r="O98" i="12" s="1"/>
  <c r="M106" i="12"/>
  <c r="N106" i="12" s="1"/>
  <c r="O106" i="12" s="1"/>
  <c r="M114" i="12"/>
  <c r="N114" i="12" s="1"/>
  <c r="O114" i="12" s="1"/>
  <c r="M122" i="12"/>
  <c r="N122" i="12" s="1"/>
  <c r="O122" i="12" s="1"/>
  <c r="M130" i="12"/>
  <c r="N130" i="12" s="1"/>
  <c r="O130" i="12" s="1"/>
  <c r="M138" i="12"/>
  <c r="N138" i="12" s="1"/>
  <c r="O138" i="12" s="1"/>
  <c r="M146" i="12"/>
  <c r="N146" i="12" s="1"/>
  <c r="O146" i="12" s="1"/>
  <c r="M154" i="12"/>
  <c r="N154" i="12" s="1"/>
  <c r="O154" i="12" s="1"/>
  <c r="M162" i="12"/>
  <c r="N162" i="12" s="1"/>
  <c r="O162" i="12" s="1"/>
  <c r="M170" i="12"/>
  <c r="N170" i="12" s="1"/>
  <c r="O170" i="12" s="1"/>
  <c r="M178" i="12"/>
  <c r="N178" i="12" s="1"/>
  <c r="O178" i="12" s="1"/>
  <c r="M186" i="12"/>
  <c r="N186" i="12" s="1"/>
  <c r="O186" i="12" s="1"/>
  <c r="M194" i="12"/>
  <c r="N194" i="12" s="1"/>
  <c r="O194" i="12" s="1"/>
  <c r="M202" i="12"/>
  <c r="N202" i="12" s="1"/>
  <c r="O202" i="12" s="1"/>
  <c r="M210" i="12"/>
  <c r="N210" i="12" s="1"/>
  <c r="O210" i="12" s="1"/>
  <c r="M218" i="12"/>
  <c r="N218" i="12" s="1"/>
  <c r="O218" i="12" s="1"/>
  <c r="M226" i="12"/>
  <c r="N226" i="12" s="1"/>
  <c r="O226" i="12" s="1"/>
  <c r="M234" i="12"/>
  <c r="N234" i="12" s="1"/>
  <c r="O234" i="12" s="1"/>
  <c r="M242" i="12"/>
  <c r="N242" i="12" s="1"/>
  <c r="O242" i="12" s="1"/>
  <c r="M250" i="12"/>
  <c r="N250" i="12" s="1"/>
  <c r="O250" i="12" s="1"/>
  <c r="M258" i="12"/>
  <c r="N258" i="12" s="1"/>
  <c r="O258" i="12" s="1"/>
  <c r="M266" i="12"/>
  <c r="N266" i="12" s="1"/>
  <c r="O266" i="12" s="1"/>
  <c r="M274" i="12"/>
  <c r="N274" i="12" s="1"/>
  <c r="O274" i="12" s="1"/>
  <c r="M282" i="12"/>
  <c r="N282" i="12" s="1"/>
  <c r="O282" i="12" s="1"/>
  <c r="M290" i="12"/>
  <c r="N290" i="12" s="1"/>
  <c r="O290" i="12" s="1"/>
  <c r="M298" i="12"/>
  <c r="N298" i="12" s="1"/>
  <c r="O298" i="12" s="1"/>
  <c r="M19" i="12"/>
  <c r="N19" i="12" s="1"/>
  <c r="O19" i="12" s="1"/>
  <c r="M27" i="12"/>
  <c r="N27" i="12" s="1"/>
  <c r="O27" i="12" s="1"/>
  <c r="M35" i="12"/>
  <c r="N35" i="12" s="1"/>
  <c r="O35" i="12" s="1"/>
  <c r="M43" i="12"/>
  <c r="N43" i="12" s="1"/>
  <c r="O43" i="12" s="1"/>
  <c r="M51" i="12"/>
  <c r="N51" i="12" s="1"/>
  <c r="O51" i="12" s="1"/>
  <c r="M59" i="12"/>
  <c r="N59" i="12" s="1"/>
  <c r="O59" i="12" s="1"/>
  <c r="M67" i="12"/>
  <c r="N67" i="12" s="1"/>
  <c r="O67" i="12" s="1"/>
  <c r="M75" i="12"/>
  <c r="N75" i="12" s="1"/>
  <c r="O75" i="12" s="1"/>
  <c r="M83" i="12"/>
  <c r="N83" i="12" s="1"/>
  <c r="O83" i="12" s="1"/>
  <c r="M91" i="12"/>
  <c r="N91" i="12" s="1"/>
  <c r="O91" i="12" s="1"/>
  <c r="M99" i="12"/>
  <c r="N99" i="12" s="1"/>
  <c r="O99" i="12" s="1"/>
  <c r="M107" i="12"/>
  <c r="N107" i="12" s="1"/>
  <c r="O107" i="12" s="1"/>
  <c r="M115" i="12"/>
  <c r="N115" i="12" s="1"/>
  <c r="O115" i="12" s="1"/>
  <c r="M123" i="12"/>
  <c r="N123" i="12" s="1"/>
  <c r="O123" i="12" s="1"/>
  <c r="M131" i="12"/>
  <c r="N131" i="12" s="1"/>
  <c r="O131" i="12" s="1"/>
  <c r="M139" i="12"/>
  <c r="N139" i="12" s="1"/>
  <c r="O139" i="12" s="1"/>
  <c r="M147" i="12"/>
  <c r="N147" i="12" s="1"/>
  <c r="O147" i="12" s="1"/>
  <c r="M155" i="12"/>
  <c r="N155" i="12" s="1"/>
  <c r="O155" i="12" s="1"/>
  <c r="M163" i="12"/>
  <c r="N163" i="12" s="1"/>
  <c r="O163" i="12" s="1"/>
  <c r="M171" i="12"/>
  <c r="N171" i="12" s="1"/>
  <c r="O171" i="12" s="1"/>
  <c r="M179" i="12"/>
  <c r="N179" i="12" s="1"/>
  <c r="O179" i="12" s="1"/>
  <c r="M187" i="12"/>
  <c r="N187" i="12" s="1"/>
  <c r="O187" i="12" s="1"/>
  <c r="M195" i="12"/>
  <c r="N195" i="12" s="1"/>
  <c r="O195" i="12" s="1"/>
  <c r="M203" i="12"/>
  <c r="N203" i="12" s="1"/>
  <c r="O203" i="12" s="1"/>
  <c r="M211" i="12"/>
  <c r="N211" i="12" s="1"/>
  <c r="O211" i="12" s="1"/>
  <c r="M219" i="12"/>
  <c r="N219" i="12" s="1"/>
  <c r="O219" i="12" s="1"/>
  <c r="M227" i="12"/>
  <c r="N227" i="12" s="1"/>
  <c r="O227" i="12" s="1"/>
  <c r="M235" i="12"/>
  <c r="N235" i="12" s="1"/>
  <c r="O235" i="12" s="1"/>
  <c r="M243" i="12"/>
  <c r="N243" i="12" s="1"/>
  <c r="O243" i="12" s="1"/>
  <c r="M251" i="12"/>
  <c r="N251" i="12" s="1"/>
  <c r="O251" i="12" s="1"/>
  <c r="M259" i="12"/>
  <c r="N259" i="12" s="1"/>
  <c r="O259" i="12" s="1"/>
  <c r="M267" i="12"/>
  <c r="N267" i="12" s="1"/>
  <c r="O267" i="12" s="1"/>
  <c r="M275" i="12"/>
  <c r="N275" i="12" s="1"/>
  <c r="O275" i="12" s="1"/>
  <c r="M283" i="12"/>
  <c r="N283" i="12" s="1"/>
  <c r="O283" i="12" s="1"/>
  <c r="M291" i="12"/>
  <c r="N291" i="12" s="1"/>
  <c r="O291" i="12" s="1"/>
  <c r="M16" i="12"/>
  <c r="N16" i="12" s="1"/>
  <c r="O16" i="12" s="1"/>
  <c r="M48" i="12"/>
  <c r="N48" i="12" s="1"/>
  <c r="O48" i="12" s="1"/>
  <c r="M80" i="12"/>
  <c r="N80" i="12" s="1"/>
  <c r="O80" i="12" s="1"/>
  <c r="M112" i="12"/>
  <c r="N112" i="12" s="1"/>
  <c r="O112" i="12" s="1"/>
  <c r="M144" i="12"/>
  <c r="N144" i="12" s="1"/>
  <c r="O144" i="12" s="1"/>
  <c r="M176" i="12"/>
  <c r="N176" i="12" s="1"/>
  <c r="O176" i="12" s="1"/>
  <c r="M208" i="12"/>
  <c r="N208" i="12" s="1"/>
  <c r="O208" i="12" s="1"/>
  <c r="M240" i="12"/>
  <c r="N240" i="12" s="1"/>
  <c r="O240" i="12" s="1"/>
  <c r="M272" i="12"/>
  <c r="N272" i="12" s="1"/>
  <c r="O272" i="12" s="1"/>
  <c r="M300" i="12"/>
  <c r="N300" i="12" s="1"/>
  <c r="O300" i="12" s="1"/>
  <c r="M60" i="12"/>
  <c r="N60" i="12" s="1"/>
  <c r="O60" i="12" s="1"/>
  <c r="M124" i="12"/>
  <c r="N124" i="12" s="1"/>
  <c r="O124" i="12" s="1"/>
  <c r="M188" i="12"/>
  <c r="N188" i="12" s="1"/>
  <c r="O188" i="12" s="1"/>
  <c r="M220" i="12"/>
  <c r="N220" i="12" s="1"/>
  <c r="O220" i="12" s="1"/>
  <c r="M284" i="12"/>
  <c r="N284" i="12" s="1"/>
  <c r="O284" i="12" s="1"/>
  <c r="M20" i="12"/>
  <c r="N20" i="12" s="1"/>
  <c r="O20" i="12" s="1"/>
  <c r="M52" i="12"/>
  <c r="N52" i="12" s="1"/>
  <c r="O52" i="12" s="1"/>
  <c r="M84" i="12"/>
  <c r="N84" i="12" s="1"/>
  <c r="O84" i="12" s="1"/>
  <c r="M116" i="12"/>
  <c r="N116" i="12" s="1"/>
  <c r="O116" i="12" s="1"/>
  <c r="M148" i="12"/>
  <c r="N148" i="12" s="1"/>
  <c r="O148" i="12" s="1"/>
  <c r="M180" i="12"/>
  <c r="N180" i="12" s="1"/>
  <c r="O180" i="12" s="1"/>
  <c r="M212" i="12"/>
  <c r="N212" i="12" s="1"/>
  <c r="O212" i="12" s="1"/>
  <c r="M244" i="12"/>
  <c r="N244" i="12" s="1"/>
  <c r="O244" i="12" s="1"/>
  <c r="M276" i="12"/>
  <c r="N276" i="12" s="1"/>
  <c r="O276" i="12" s="1"/>
  <c r="M304" i="12"/>
  <c r="N304" i="12" s="1"/>
  <c r="O304" i="12" s="1"/>
  <c r="M92" i="12"/>
  <c r="N92" i="12" s="1"/>
  <c r="O92" i="12" s="1"/>
  <c r="M24" i="12"/>
  <c r="N24" i="12" s="1"/>
  <c r="O24" i="12" s="1"/>
  <c r="M56" i="12"/>
  <c r="N56" i="12" s="1"/>
  <c r="O56" i="12" s="1"/>
  <c r="M88" i="12"/>
  <c r="N88" i="12" s="1"/>
  <c r="O88" i="12" s="1"/>
  <c r="M120" i="12"/>
  <c r="N120" i="12" s="1"/>
  <c r="O120" i="12" s="1"/>
  <c r="M152" i="12"/>
  <c r="N152" i="12" s="1"/>
  <c r="O152" i="12" s="1"/>
  <c r="M184" i="12"/>
  <c r="N184" i="12" s="1"/>
  <c r="O184" i="12" s="1"/>
  <c r="M216" i="12"/>
  <c r="N216" i="12" s="1"/>
  <c r="O216" i="12" s="1"/>
  <c r="M248" i="12"/>
  <c r="N248" i="12" s="1"/>
  <c r="O248" i="12" s="1"/>
  <c r="M280" i="12"/>
  <c r="N280" i="12" s="1"/>
  <c r="O280" i="12" s="1"/>
  <c r="M28" i="12"/>
  <c r="N28" i="12" s="1"/>
  <c r="O28" i="12" s="1"/>
  <c r="M156" i="12"/>
  <c r="N156" i="12" s="1"/>
  <c r="O156" i="12" s="1"/>
  <c r="M252" i="12"/>
  <c r="N252" i="12" s="1"/>
  <c r="O252" i="12" s="1"/>
  <c r="M32" i="12"/>
  <c r="N32" i="12" s="1"/>
  <c r="O32" i="12" s="1"/>
  <c r="M64" i="12"/>
  <c r="N64" i="12" s="1"/>
  <c r="O64" i="12" s="1"/>
  <c r="M96" i="12"/>
  <c r="N96" i="12" s="1"/>
  <c r="O96" i="12" s="1"/>
  <c r="M128" i="12"/>
  <c r="N128" i="12" s="1"/>
  <c r="O128" i="12" s="1"/>
  <c r="M160" i="12"/>
  <c r="N160" i="12" s="1"/>
  <c r="O160" i="12" s="1"/>
  <c r="M192" i="12"/>
  <c r="N192" i="12" s="1"/>
  <c r="O192" i="12" s="1"/>
  <c r="M224" i="12"/>
  <c r="N224" i="12" s="1"/>
  <c r="O224" i="12" s="1"/>
  <c r="M256" i="12"/>
  <c r="N256" i="12" s="1"/>
  <c r="O256" i="12" s="1"/>
  <c r="M288" i="12"/>
  <c r="N288" i="12" s="1"/>
  <c r="O288" i="12" s="1"/>
  <c r="M72" i="12"/>
  <c r="N72" i="12" s="1"/>
  <c r="O72" i="12" s="1"/>
  <c r="M76" i="12"/>
  <c r="N76" i="12" s="1"/>
  <c r="O76" i="12" s="1"/>
  <c r="M140" i="12"/>
  <c r="N140" i="12" s="1"/>
  <c r="O140" i="12" s="1"/>
  <c r="M204" i="12"/>
  <c r="N204" i="12" s="1"/>
  <c r="O204" i="12" s="1"/>
  <c r="M299" i="12"/>
  <c r="N299" i="12" s="1"/>
  <c r="O299" i="12" s="1"/>
  <c r="M36" i="12"/>
  <c r="N36" i="12" s="1"/>
  <c r="O36" i="12" s="1"/>
  <c r="M68" i="12"/>
  <c r="N68" i="12" s="1"/>
  <c r="O68" i="12" s="1"/>
  <c r="M100" i="12"/>
  <c r="N100" i="12" s="1"/>
  <c r="O100" i="12" s="1"/>
  <c r="M132" i="12"/>
  <c r="N132" i="12" s="1"/>
  <c r="O132" i="12" s="1"/>
  <c r="M164" i="12"/>
  <c r="N164" i="12" s="1"/>
  <c r="O164" i="12" s="1"/>
  <c r="M196" i="12"/>
  <c r="N196" i="12" s="1"/>
  <c r="O196" i="12" s="1"/>
  <c r="M228" i="12"/>
  <c r="N228" i="12" s="1"/>
  <c r="O228" i="12" s="1"/>
  <c r="M260" i="12"/>
  <c r="N260" i="12" s="1"/>
  <c r="O260" i="12" s="1"/>
  <c r="M292" i="12"/>
  <c r="N292" i="12" s="1"/>
  <c r="O292" i="12" s="1"/>
  <c r="M40" i="12"/>
  <c r="N40" i="12" s="1"/>
  <c r="O40" i="12" s="1"/>
  <c r="M104" i="12"/>
  <c r="N104" i="12" s="1"/>
  <c r="O104" i="12" s="1"/>
  <c r="M136" i="12"/>
  <c r="N136" i="12" s="1"/>
  <c r="O136" i="12" s="1"/>
  <c r="M168" i="12"/>
  <c r="N168" i="12" s="1"/>
  <c r="O168" i="12" s="1"/>
  <c r="M200" i="12"/>
  <c r="N200" i="12" s="1"/>
  <c r="O200" i="12" s="1"/>
  <c r="M232" i="12"/>
  <c r="N232" i="12" s="1"/>
  <c r="O232" i="12" s="1"/>
  <c r="M264" i="12"/>
  <c r="N264" i="12" s="1"/>
  <c r="O264" i="12" s="1"/>
  <c r="M296" i="12"/>
  <c r="N296" i="12" s="1"/>
  <c r="O296" i="12" s="1"/>
  <c r="M44" i="12"/>
  <c r="N44" i="12" s="1"/>
  <c r="O44" i="12" s="1"/>
  <c r="M108" i="12"/>
  <c r="N108" i="12" s="1"/>
  <c r="O108" i="12" s="1"/>
  <c r="M172" i="12"/>
  <c r="N172" i="12" s="1"/>
  <c r="O172" i="12" s="1"/>
  <c r="M236" i="12"/>
  <c r="N236" i="12" s="1"/>
  <c r="O236" i="12" s="1"/>
  <c r="M268" i="12"/>
  <c r="N268" i="12" s="1"/>
  <c r="O268" i="12" s="1"/>
  <c r="L6" i="7"/>
  <c r="R6" i="7" l="1"/>
  <c r="P6" i="7"/>
  <c r="O11" i="12"/>
  <c r="N11" i="12" s="1"/>
  <c r="C4" i="11" l="1"/>
  <c r="F7" i="10"/>
  <c r="C7" i="10"/>
  <c r="N7" i="10" s="1"/>
  <c r="N8" i="10" l="1"/>
  <c r="N70" i="10"/>
  <c r="N134" i="10"/>
  <c r="N198" i="10"/>
  <c r="N262" i="10"/>
  <c r="N257" i="10"/>
  <c r="N187" i="10"/>
  <c r="N188" i="10"/>
  <c r="N173" i="10"/>
  <c r="N55" i="10"/>
  <c r="N119" i="10"/>
  <c r="N183" i="10"/>
  <c r="N247" i="10"/>
  <c r="N225" i="10"/>
  <c r="N44" i="10"/>
  <c r="N189" i="10"/>
  <c r="N56" i="10"/>
  <c r="N120" i="10"/>
  <c r="N184" i="10"/>
  <c r="N248" i="10"/>
  <c r="N233" i="10"/>
  <c r="N139" i="10"/>
  <c r="N116" i="10"/>
  <c r="N133" i="10"/>
  <c r="N41" i="10"/>
  <c r="N105" i="10"/>
  <c r="N169" i="10"/>
  <c r="N147" i="10"/>
  <c r="N180" i="10"/>
  <c r="N181" i="10"/>
  <c r="N42" i="10"/>
  <c r="N106" i="10"/>
  <c r="N170" i="10"/>
  <c r="N234" i="10"/>
  <c r="N163" i="10"/>
  <c r="N156" i="10"/>
  <c r="N165" i="10"/>
  <c r="N273" i="10"/>
  <c r="N172" i="10"/>
  <c r="N49" i="10"/>
  <c r="N201" i="10"/>
  <c r="N179" i="10"/>
  <c r="N205" i="10"/>
  <c r="N50" i="10"/>
  <c r="N178" i="10"/>
  <c r="N242" i="10"/>
  <c r="N203" i="10"/>
  <c r="N213" i="10"/>
  <c r="N250" i="10"/>
  <c r="N236" i="10"/>
  <c r="N272" i="10"/>
  <c r="N285" i="10"/>
  <c r="N251" i="10"/>
  <c r="N130" i="10"/>
  <c r="N275" i="10"/>
  <c r="N87" i="10"/>
  <c r="N24" i="10"/>
  <c r="N283" i="10"/>
  <c r="N137" i="10"/>
  <c r="N10" i="10"/>
  <c r="N37" i="10"/>
  <c r="N68" i="10"/>
  <c r="N159" i="10"/>
  <c r="N13" i="10"/>
  <c r="N288" i="10"/>
  <c r="N81" i="10"/>
  <c r="N69" i="10"/>
  <c r="N52" i="10"/>
  <c r="N91" i="10"/>
  <c r="N126" i="10"/>
  <c r="N148" i="10"/>
  <c r="N48" i="10"/>
  <c r="N92" i="10"/>
  <c r="N157" i="10"/>
  <c r="N124" i="10"/>
  <c r="N14" i="10"/>
  <c r="N78" i="10"/>
  <c r="N142" i="10"/>
  <c r="N206" i="10"/>
  <c r="N270" i="10"/>
  <c r="N281" i="10"/>
  <c r="N227" i="10"/>
  <c r="N228" i="10"/>
  <c r="N221" i="10"/>
  <c r="N63" i="10"/>
  <c r="N127" i="10"/>
  <c r="N191" i="10"/>
  <c r="N255" i="10"/>
  <c r="N265" i="10"/>
  <c r="N100" i="10"/>
  <c r="N229" i="10"/>
  <c r="N64" i="10"/>
  <c r="N128" i="10"/>
  <c r="N192" i="10"/>
  <c r="N256" i="10"/>
  <c r="N171" i="10"/>
  <c r="N197" i="10"/>
  <c r="N113" i="10"/>
  <c r="N212" i="10"/>
  <c r="N114" i="10"/>
  <c r="N196" i="10"/>
  <c r="N253" i="10"/>
  <c r="N282" i="10"/>
  <c r="N129" i="10"/>
  <c r="N284" i="10"/>
  <c r="N194" i="10"/>
  <c r="N277" i="10"/>
  <c r="N215" i="10"/>
  <c r="N268" i="10"/>
  <c r="N216" i="10"/>
  <c r="N9" i="10"/>
  <c r="N291" i="10"/>
  <c r="N138" i="10"/>
  <c r="N132" i="10"/>
  <c r="N83" i="10"/>
  <c r="N31" i="10"/>
  <c r="N287" i="10"/>
  <c r="N160" i="10"/>
  <c r="N17" i="10"/>
  <c r="N36" i="10"/>
  <c r="N59" i="10"/>
  <c r="N117" i="10"/>
  <c r="N93" i="10"/>
  <c r="N241" i="10"/>
  <c r="N175" i="10"/>
  <c r="N176" i="10"/>
  <c r="N33" i="10"/>
  <c r="N162" i="10"/>
  <c r="N22" i="10"/>
  <c r="N86" i="10"/>
  <c r="N150" i="10"/>
  <c r="N214" i="10"/>
  <c r="N278" i="10"/>
  <c r="N258" i="10"/>
  <c r="N259" i="10"/>
  <c r="N260" i="10"/>
  <c r="N261" i="10"/>
  <c r="N71" i="10"/>
  <c r="N135" i="10"/>
  <c r="N199" i="10"/>
  <c r="N263" i="10"/>
  <c r="N297" i="10"/>
  <c r="N164" i="10"/>
  <c r="N269" i="10"/>
  <c r="N72" i="10"/>
  <c r="N136" i="10"/>
  <c r="N200" i="10"/>
  <c r="N264" i="10"/>
  <c r="N266" i="10"/>
  <c r="N195" i="10"/>
  <c r="N204" i="10"/>
  <c r="N245" i="10"/>
  <c r="N57" i="10"/>
  <c r="N121" i="10"/>
  <c r="N217" i="10"/>
  <c r="N219" i="10"/>
  <c r="N252" i="10"/>
  <c r="N237" i="10"/>
  <c r="N58" i="10"/>
  <c r="N122" i="10"/>
  <c r="N186" i="10"/>
  <c r="N235" i="10"/>
  <c r="N208" i="10"/>
  <c r="N65" i="10"/>
  <c r="N293" i="10"/>
  <c r="N274" i="10"/>
  <c r="N23" i="10"/>
  <c r="N88" i="10"/>
  <c r="N292" i="10"/>
  <c r="N289" i="10"/>
  <c r="N74" i="10"/>
  <c r="N12" i="10"/>
  <c r="N177" i="10"/>
  <c r="N95" i="10"/>
  <c r="N131" i="10"/>
  <c r="N224" i="10"/>
  <c r="N21" i="10"/>
  <c r="N11" i="10"/>
  <c r="N146" i="10"/>
  <c r="N26" i="10"/>
  <c r="N76" i="10"/>
  <c r="N155" i="10"/>
  <c r="N47" i="10"/>
  <c r="N267" i="10"/>
  <c r="N240" i="10"/>
  <c r="N97" i="10"/>
  <c r="N34" i="10"/>
  <c r="N125" i="10"/>
  <c r="N30" i="10"/>
  <c r="N94" i="10"/>
  <c r="N158" i="10"/>
  <c r="N222" i="10"/>
  <c r="N286" i="10"/>
  <c r="N298" i="10"/>
  <c r="N299" i="10"/>
  <c r="N300" i="10"/>
  <c r="N15" i="10"/>
  <c r="N79" i="10"/>
  <c r="N143" i="10"/>
  <c r="N207" i="10"/>
  <c r="N271" i="10"/>
  <c r="N290" i="10"/>
  <c r="N220" i="10"/>
  <c r="N16" i="10"/>
  <c r="N80" i="10"/>
  <c r="N144" i="10"/>
  <c r="N243" i="10"/>
  <c r="N244" i="10"/>
  <c r="N249" i="10"/>
  <c r="N66" i="10"/>
  <c r="N276" i="10"/>
  <c r="N279" i="10"/>
  <c r="N152" i="10"/>
  <c r="N19" i="10"/>
  <c r="N73" i="10"/>
  <c r="N29" i="10"/>
  <c r="N27" i="10"/>
  <c r="N238" i="10"/>
  <c r="N223" i="10"/>
  <c r="N96" i="10"/>
  <c r="N20" i="10"/>
  <c r="N145" i="10"/>
  <c r="N82" i="10"/>
  <c r="N53" i="10"/>
  <c r="N218" i="10"/>
  <c r="N190" i="10"/>
  <c r="N149" i="10"/>
  <c r="N141" i="10"/>
  <c r="N107" i="10"/>
  <c r="N140" i="10"/>
  <c r="N123" i="10"/>
  <c r="N38" i="10"/>
  <c r="N102" i="10"/>
  <c r="N166" i="10"/>
  <c r="N230" i="10"/>
  <c r="N294" i="10"/>
  <c r="N43" i="10"/>
  <c r="N28" i="10"/>
  <c r="N45" i="10"/>
  <c r="N151" i="10"/>
  <c r="N35" i="10"/>
  <c r="N280" i="10"/>
  <c r="N202" i="10"/>
  <c r="N51" i="10"/>
  <c r="N18" i="10"/>
  <c r="N90" i="10"/>
  <c r="N62" i="10"/>
  <c r="N239" i="10"/>
  <c r="N193" i="10"/>
  <c r="N99" i="10"/>
  <c r="N226" i="10"/>
  <c r="N46" i="10"/>
  <c r="N110" i="10"/>
  <c r="N174" i="10"/>
  <c r="N77" i="10"/>
  <c r="N32" i="10"/>
  <c r="N210" i="10"/>
  <c r="N185" i="10"/>
  <c r="N161" i="10"/>
  <c r="N54" i="10"/>
  <c r="N118" i="10"/>
  <c r="N182" i="10"/>
  <c r="N246" i="10"/>
  <c r="N209" i="10"/>
  <c r="N115" i="10"/>
  <c r="N108" i="10"/>
  <c r="N109" i="10"/>
  <c r="N39" i="10"/>
  <c r="N103" i="10"/>
  <c r="N167" i="10"/>
  <c r="N231" i="10"/>
  <c r="N295" i="10"/>
  <c r="N211" i="10"/>
  <c r="N85" i="10"/>
  <c r="N40" i="10"/>
  <c r="N104" i="10"/>
  <c r="N168" i="10"/>
  <c r="N232" i="10"/>
  <c r="N296" i="10"/>
  <c r="N75" i="10"/>
  <c r="N60" i="10"/>
  <c r="N61" i="10"/>
  <c r="N25" i="10"/>
  <c r="N89" i="10"/>
  <c r="N153" i="10"/>
  <c r="N67" i="10"/>
  <c r="N84" i="10"/>
  <c r="N154" i="10"/>
  <c r="N254" i="10"/>
  <c r="N111" i="10"/>
  <c r="N112" i="10"/>
  <c r="N101" i="10"/>
  <c r="N98" i="10"/>
  <c r="G7" i="10"/>
  <c r="AB12" i="9"/>
  <c r="O12" i="9" l="1"/>
  <c r="N6" i="8"/>
  <c r="I4" i="11" l="1"/>
  <c r="J4" i="11"/>
  <c r="H4" i="11"/>
  <c r="G4" i="11"/>
  <c r="F4" i="11"/>
  <c r="E4" i="11"/>
  <c r="D4" i="11"/>
  <c r="R7" i="10" l="1"/>
  <c r="Q7" i="10"/>
  <c r="P7" i="10"/>
  <c r="AA12" i="9"/>
  <c r="Z12" i="9"/>
  <c r="Y12" i="9"/>
  <c r="X12" i="9"/>
  <c r="W12" i="9"/>
  <c r="V12" i="9"/>
  <c r="U12" i="9"/>
  <c r="T12" i="9"/>
  <c r="P12" i="9" l="1"/>
  <c r="M6" i="8" l="1"/>
  <c r="L6" i="8"/>
  <c r="K6" i="8"/>
  <c r="J6" i="8"/>
  <c r="I6" i="8"/>
  <c r="H6" i="8"/>
  <c r="G6" i="8"/>
  <c r="F6" i="8"/>
  <c r="E6" i="8"/>
  <c r="D6" i="8"/>
  <c r="C6" i="8"/>
  <c r="N6" i="7"/>
  <c r="K6" i="7"/>
  <c r="I6" i="7"/>
  <c r="H6" i="7"/>
  <c r="E6" i="7"/>
  <c r="D6" i="7"/>
  <c r="C6" i="7"/>
  <c r="K12" i="9" l="1"/>
  <c r="L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7" i="9"/>
  <c r="G205" i="9"/>
  <c r="G213" i="9"/>
  <c r="G221" i="9"/>
  <c r="G229" i="9"/>
  <c r="G237" i="9"/>
  <c r="G245" i="9"/>
  <c r="G253" i="9"/>
  <c r="G261" i="9"/>
  <c r="G269" i="9"/>
  <c r="G277" i="9"/>
  <c r="G285" i="9"/>
  <c r="G293" i="9"/>
  <c r="G301" i="9"/>
  <c r="G14" i="9"/>
  <c r="G22" i="9"/>
  <c r="G30" i="9"/>
  <c r="G38" i="9"/>
  <c r="G46" i="9"/>
  <c r="G54" i="9"/>
  <c r="G62" i="9"/>
  <c r="G70" i="9"/>
  <c r="G78" i="9"/>
  <c r="G86" i="9"/>
  <c r="G94" i="9"/>
  <c r="G102" i="9"/>
  <c r="G110" i="9"/>
  <c r="G118" i="9"/>
  <c r="G126" i="9"/>
  <c r="G134" i="9"/>
  <c r="G142" i="9"/>
  <c r="G150" i="9"/>
  <c r="G158" i="9"/>
  <c r="G166" i="9"/>
  <c r="G174" i="9"/>
  <c r="G182" i="9"/>
  <c r="G190" i="9"/>
  <c r="G198" i="9"/>
  <c r="G206" i="9"/>
  <c r="G214" i="9"/>
  <c r="G222" i="9"/>
  <c r="G230" i="9"/>
  <c r="G238" i="9"/>
  <c r="G246" i="9"/>
  <c r="G254" i="9"/>
  <c r="G262" i="9"/>
  <c r="G270" i="9"/>
  <c r="G278" i="9"/>
  <c r="G286" i="9"/>
  <c r="G294" i="9"/>
  <c r="G302" i="9"/>
  <c r="G15" i="9"/>
  <c r="G23" i="9"/>
  <c r="G31" i="9"/>
  <c r="G39" i="9"/>
  <c r="G47" i="9"/>
  <c r="G55" i="9"/>
  <c r="G63" i="9"/>
  <c r="G71" i="9"/>
  <c r="G79" i="9"/>
  <c r="G87" i="9"/>
  <c r="G95" i="9"/>
  <c r="G103" i="9"/>
  <c r="G111" i="9"/>
  <c r="G119" i="9"/>
  <c r="G127" i="9"/>
  <c r="G135" i="9"/>
  <c r="G143" i="9"/>
  <c r="G151" i="9"/>
  <c r="G159" i="9"/>
  <c r="G167" i="9"/>
  <c r="G175" i="9"/>
  <c r="G183" i="9"/>
  <c r="G191" i="9"/>
  <c r="G199" i="9"/>
  <c r="G207" i="9"/>
  <c r="G215" i="9"/>
  <c r="G223" i="9"/>
  <c r="G231" i="9"/>
  <c r="G239" i="9"/>
  <c r="G247" i="9"/>
  <c r="G255" i="9"/>
  <c r="G263" i="9"/>
  <c r="G271" i="9"/>
  <c r="G279" i="9"/>
  <c r="G287" i="9"/>
  <c r="G295" i="9"/>
  <c r="G303" i="9"/>
  <c r="G16" i="9"/>
  <c r="G24" i="9"/>
  <c r="G32" i="9"/>
  <c r="G40" i="9"/>
  <c r="G48" i="9"/>
  <c r="G56" i="9"/>
  <c r="G64" i="9"/>
  <c r="G72" i="9"/>
  <c r="G80" i="9"/>
  <c r="G88" i="9"/>
  <c r="G96" i="9"/>
  <c r="G104" i="9"/>
  <c r="G112" i="9"/>
  <c r="G120" i="9"/>
  <c r="G128" i="9"/>
  <c r="G136" i="9"/>
  <c r="G144" i="9"/>
  <c r="G152" i="9"/>
  <c r="G160" i="9"/>
  <c r="G168" i="9"/>
  <c r="G176" i="9"/>
  <c r="G184" i="9"/>
  <c r="G192" i="9"/>
  <c r="G200" i="9"/>
  <c r="G208" i="9"/>
  <c r="G216" i="9"/>
  <c r="G224" i="9"/>
  <c r="G232" i="9"/>
  <c r="G240" i="9"/>
  <c r="G248" i="9"/>
  <c r="G256" i="9"/>
  <c r="G264" i="9"/>
  <c r="G272" i="9"/>
  <c r="G280" i="9"/>
  <c r="G288" i="9"/>
  <c r="G296" i="9"/>
  <c r="G304" i="9"/>
  <c r="G17" i="9"/>
  <c r="G25" i="9"/>
  <c r="G33" i="9"/>
  <c r="G41" i="9"/>
  <c r="G49" i="9"/>
  <c r="G57" i="9"/>
  <c r="G65" i="9"/>
  <c r="G73" i="9"/>
  <c r="G81" i="9"/>
  <c r="G89" i="9"/>
  <c r="G97" i="9"/>
  <c r="G105" i="9"/>
  <c r="G113" i="9"/>
  <c r="G121" i="9"/>
  <c r="G129" i="9"/>
  <c r="G137" i="9"/>
  <c r="G145" i="9"/>
  <c r="G153" i="9"/>
  <c r="G161" i="9"/>
  <c r="G169" i="9"/>
  <c r="G177" i="9"/>
  <c r="G185" i="9"/>
  <c r="G193" i="9"/>
  <c r="G201" i="9"/>
  <c r="G209" i="9"/>
  <c r="G217" i="9"/>
  <c r="G225" i="9"/>
  <c r="G233" i="9"/>
  <c r="G241" i="9"/>
  <c r="G249" i="9"/>
  <c r="G257" i="9"/>
  <c r="G265" i="9"/>
  <c r="G273" i="9"/>
  <c r="G281" i="9"/>
  <c r="G289" i="9"/>
  <c r="G297" i="9"/>
  <c r="G305" i="9"/>
  <c r="G18" i="9"/>
  <c r="G26" i="9"/>
  <c r="G34" i="9"/>
  <c r="G42" i="9"/>
  <c r="G50" i="9"/>
  <c r="G58" i="9"/>
  <c r="G66" i="9"/>
  <c r="G74" i="9"/>
  <c r="G82" i="9"/>
  <c r="G90" i="9"/>
  <c r="G98" i="9"/>
  <c r="G106" i="9"/>
  <c r="G114" i="9"/>
  <c r="G122" i="9"/>
  <c r="G130" i="9"/>
  <c r="G138" i="9"/>
  <c r="G146" i="9"/>
  <c r="G154" i="9"/>
  <c r="G162" i="9"/>
  <c r="G170" i="9"/>
  <c r="G178" i="9"/>
  <c r="G186" i="9"/>
  <c r="G194" i="9"/>
  <c r="G202" i="9"/>
  <c r="G210" i="9"/>
  <c r="G218" i="9"/>
  <c r="G226" i="9"/>
  <c r="G234" i="9"/>
  <c r="G242" i="9"/>
  <c r="G250" i="9"/>
  <c r="G258" i="9"/>
  <c r="G266" i="9"/>
  <c r="G274" i="9"/>
  <c r="G282" i="9"/>
  <c r="G290" i="9"/>
  <c r="G298" i="9"/>
  <c r="G13" i="9"/>
  <c r="G19" i="9"/>
  <c r="G27" i="9"/>
  <c r="G35" i="9"/>
  <c r="G43" i="9"/>
  <c r="G51" i="9"/>
  <c r="G59" i="9"/>
  <c r="G67" i="9"/>
  <c r="G75" i="9"/>
  <c r="G83" i="9"/>
  <c r="G91" i="9"/>
  <c r="G99" i="9"/>
  <c r="G107" i="9"/>
  <c r="G115" i="9"/>
  <c r="G123" i="9"/>
  <c r="G131" i="9"/>
  <c r="G139" i="9"/>
  <c r="G147" i="9"/>
  <c r="G155" i="9"/>
  <c r="G163" i="9"/>
  <c r="G171" i="9"/>
  <c r="G179" i="9"/>
  <c r="G187" i="9"/>
  <c r="G195" i="9"/>
  <c r="G203" i="9"/>
  <c r="G211" i="9"/>
  <c r="G219" i="9"/>
  <c r="G227" i="9"/>
  <c r="G235" i="9"/>
  <c r="G243" i="9"/>
  <c r="G251" i="9"/>
  <c r="G259" i="9"/>
  <c r="G267" i="9"/>
  <c r="G275" i="9"/>
  <c r="G283" i="9"/>
  <c r="G291" i="9"/>
  <c r="G299" i="9"/>
  <c r="G20" i="9"/>
  <c r="G28" i="9"/>
  <c r="G36" i="9"/>
  <c r="G44" i="9"/>
  <c r="G52" i="9"/>
  <c r="G60" i="9"/>
  <c r="G68" i="9"/>
  <c r="G76" i="9"/>
  <c r="G84" i="9"/>
  <c r="G92" i="9"/>
  <c r="G100" i="9"/>
  <c r="G108" i="9"/>
  <c r="G116" i="9"/>
  <c r="G124" i="9"/>
  <c r="G132" i="9"/>
  <c r="G140" i="9"/>
  <c r="G148" i="9"/>
  <c r="G156" i="9"/>
  <c r="G164" i="9"/>
  <c r="G172" i="9"/>
  <c r="G180" i="9"/>
  <c r="G188" i="9"/>
  <c r="G196" i="9"/>
  <c r="G204" i="9"/>
  <c r="G212" i="9"/>
  <c r="G220" i="9"/>
  <c r="G228" i="9"/>
  <c r="G236" i="9"/>
  <c r="G244" i="9"/>
  <c r="G252" i="9"/>
  <c r="G260" i="9"/>
  <c r="G268" i="9"/>
  <c r="G276" i="9"/>
  <c r="G284" i="9"/>
  <c r="G292" i="9"/>
  <c r="G300" i="9"/>
  <c r="B3" i="9"/>
  <c r="M12" i="9" l="1"/>
</calcChain>
</file>

<file path=xl/sharedStrings.xml><?xml version="1.0" encoding="utf-8"?>
<sst xmlns="http://schemas.openxmlformats.org/spreadsheetml/2006/main" count="2863" uniqueCount="1188">
  <si>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</si>
  <si>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</si>
  <si>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</si>
  <si>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</si>
  <si>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</si>
  <si>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</si>
  <si>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</si>
  <si>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</si>
  <si>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</si>
  <si>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</si>
  <si>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</si>
  <si>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</si>
  <si>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</si>
  <si>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</si>
  <si>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</si>
  <si>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</si>
  <si>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</si>
  <si>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</si>
  <si>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</si>
  <si>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</si>
  <si>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</si>
  <si>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</si>
  <si>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</si>
  <si>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</si>
  <si>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</si>
  <si>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</si>
  <si>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</si>
  <si>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</si>
  <si>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</si>
  <si>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</si>
  <si>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</si>
  <si>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</si>
  <si>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</si>
  <si>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</si>
  <si>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</si>
  <si>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</si>
  <si>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</si>
  <si>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</si>
  <si>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</si>
  <si>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</si>
  <si>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</si>
  <si>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</si>
  <si>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</si>
  <si>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</si>
  <si>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</si>
  <si>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</si>
  <si>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</si>
  <si>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</si>
  <si>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</si>
  <si>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</si>
  <si>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</si>
  <si>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</si>
  <si>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</si>
  <si>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</si>
  <si>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</si>
  <si>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</si>
  <si>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</si>
  <si>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</si>
  <si>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</si>
  <si>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</si>
  <si>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</si>
  <si>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</si>
  <si>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</si>
  <si>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</si>
  <si>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</si>
  <si>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</si>
  <si>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</si>
  <si>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</si>
  <si>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</si>
  <si>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</si>
  <si>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</si>
  <si>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</si>
  <si>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</si>
  <si>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</si>
  <si>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</si>
  <si>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</si>
  <si>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</si>
  <si>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</si>
  <si>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</si>
  <si>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</si>
  <si>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</si>
  <si>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</si>
  <si>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</si>
  <si>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</si>
  <si>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</si>
  <si>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</si>
  <si>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</si>
  <si>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</si>
  <si>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</si>
  <si>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</si>
  <si>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</si>
  <si>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</si>
  <si>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</si>
  <si>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</si>
  <si>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</si>
  <si>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</si>
  <si>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</si>
  <si>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</si>
  <si>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</si>
  <si>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</si>
  <si>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</si>
  <si>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</si>
  <si>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</si>
  <si>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</si>
  <si>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</si>
  <si>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</si>
  <si>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</si>
  <si>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</si>
  <si>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</si>
  <si>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</si>
  <si>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</si>
  <si>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</si>
  <si>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</si>
  <si>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</si>
  <si>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</si>
  <si>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</si>
  <si>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</si>
  <si>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</si>
  <si>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</si>
  <si>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</si>
  <si>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</si>
  <si>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</si>
  <si>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</si>
  <si>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</si>
  <si>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</si>
  <si>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</si>
  <si>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</si>
  <si>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</si>
  <si>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</si>
  <si>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</si>
  <si>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</si>
  <si>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</si>
  <si>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</si>
  <si>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</si>
  <si>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</si>
  <si>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</si>
  <si>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</si>
  <si>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</si>
  <si>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</si>
  <si>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</si>
  <si>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</si>
  <si>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</si>
  <si>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</si>
  <si>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</si>
  <si>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</si>
  <si>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</si>
  <si>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</si>
  <si>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</si>
  <si>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</si>
  <si>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</si>
  <si>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</si>
  <si>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</si>
  <si>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</si>
  <si>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</si>
  <si>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</si>
  <si>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</si>
  <si>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</si>
  <si>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</si>
  <si>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</si>
  <si>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</si>
  <si>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</si>
  <si>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</si>
  <si>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</si>
  <si>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</si>
  <si>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</si>
  <si>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</si>
  <si>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</si>
  <si>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</si>
  <si>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</si>
  <si>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</si>
  <si>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</si>
  <si>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</si>
  <si>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</si>
  <si>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</si>
  <si>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</si>
  <si>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</si>
  <si>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</si>
  <si>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</si>
  <si>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</si>
  <si>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</si>
  <si>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</si>
  <si>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</si>
  <si>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</si>
  <si>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</si>
  <si>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</si>
  <si>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</si>
  <si>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</si>
  <si>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</si>
  <si>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</si>
  <si>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</si>
  <si>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</si>
  <si>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</si>
  <si>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</si>
  <si>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</si>
  <si>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</si>
  <si>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</si>
  <si>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</si>
  <si>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</si>
  <si>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</si>
  <si>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</si>
  <si>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</si>
  <si>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</si>
  <si>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</si>
  <si>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</si>
  <si>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</si>
  <si>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</si>
  <si>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</si>
  <si>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</si>
  <si>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</si>
  <si>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</si>
  <si>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</si>
  <si>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</si>
  <si>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</si>
  <si>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</si>
  <si>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</si>
  <si>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</si>
  <si>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</si>
  <si>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</si>
  <si>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</si>
  <si>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</si>
  <si>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</si>
  <si>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</si>
  <si>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</si>
  <si>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</si>
  <si>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</si>
  <si>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</si>
  <si>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</si>
  <si>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</si>
  <si>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</si>
  <si>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</si>
  <si>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</si>
  <si>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</si>
  <si>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</si>
  <si>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</si>
  <si>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</si>
  <si>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</si>
  <si>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</si>
  <si>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</si>
  <si>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</si>
  <si>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</si>
  <si>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</si>
  <si>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</si>
  <si>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</si>
  <si>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</si>
  <si>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</si>
  <si>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</si>
  <si>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</si>
  <si>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</si>
  <si>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</si>
  <si>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</si>
  <si>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</si>
  <si>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</si>
  <si>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</si>
  <si>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</si>
  <si>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</si>
  <si>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</si>
  <si>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</si>
  <si>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</si>
  <si>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</si>
  <si>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</si>
  <si>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</si>
  <si>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</si>
  <si>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</si>
  <si>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</si>
  <si>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</si>
  <si>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</si>
  <si>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</si>
  <si>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</si>
  <si>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</si>
  <si>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</si>
  <si>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</si>
  <si>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</si>
  <si>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</si>
  <si>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</si>
  <si>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</si>
  <si>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</si>
  <si>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</si>
  <si>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</si>
  <si>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</si>
  <si>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</si>
  <si>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</si>
  <si>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</si>
  <si>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</si>
  <si>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</si>
  <si>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</si>
  <si>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</si>
  <si>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</si>
  <si>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</si>
  <si>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</si>
  <si>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</si>
  <si>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</si>
  <si>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</si>
  <si>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</si>
  <si>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</si>
  <si>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</si>
  <si>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</si>
  <si>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</si>
  <si>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</si>
  <si>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</si>
  <si>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</si>
  <si>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</si>
  <si>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</si>
  <si>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</si>
  <si>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</si>
  <si>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</si>
  <si>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</si>
  <si>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</si>
  <si>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</si>
  <si>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</si>
  <si>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</si>
  <si>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</si>
  <si>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</si>
  <si>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</si>
  <si>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</si>
  <si>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</si>
  <si>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</si>
  <si>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</si>
  <si>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</si>
  <si>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</si>
  <si>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</si>
  <si>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</si>
  <si>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</si>
  <si>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</si>
  <si>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</si>
  <si>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</si>
  <si>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</si>
  <si>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</si>
  <si>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</si>
  <si>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</si>
  <si>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</si>
  <si>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</si>
  <si>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</si>
  <si>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</si>
  <si>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</si>
  <si>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</si>
  <si>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</si>
  <si>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</si>
  <si>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</si>
  <si>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</si>
  <si>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</si>
  <si>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</si>
  <si>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</si>
  <si>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</si>
  <si>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</si>
  <si>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</si>
  <si>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</si>
  <si>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</si>
  <si>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</si>
  <si>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</si>
  <si>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</si>
  <si>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</si>
  <si>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</si>
  <si>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</si>
  <si>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</si>
  <si>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</si>
  <si>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</si>
  <si>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</si>
  <si>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</si>
  <si>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</si>
  <si>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</si>
  <si>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</si>
  <si>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</si>
  <si>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</si>
  <si>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</si>
  <si>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</si>
  <si>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</si>
  <si>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</si>
  <si>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</si>
  <si>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</si>
  <si>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</si>
  <si>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</si>
  <si>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</si>
  <si>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</si>
  <si>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</si>
  <si>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</si>
  <si>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</si>
  <si>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</si>
  <si>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</si>
  <si>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</si>
  <si>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</si>
  <si>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</si>
  <si>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</si>
  <si>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</si>
  <si>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</si>
  <si>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</si>
  <si>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</si>
  <si>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</si>
  <si>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</si>
  <si>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</si>
  <si>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</si>
  <si>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</si>
  <si>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</si>
  <si>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</si>
  <si>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</si>
  <si>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</si>
  <si>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</si>
  <si>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</si>
  <si>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</si>
  <si>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</si>
  <si>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</si>
  <si>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</si>
  <si>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</si>
  <si>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</si>
  <si>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</si>
  <si>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</si>
  <si>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</si>
  <si>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</si>
  <si>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</si>
  <si>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</si>
  <si>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</si>
  <si>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</si>
  <si>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</si>
  <si>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</si>
  <si>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</si>
  <si>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</si>
  <si>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</si>
  <si>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</si>
  <si>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</si>
  <si>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</si>
  <si>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</si>
  <si>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</si>
  <si>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</si>
  <si>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</si>
  <si>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</si>
  <si>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</si>
  <si>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</si>
  <si>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</si>
  <si>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</si>
  <si>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</si>
  <si>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</si>
  <si>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</si>
  <si>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</si>
  <si>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</si>
  <si>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</si>
  <si>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</si>
  <si>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</si>
  <si>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</si>
  <si>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</si>
  <si>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</si>
  <si>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</si>
  <si>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</si>
  <si>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</si>
  <si>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</si>
  <si>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</si>
  <si>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</si>
  <si>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</si>
  <si>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</si>
  <si>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</si>
  <si>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</si>
  <si>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</si>
  <si>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</si>
  <si>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</si>
  <si>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</si>
  <si>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</si>
  <si>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</si>
  <si>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</si>
  <si>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</si>
  <si>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</si>
  <si>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</si>
  <si>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</si>
  <si>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</si>
  <si>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</si>
  <si>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</si>
  <si>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</si>
  <si>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</si>
  <si>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</si>
  <si>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</si>
  <si>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</si>
  <si>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</si>
  <si>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</si>
  <si>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</si>
  <si>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</si>
  <si>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</si>
  <si>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</si>
  <si>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</si>
  <si>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</si>
  <si>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</si>
  <si>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</si>
  <si>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</si>
  <si>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</si>
  <si>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</si>
  <si>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</si>
  <si>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</si>
  <si>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</si>
  <si>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</si>
  <si>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</si>
  <si>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</si>
  <si>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</si>
  <si>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</si>
  <si>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</si>
  <si>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</si>
  <si>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</si>
  <si>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</si>
  <si>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</si>
  <si>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</si>
  <si>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</si>
  <si>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</si>
  <si>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</si>
  <si>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</si>
  <si>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</si>
  <si>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</si>
  <si>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</si>
  <si>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</si>
  <si>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</si>
  <si>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</si>
  <si>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</si>
  <si>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</si>
  <si>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</si>
  <si>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</si>
  <si>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</si>
  <si>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</si>
  <si>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</si>
  <si>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</si>
  <si>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</si>
  <si>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</si>
  <si>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</si>
  <si>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</si>
  <si>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</si>
  <si>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</si>
  <si>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</si>
  <si>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</si>
  <si>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</si>
  <si>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</si>
  <si>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</si>
  <si>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</si>
  <si>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</si>
  <si>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</si>
  <si>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</si>
  <si>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</si>
  <si>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</si>
  <si>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</si>
  <si>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</si>
  <si>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</si>
  <si>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</si>
  <si>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</si>
  <si>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</si>
  <si>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</si>
  <si>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</si>
  <si>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</si>
  <si>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</si>
  <si>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</si>
  <si>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</si>
  <si>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</si>
  <si>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</si>
  <si>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</si>
  <si>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</si>
  <si>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</si>
  <si>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</si>
  <si>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</si>
  <si>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</si>
  <si>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</si>
  <si>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</si>
  <si>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</si>
  <si>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</si>
  <si>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</si>
  <si>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</si>
  <si>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</si>
  <si>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</si>
  <si>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</si>
  <si>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</si>
  <si>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</si>
  <si>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</si>
  <si>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</si>
  <si>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</si>
  <si>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</si>
  <si>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</si>
  <si>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</si>
  <si>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</si>
  <si>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</si>
  <si>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</si>
  <si>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</si>
  <si>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</si>
  <si>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</si>
  <si>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</si>
  <si>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</si>
  <si>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</si>
  <si>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</si>
  <si>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</si>
  <si>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</si>
  <si>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</si>
  <si>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</si>
  <si>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</si>
  <si>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</si>
  <si>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</si>
  <si>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</si>
  <si>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</si>
  <si>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</si>
  <si>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</si>
  <si>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</si>
  <si>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</si>
  <si>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</si>
  <si>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</si>
  <si>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</si>
  <si>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</si>
  <si>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</si>
  <si>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</si>
  <si>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</si>
  <si>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</si>
  <si>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</si>
  <si>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</si>
  <si>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</si>
  <si>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</si>
  <si>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</si>
  <si>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</si>
  <si>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</si>
  <si>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</si>
  <si>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</si>
  <si>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</si>
  <si>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</si>
  <si>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</si>
  <si>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</si>
  <si>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</si>
  <si>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</si>
  <si>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</si>
  <si>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</si>
  <si>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</si>
  <si>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</si>
  <si>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</si>
  <si>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</si>
  <si>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</si>
  <si>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</si>
  <si>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</si>
  <si>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</si>
  <si>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</si>
  <si>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</si>
  <si>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</si>
  <si>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</si>
  <si>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</si>
  <si>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</si>
  <si>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</si>
  <si>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</si>
  <si>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</si>
  <si>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</si>
  <si>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</si>
  <si>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</si>
  <si>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</si>
  <si>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</si>
  <si>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</si>
  <si>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</si>
  <si>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</si>
  <si>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</si>
  <si>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</si>
  <si>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</si>
  <si>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</si>
  <si>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</si>
  <si>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</si>
  <si>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</si>
  <si>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</si>
  <si>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</si>
  <si>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</si>
  <si>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</si>
  <si>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</si>
  <si>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</si>
  <si>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</si>
  <si>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</si>
  <si>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</si>
  <si>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</si>
  <si>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</si>
  <si>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</si>
  <si>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</si>
  <si>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</si>
  <si>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</si>
  <si>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</si>
  <si>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</si>
  <si>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</si>
  <si>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</si>
  <si>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</si>
  <si>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</si>
  <si>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</si>
  <si>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</si>
  <si>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</si>
  <si>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</si>
  <si>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</si>
  <si>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</si>
  <si>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</si>
  <si>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</si>
  <si>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</si>
  <si>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</si>
  <si>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</si>
  <si>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</si>
  <si>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</si>
  <si>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</si>
  <si>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</si>
  <si>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</si>
  <si>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</si>
  <si>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</si>
  <si>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</si>
  <si>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</si>
  <si>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</si>
  <si>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</si>
  <si>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</si>
  <si>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</si>
  <si>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</si>
  <si>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</si>
  <si>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</si>
  <si>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</si>
  <si>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</si>
  <si>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</si>
  <si>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</si>
  <si>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</si>
  <si>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</si>
  <si>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</si>
  <si>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</si>
  <si>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</si>
  <si>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</si>
  <si>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</si>
  <si>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</si>
  <si>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</si>
  <si>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</si>
  <si>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</si>
  <si>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Vuoden 2021 kuntajaolla.</t>
  </si>
  <si>
    <t>Maksettava yhteisövero, €</t>
  </si>
  <si>
    <t>Laskennallinen kunnallisvero, €</t>
  </si>
  <si>
    <t xml:space="preserve">Kunnan  peruspalvelujen valtionosuus </t>
  </si>
  <si>
    <t>MUNKKINIEMEN KOULUTUSSÄÄTIÖ SR</t>
  </si>
  <si>
    <t>TAMPEREEN KORKEAKOULUSÄÄTIÖ SR</t>
  </si>
  <si>
    <t>Verokorvaukset vuosilta 2010-2022 yhteensä, €</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</si>
  <si>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</si>
  <si>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</si>
  <si>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</si>
  <si>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</si>
  <si>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</si>
  <si>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</si>
  <si>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</si>
  <si>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</si>
  <si>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</si>
  <si>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</si>
  <si>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</si>
  <si>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</si>
  <si>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</si>
  <si>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</si>
  <si>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Harkinnanvaraisten avustusten vähennys (-1,81 €/as)</t>
  </si>
  <si>
    <t>Tuloveroprosentti 2021 ml. 12,64 %-y leikkuuosuus</t>
  </si>
  <si>
    <t xml:space="preserve">Lisätietoja: </t>
  </si>
  <si>
    <t>Unna Heimberg, finanssiasiantuntija</t>
  </si>
  <si>
    <t>02 9553 0280 / etunimi.sukunimi@gov.fi</t>
  </si>
  <si>
    <t xml:space="preserve">Koulutustausta, ilman tutkintoa osuus </t>
  </si>
  <si>
    <t>HYTE-kerroin (sis. Kulttuurihyte)</t>
  </si>
  <si>
    <t>Kumulatiivinen verotuloihin perustuvan tasauksen muutoksen neutralisointi</t>
  </si>
  <si>
    <t>LAHDEN YHTEISKOULUN SÄÄTIÖ SR</t>
  </si>
  <si>
    <t>ROVANIEMEN STEINERKASVATUS RY</t>
  </si>
  <si>
    <t>Lauri Piirainen, finanssiasiantuntija</t>
  </si>
  <si>
    <t>02 9553 0521 / etunimi.sukunimi@gov.fi</t>
  </si>
  <si>
    <t>Laskennallinen kiinteistövero, €</t>
  </si>
  <si>
    <t>Hyvinvointialueiden rahoitukseen siirtyvä osuus, €</t>
  </si>
  <si>
    <t>Tasauslisä-%:</t>
  </si>
  <si>
    <t>Tasausvähennys-%:</t>
  </si>
  <si>
    <t>Hyte-kertoimen väestöpainotus</t>
  </si>
  <si>
    <t>VM maksatus (valtionosuus + verokomp. + kotikuntakorv.)</t>
  </si>
  <si>
    <t>Kunnan rahoitusosuus perustoimeentulotuesta</t>
  </si>
  <si>
    <t>Lisäykset ja vähennykset yhteensä, €</t>
  </si>
  <si>
    <t>Valtionosuudet ja veromenetysten korvaukset, yhteensä</t>
  </si>
  <si>
    <t xml:space="preserve">Koulutustausta-kerroin </t>
  </si>
  <si>
    <t>Kunnan peruspalvelujen valtionosuuslaskelma vuodelle 2024</t>
  </si>
  <si>
    <t>Kunnan peruspalvelujen valtionosuus vuonna 2024</t>
  </si>
  <si>
    <t>Laskennalliset kustannukset 2024, IKÄRAKENNE 31.12.2022 mukaan</t>
  </si>
  <si>
    <t>Laskennalliset kustannukset 2024; MUUT KRITEERIT</t>
  </si>
  <si>
    <t>Työttömät työnhakijat 2022</t>
  </si>
  <si>
    <t>Työvoima 2022</t>
  </si>
  <si>
    <t>Asukasmäärä 31.12.2022</t>
  </si>
  <si>
    <t>Keskim. työttömyysaste 2022, %</t>
  </si>
  <si>
    <t>Ruotsinkielisten määrä 31.12.2022</t>
  </si>
  <si>
    <t>Vieraskielisten määrä 31.12.2022</t>
  </si>
  <si>
    <t>Positiivinen väestön kasvu 2020-2022</t>
  </si>
  <si>
    <t>Saamenkielisen väestön määrä 31.12.2022</t>
  </si>
  <si>
    <t>Verotulohin perustuva valtionosuuden tasaus 2024</t>
  </si>
  <si>
    <t>Asukasluku 31.12.2021</t>
  </si>
  <si>
    <t>Tuloveroprosentti 2022</t>
  </si>
  <si>
    <t>Lisäosat vuonna 2024</t>
  </si>
  <si>
    <t>Valtionosuuteen tehtävät vähennykset ja lisäykset v. 2024</t>
  </si>
  <si>
    <t>Veromuutosten (-menetysten) korvaus v. 2024</t>
  </si>
  <si>
    <t>Maapinta-ala km2, 31.12.2022</t>
  </si>
  <si>
    <t>Asukastiehys 2022</t>
  </si>
  <si>
    <t>Veromenetysten korvaus 2024</t>
  </si>
  <si>
    <t>Veromenetysten korvaus 2010-2024 yhteensä, €</t>
  </si>
  <si>
    <t>Jäljelle jäävät korvaukset vuosilta 2010-2023, €</t>
  </si>
  <si>
    <t>Saaristoväestö 2022</t>
  </si>
  <si>
    <t>Työpaikat 2021</t>
  </si>
  <si>
    <t>Työlliset 2021</t>
  </si>
  <si>
    <t>Työpaikkaomavaraisuus 2021</t>
  </si>
  <si>
    <t>Työpaikkaomavaraisuuskerroin 2021</t>
  </si>
  <si>
    <t>Sote-uudistuksen järjestelmämuutoksen tasaus vuodelle 2024</t>
  </si>
  <si>
    <t>Keskimääräinen tuloveroprosentti: 20,01</t>
  </si>
  <si>
    <t>Kuntien peruspalvelujen valtionosuusprosentti laskee 22,09 prosentista 21,92 prosenttiin vuonna 2024. Muutoksessa on otettu huomioon lisäyksenä 0,07 prosenttiyksikköä liittyen uusien ja laajenevien tehtävien toteuttamiseen siten, että valtionosuus on 100 %. Indeksisäästö puolestaan alentaa valtionosuusprosenttia 0,24 prosenttiyksikköä</t>
  </si>
  <si>
    <t>Valtiovarainministeriö, Kunta- ja alueosasto</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</si>
  <si>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</si>
  <si>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</si>
  <si>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</si>
  <si>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</si>
  <si>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</si>
  <si>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</si>
  <si>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</si>
  <si>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</si>
  <si>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</si>
  <si>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</si>
  <si>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</si>
  <si>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</si>
  <si>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</si>
  <si>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</si>
  <si>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</si>
  <si>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</si>
  <si>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</si>
  <si>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</si>
  <si>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</si>
  <si>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</si>
  <si>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</si>
  <si>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</si>
  <si>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</si>
  <si>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</si>
  <si>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</si>
  <si>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</si>
  <si>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</si>
  <si>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</si>
  <si>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</si>
  <si>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</si>
  <si>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</si>
  <si>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</si>
  <si>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</si>
  <si>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</si>
  <si>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</si>
  <si>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</si>
  <si>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</si>
  <si>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</si>
  <si>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</si>
  <si>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</si>
  <si>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</si>
  <si>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</si>
  <si>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</si>
  <si>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</si>
  <si>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</si>
  <si>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</si>
  <si>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</si>
  <si>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</si>
  <si>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</si>
  <si>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</si>
  <si>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</si>
  <si>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INKOON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</si>
  <si>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</si>
  <si>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</si>
  <si>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</si>
  <si>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</si>
  <si>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</si>
  <si>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</si>
  <si>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</si>
  <si>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</si>
  <si>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</si>
  <si>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</si>
  <si>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</si>
  <si>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</si>
  <si>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</si>
  <si>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</si>
  <si>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</si>
  <si>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</si>
  <si>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</si>
  <si>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</si>
  <si>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</si>
  <si>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</si>
  <si>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</si>
  <si>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</si>
  <si>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</si>
  <si>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</si>
  <si>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</si>
  <si>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</si>
  <si>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</si>
  <si>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</si>
  <si>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KASKISTEN KAUPUNKI</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</si>
  <si>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</si>
  <si>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</si>
  <si>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</si>
  <si>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</si>
  <si>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</si>
  <si>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</si>
  <si>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</si>
  <si>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</si>
  <si>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</si>
  <si>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</si>
  <si>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</si>
  <si>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</si>
  <si>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</si>
  <si>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</si>
  <si>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</si>
  <si>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</si>
  <si>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</si>
  <si>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</si>
  <si>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</si>
  <si>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</si>
  <si>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</si>
  <si>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</si>
  <si>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</si>
  <si>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</si>
  <si>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</si>
  <si>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</si>
  <si>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KRISTIINANKAUPUNKI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</si>
  <si>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</si>
  <si>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</si>
  <si>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</si>
  <si>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</si>
  <si>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</si>
  <si>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</si>
  <si>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</si>
  <si>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</si>
  <si>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</si>
  <si>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</si>
  <si>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</si>
  <si>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</si>
  <si>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</si>
  <si>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KEMIÖNSAAREN KUNTA</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</si>
  <si>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</si>
  <si>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</si>
  <si>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</si>
  <si>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</si>
  <si>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</si>
  <si>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</si>
  <si>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</si>
  <si>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</si>
  <si>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</si>
  <si>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</si>
  <si>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</si>
  <si>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</si>
  <si>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</si>
  <si>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</si>
  <si>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LIMINGAN KUNTA</t>
  </si>
  <si>
    <t>LIPERIN KUNTA</t>
  </si>
  <si>
    <t>LOIMAAN KAUPUNKI</t>
  </si>
  <si>
    <t>LOPEN KUNTA</t>
  </si>
  <si>
    <t>LOVIISAN KAUPUNKI</t>
  </si>
  <si>
    <t>LUHANGAN KUNTA</t>
  </si>
  <si>
    <t>LUMIJOEN KUNTA</t>
  </si>
  <si>
    <t>LARSMO KOMMUN</t>
  </si>
  <si>
    <t>LUUMÄEN KUNTA</t>
  </si>
  <si>
    <t>LOHJAN KAUPUNKI</t>
  </si>
  <si>
    <t>PARAISTEN KAUPUNKI</t>
  </si>
  <si>
    <t>MAALAHDEN KUNTA</t>
  </si>
  <si>
    <t>MARTTILAN KUNTA</t>
  </si>
  <si>
    <t>MASKUN KUNTA</t>
  </si>
  <si>
    <t>MERIJÄRVEN KUNTA</t>
  </si>
  <si>
    <t>MERIKARVIAN KUNTA</t>
  </si>
  <si>
    <t>MIKKELIN KAUPUNKI</t>
  </si>
  <si>
    <t>MUHOKSEN KUNTA</t>
  </si>
  <si>
    <t>MULTIAN KUNTA</t>
  </si>
  <si>
    <t>MUONION KUNTA</t>
  </si>
  <si>
    <t>MUSTASAAREN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</si>
  <si>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</si>
  <si>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</si>
  <si>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</si>
  <si>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</si>
  <si>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</si>
  <si>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</si>
  <si>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</si>
  <si>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</si>
  <si>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</si>
  <si>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</si>
  <si>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</si>
  <si>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</si>
  <si>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</si>
  <si>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</si>
  <si>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</si>
  <si>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</si>
  <si>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</si>
  <si>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</si>
  <si>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</si>
  <si>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</si>
  <si>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</si>
  <si>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</si>
  <si>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</si>
  <si>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</si>
  <si>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</si>
  <si>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</si>
  <si>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PERTUNMAAN KUNTA</t>
  </si>
  <si>
    <t>PETÄJÄVEDEN KUNTA</t>
  </si>
  <si>
    <t>PIEKSÄMÄEN KAUPUNKI</t>
  </si>
  <si>
    <t>PIELAVEDEN KUNTA</t>
  </si>
  <si>
    <t>PIETARSAAREN KAUPUNKI</t>
  </si>
  <si>
    <t>PEDERSÖREN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</si>
  <si>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</si>
  <si>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</si>
  <si>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</si>
  <si>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</si>
  <si>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</si>
  <si>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</si>
  <si>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</si>
  <si>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</si>
  <si>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</si>
  <si>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</si>
  <si>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</si>
  <si>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</si>
  <si>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</si>
  <si>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</si>
  <si>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</si>
  <si>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</si>
  <si>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</si>
  <si>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</si>
  <si>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</si>
  <si>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</si>
  <si>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</si>
  <si>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</si>
  <si>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</si>
  <si>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</si>
  <si>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</si>
  <si>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</si>
  <si>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</si>
  <si>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</si>
  <si>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</si>
  <si>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</si>
  <si>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</si>
  <si>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</si>
  <si>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</si>
  <si>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</si>
  <si>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</si>
  <si>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</si>
  <si>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RAASEPORIN KAUPUNKI</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</si>
  <si>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</si>
  <si>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</si>
  <si>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</si>
  <si>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</si>
  <si>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</si>
  <si>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</si>
  <si>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</si>
  <si>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</si>
  <si>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</si>
  <si>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</si>
  <si>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</si>
  <si>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</si>
  <si>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</si>
  <si>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SIPOON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</si>
  <si>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</si>
  <si>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</si>
  <si>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</si>
  <si>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</si>
  <si>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</si>
  <si>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</si>
  <si>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</si>
  <si>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</si>
  <si>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</si>
  <si>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</si>
  <si>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</si>
  <si>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</si>
  <si>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</si>
  <si>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</si>
  <si>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</si>
  <si>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</si>
  <si>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</si>
  <si>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</si>
  <si>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</si>
  <si>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</si>
  <si>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</si>
  <si>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</si>
  <si>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</si>
  <si>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</si>
  <si>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</si>
  <si>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</si>
  <si>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</si>
  <si>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</si>
  <si>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</si>
  <si>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</si>
  <si>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</si>
  <si>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</si>
  <si>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</si>
  <si>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</si>
  <si>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</si>
  <si>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</si>
  <si>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UUDENKAARLEPYYN KAUPUNKI</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</si>
  <si>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</si>
  <si>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</si>
  <si>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</si>
  <si>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</si>
  <si>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</si>
  <si>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</si>
  <si>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</si>
  <si>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</si>
  <si>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</si>
  <si>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</si>
  <si>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</si>
  <si>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</si>
  <si>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</si>
  <si>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VÖYRIN KUNTA</t>
  </si>
  <si>
    <t>YLITORNION KUNTA</t>
  </si>
  <si>
    <t>YLIVIESKAN KAUPUNKI</t>
  </si>
  <si>
    <t>YLÖJÄRVEN KAUPUNKI</t>
  </si>
  <si>
    <t>YPÄJÄN KUNTA</t>
  </si>
  <si>
    <t>ÄHTÄRIN KAUPUNKI</t>
  </si>
  <si>
    <t>ÄÄNEKOSKEN KAUPUNKI</t>
  </si>
  <si>
    <t>Kotikuntakorvaukset vuonna 2024, yhteenveto</t>
  </si>
  <si>
    <t>LIEDON KAUPUNKI</t>
  </si>
  <si>
    <t>Kuopion steinerkouluyhdistys r</t>
  </si>
  <si>
    <t>LAUTTASAAREN YHTEISKOULU SÄÄTIÖ</t>
  </si>
  <si>
    <t>OULUNKYLÄN YHTEISKOULUN SÄÄTIÖ</t>
  </si>
  <si>
    <t>SATEENKAAREN KOULUN KUNTAYHTYM</t>
  </si>
  <si>
    <t>Kotikuntakorvaus, netto</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</si>
  <si>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</si>
  <si>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</si>
  <si>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</si>
  <si>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</si>
  <si>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</si>
  <si>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90000231</t>
  </si>
  <si>
    <t>90000281</t>
  </si>
  <si>
    <t>90000381</t>
  </si>
  <si>
    <t>90000691</t>
  </si>
  <si>
    <t>90000851</t>
  </si>
  <si>
    <t>90000901</t>
  </si>
  <si>
    <t>90001171</t>
  </si>
  <si>
    <t>90001361</t>
  </si>
  <si>
    <t>90001481</t>
  </si>
  <si>
    <t>90001791</t>
  </si>
  <si>
    <t>90001801</t>
  </si>
  <si>
    <t>90002401</t>
  </si>
  <si>
    <t>90003031</t>
  </si>
  <si>
    <t>90003941</t>
  </si>
  <si>
    <t>90004041</t>
  </si>
  <si>
    <t>90004951</t>
  </si>
  <si>
    <t>90004961</t>
  </si>
  <si>
    <t>90006471</t>
  </si>
  <si>
    <t>90007291</t>
  </si>
  <si>
    <t>90008441</t>
  </si>
  <si>
    <t>90031161</t>
  </si>
  <si>
    <t>90032731</t>
  </si>
  <si>
    <t>90033141</t>
  </si>
  <si>
    <t>90034021</t>
  </si>
  <si>
    <t>90034091</t>
  </si>
  <si>
    <t>90034101</t>
  </si>
  <si>
    <t>90035101</t>
  </si>
  <si>
    <t>90035401</t>
  </si>
  <si>
    <t>90035411</t>
  </si>
  <si>
    <t>90035421</t>
  </si>
  <si>
    <t>90035431</t>
  </si>
  <si>
    <t>90035441</t>
  </si>
  <si>
    <t>90035451</t>
  </si>
  <si>
    <t>90035461</t>
  </si>
  <si>
    <t>90035471</t>
  </si>
  <si>
    <t>90035481</t>
  </si>
  <si>
    <t>90035491</t>
  </si>
  <si>
    <t>90035501</t>
  </si>
  <si>
    <t>90035521</t>
  </si>
  <si>
    <t>90035531</t>
  </si>
  <si>
    <t>90035541</t>
  </si>
  <si>
    <t>90035551</t>
  </si>
  <si>
    <t>90036381</t>
  </si>
  <si>
    <t>90036811</t>
  </si>
  <si>
    <t>90037111</t>
  </si>
  <si>
    <t>90037151</t>
  </si>
  <si>
    <t>90037171</t>
  </si>
  <si>
    <t>90037181</t>
  </si>
  <si>
    <t>90037191</t>
  </si>
  <si>
    <t>90037251</t>
  </si>
  <si>
    <t>90037591</t>
  </si>
  <si>
    <t>90037841</t>
  </si>
  <si>
    <t>90037851</t>
  </si>
  <si>
    <t>90037861</t>
  </si>
  <si>
    <t>90037981</t>
  </si>
  <si>
    <t>90037991</t>
  </si>
  <si>
    <t>90038081</t>
  </si>
  <si>
    <t>90038581</t>
  </si>
  <si>
    <t>90038611</t>
  </si>
  <si>
    <t>90038691</t>
  </si>
  <si>
    <t>90053421</t>
  </si>
  <si>
    <t>90053431</t>
  </si>
  <si>
    <t>90000842</t>
  </si>
  <si>
    <t>90000872</t>
  </si>
  <si>
    <t>90037822</t>
  </si>
  <si>
    <t>90038382</t>
  </si>
  <si>
    <t>90053342</t>
  </si>
  <si>
    <t>90053456</t>
  </si>
  <si>
    <t>90000837</t>
  </si>
  <si>
    <t>90002047</t>
  </si>
  <si>
    <t>90005997</t>
  </si>
  <si>
    <t>90008177</t>
  </si>
  <si>
    <t>90008367</t>
  </si>
  <si>
    <t>90008987</t>
  </si>
  <si>
    <t>90038737</t>
  </si>
  <si>
    <t>90042287</t>
  </si>
  <si>
    <t>Määräaikainen lisäys kompensoimaan lisäsiirtotarpeen muutosta</t>
  </si>
  <si>
    <t>Laskelmaan sisältyy päivitetty tieto sote-uudistusta koskevien siirtolaskelmien jälkikäteistarkistuksen vaikutuksesta. Jälkikäteistarkistuksessa kunnilta koko maan tasolla siirtyvät kustannukset ja tulot tarkistetaan, ja näiden erotus täsmäytetään kuntien peruspalveluiden valtionosuuteen vuodesta 2024 alkaen. Vuoden 2022 verotuksen valmistumisen myötä jälkikäteistarkistuksen vaikutus on 501 milj. € valtionosuuksia vähentävä. Vuoden 2023 osalta vähennys huomioidaan takautuvasti vuosina 2025-2027. Vähennys on kaikille kunnille asukasta kohden yhtä suuri. Lisäksi on huomioitu vuodelle 2024 valtionosuuteen 192 miljoonan euron määräaikainen lisäys.</t>
  </si>
  <si>
    <t>30 - 54 v. väestö 31.12.2022</t>
  </si>
  <si>
    <t>30 - 54 v. ilman tutkintoa 31.12.2022</t>
  </si>
  <si>
    <t>Muutamalla kunnalla valtionosuus on miinusmerkkinen. Tämä johtuu erityisesti sote-uudistuksen myötä käyttöön otettavista suurista tasausmenettelyistä, joilla perustaltaan tasoitetaan kuntien talouteen kohdistuvia muutoksia (kustannusten ja tulojen siirron epäsuhta sekä tasapainotilan muutos). Tasapainotilan (vuosikate poistojen jälkeen) muutos rajataan uudistuksessa +/- 60 euroon asukasta kohti. Tähän muutokseen sisältyvät myös negatiiviset valtionosuudet ja valtionosuuden sote-siirtolaskelmasta aiheutuvat lisävähennykset.</t>
  </si>
  <si>
    <t>Tasausraja: 1 956,95 euroa/as</t>
  </si>
  <si>
    <t>Erotus = tasausraja - laskennallinen verotulo, €/asukas</t>
  </si>
  <si>
    <t>Vuoden 2024 tieto ei sisällä OKM:n valtionosuuksia</t>
  </si>
  <si>
    <t>Perushinta vuodelle 2024:</t>
  </si>
  <si>
    <t>Jälkikäteistarkistuksesta johtuva valtionosuuden pysyvä lisäsiirtotarve</t>
  </si>
  <si>
    <t>Peruspalvelujen valtionosuuden indeksikorotus vuodelle 2024 on 2,2 prosenttia ja siitä aiheutuva valtionosuuden lisäys n. 53 miljoonaa euroa. Hallitusohjelman mukaisesti peruspalvelujen valtionosuuden indeksikorotukseen tehdään yhtä prosenttiyksikköä vastaava vähennys vuosina 2024—2027. Vuonna 2024 vähennys pienentää valtionosuutta n. 24 miljoonaa euroa.</t>
  </si>
  <si>
    <t>Verovuoden 2022 verotiedot</t>
  </si>
  <si>
    <t xml:space="preserve">Laskelma sisältää sote-uudistuksen talousvaikutuksia tasaavat elementit, jotka perustuvat kesäkuussa 2024 päivitettyihin kuntien lopullisiin sote-rahoituslaskelmiin. </t>
  </si>
  <si>
    <t xml:space="preserve">Vuoden 2024 laskelmassa ei ole huomioitu opetus- ja kuttuuritoimen valtionosuutta. </t>
  </si>
  <si>
    <t>Vuonna 2023 käyttämättä jääneiden yhdistymisavustusten palautus</t>
  </si>
  <si>
    <t>VM/KAO 26.6.2024</t>
  </si>
  <si>
    <t xml:space="preserve">Laskelmaan on kesäkuussa 2024 päivitetty sote-uudistuksen tasauselementit lopullisen sote-siirtolaskelman päivittymisen osalta, kotikuntakorvausten perusosa ja vuoden 2023 käyttämättä jääneiden yhdistymisavustusten palautus. Erillinen sote-laskelma löytyy valtiovarainministeriön internet-sivuilta. </t>
  </si>
  <si>
    <t>Tämä tiedosto sisältää kuntakohtaisen laskelman vuodelle 2024 myönnettävistä kuntien peruspalvelujen valtionosuuksista, kotikuntakorvauksista sekä veromenetysten korvauksista. Tämän tiedoston mukainen valtionosuuksien maksatus astuu voimaan elokuussa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</si>
</sst>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49"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s>
  <fills count="14">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s>
  <cellStyleXfs count="9">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cellStyleXfs>
  <cellXfs count="471">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3" xfId="0" applyNumberFormat="1" applyFont="1" applyFill="1" applyBorder="1"/>
    <xf numFmtId="2" fontId="9" fillId="0" borderId="0" xfId="0" applyNumberFormat="1" applyFont="1" applyFill="1" applyBorder="1"/>
    <xf numFmtId="0" fontId="3" fillId="0" borderId="0" xfId="0" applyFont="1" applyFill="1"/>
    <xf numFmtId="2" fontId="8" fillId="0" borderId="3" xfId="0" applyNumberFormat="1" applyFont="1" applyFill="1" applyBorder="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8" fillId="6" borderId="0" xfId="0" applyFont="1" applyFill="1" applyBorder="1" applyAlignment="1">
      <alignment horizontal="right"/>
    </xf>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35" fillId="0" borderId="3" xfId="0" applyNumberFormat="1" applyFont="1" applyFill="1" applyBorder="1" applyAlignment="1">
      <alignment horizontal="left" vertical="center" wrapText="1"/>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3" fontId="12" fillId="0" borderId="0" xfId="0" applyNumberFormat="1" applyFont="1" applyFill="1" applyAlignment="1">
      <alignment horizontal="right"/>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174" fontId="8" fillId="0" borderId="0" xfId="0" applyNumberFormat="1" applyFont="1" applyBorder="1"/>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3" fontId="3" fillId="4" borderId="3" xfId="0" applyNumberFormat="1" applyFont="1" applyFill="1" applyBorder="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0" fontId="48" fillId="0" borderId="0" xfId="0" applyFont="1" applyAlignment="1">
      <alignment wrapText="1"/>
    </xf>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166" fontId="9" fillId="7" borderId="0" xfId="0" applyNumberFormat="1" applyFont="1" applyFill="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8"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0" fontId="40" fillId="0" borderId="15" xfId="2" applyFill="1" applyBorder="1" applyAlignment="1">
      <alignment horizontal="left"/>
    </xf>
  </cellXfs>
  <cellStyles count="9">
    <cellStyle name="Erotin 2" xfId="1" xr:uid="{00000000-0005-0000-0000-000000000000}"/>
    <cellStyle name="Normaali" xfId="0" builtinId="0"/>
    <cellStyle name="Normaali 2" xfId="5" xr:uid="{00000000-0005-0000-0000-000002000000}"/>
    <cellStyle name="Normaali 3" xfId="8" xr:uid="{00000000-0005-0000-0000-000003000000}"/>
    <cellStyle name="Otsikko" xfId="2" builtinId="15"/>
    <cellStyle name="Pilkku" xfId="3" builtinId="3"/>
    <cellStyle name="Pilkku 2" xfId="6" xr:uid="{00000000-0005-0000-0000-000007000000}"/>
    <cellStyle name="Prosenttia" xfId="4" builtinId="5"/>
    <cellStyle name="Prosenttia 2" xfId="7" xr:uid="{00000000-0005-0000-0000-000009000000}"/>
  </cellStyles>
  <dxfs count="172">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8" formatCode="0.000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hteenveto" displayName="Yhteenveto" ref="A5:R375" totalsRowShown="0" headerRowDxfId="171">
  <autoFilter ref="A5:R37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Kuntanumero" dataDxfId="170"/>
    <tableColumn id="2" xr3:uid="{00000000-0010-0000-0000-000002000000}" name="Kunta" dataDxfId="169"/>
    <tableColumn id="3" xr3:uid="{00000000-0010-0000-0000-000003000000}" name="Asukasmäärä 31.12.2022" dataDxfId="168"/>
    <tableColumn id="4" xr3:uid="{00000000-0010-0000-0000-000004000000}" name="Ikärakenne, laskennallinen kustannus" dataDxfId="167"/>
    <tableColumn id="6" xr3:uid="{00000000-0010-0000-0000-000006000000}" name="Muut laskennalliset kustannukset " dataDxfId="166"/>
    <tableColumn id="7" xr3:uid="{00000000-0010-0000-0000-000007000000}" name="Laskennalliset kustannukset yhteensä" dataDxfId="165"/>
    <tableColumn id="8" xr3:uid="{00000000-0010-0000-0000-000008000000}" name="Omarahoitusosuus, €/as" dataDxfId="164"/>
    <tableColumn id="9" xr3:uid="{00000000-0010-0000-0000-000009000000}" name="Omarahoitusosuus, €" dataDxfId="163"/>
    <tableColumn id="10" xr3:uid="{00000000-0010-0000-0000-00000A000000}" name="Valtionosuus omarahoitusosuuden jälkeen (välisumma)" dataDxfId="162"/>
    <tableColumn id="11" xr3:uid="{00000000-0010-0000-0000-00000B000000}" name="Lisäosat yhteensä" dataDxfId="161"/>
    <tableColumn id="12" xr3:uid="{00000000-0010-0000-0000-00000C000000}" name="Valtionosuuteen tehtävät vähennykset ja lisäykset, netto" dataDxfId="160"/>
    <tableColumn id="13" xr3:uid="{00000000-0010-0000-0000-00000D000000}" name="Valtionosuus ennen verotuloihin perustuvaa valtionosuuden tasausta" dataDxfId="159"/>
    <tableColumn id="14" xr3:uid="{00000000-0010-0000-0000-00000E000000}" name="Verotuloihin perustuva valtionosuuden tasaus" dataDxfId="158"/>
    <tableColumn id="15" xr3:uid="{00000000-0010-0000-0000-00000F000000}" name="Kunnan  peruspalvelujen valtionosuus " dataDxfId="157"/>
    <tableColumn id="5" xr3:uid="{00000000-0010-0000-0000-000005000000}" name="Veroperustemuutoksista johtuvien veromenetysten korvaus" dataDxfId="156"/>
    <tableColumn id="20" xr3:uid="{00000000-0010-0000-0000-000014000000}" name="Valtionosuudet ja veromenetysten korvaukset, yhteensä" dataDxfId="155"/>
    <tableColumn id="16" xr3:uid="{00000000-0010-0000-0000-000010000000}" name="Kotikuntakorvaus, netto" dataDxfId="154"/>
    <tableColumn id="18" xr3:uid="{00000000-0010-0000-0000-000012000000}" name="VM maksatus (valtionosuus + verokomp. + kotikuntakorv.)" dataDxfId="153">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kärakenne" displayName="Ikärakenne" ref="A5:N299" totalsRowShown="0" headerRowDxfId="152" dataDxfId="151">
  <autoFilter ref="A5:N29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Kunta-numero" dataDxfId="150"/>
    <tableColumn id="2" xr3:uid="{00000000-0010-0000-0100-000002000000}" name="Kunta" dataDxfId="149"/>
    <tableColumn id="3" xr3:uid="{00000000-0010-0000-0100-000003000000}" name="0–5-vuotiaat" dataDxfId="148"/>
    <tableColumn id="4" xr3:uid="{00000000-0010-0000-0100-000004000000}" name="6 vuotiaat" dataDxfId="147"/>
    <tableColumn id="5" xr3:uid="{00000000-0010-0000-0100-000005000000}" name="7–12-vuotiaat" dataDxfId="146"/>
    <tableColumn id="6" xr3:uid="{00000000-0010-0000-0100-000006000000}" name="13–15-vuotiaat" dataDxfId="145"/>
    <tableColumn id="7" xr3:uid="{00000000-0010-0000-0100-000007000000}" name="16 vuotta täyttäneet" dataDxfId="144"/>
    <tableColumn id="12" xr3:uid="{00000000-0010-0000-0100-00000C000000}" name="Yhteensä" dataDxfId="143"/>
    <tableColumn id="13" xr3:uid="{00000000-0010-0000-0100-00000D000000}" name="Ikä 0–5" dataDxfId="142"/>
    <tableColumn id="14" xr3:uid="{00000000-0010-0000-0100-00000E000000}" name="Ikä 6" dataDxfId="141"/>
    <tableColumn id="15" xr3:uid="{00000000-0010-0000-0100-00000F000000}" name="Ikä 7–12" dataDxfId="140"/>
    <tableColumn id="16" xr3:uid="{00000000-0010-0000-0100-000010000000}" name="Ikä 13–15" dataDxfId="139"/>
    <tableColumn id="17" xr3:uid="{00000000-0010-0000-0100-000011000000}" name="Ikä 16+" dataDxfId="138"/>
    <tableColumn id="22" xr3:uid="{00000000-0010-0000-0100-000016000000}" name="Laskennalliset kustannukset, IKÄRAKENNE yhteensä, €" dataDxfId="137"/>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I2:M3" totalsRowShown="0" headerRowDxfId="136" dataDxfId="135" tableBorderDxfId="134" dataCellStyle="Pilkku">
  <autoFilter ref="I2:M3"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Ikä 0–5" dataDxfId="133" dataCellStyle="Pilkku"/>
    <tableColumn id="2" xr3:uid="{00000000-0010-0000-0200-000002000000}" name="Ikä 6" dataDxfId="132" dataCellStyle="Pilkku"/>
    <tableColumn id="3" xr3:uid="{00000000-0010-0000-0200-000003000000}" name="Ikä 7–12" dataDxfId="131" dataCellStyle="Pilkku"/>
    <tableColumn id="4" xr3:uid="{00000000-0010-0000-0200-000004000000}" name="Ikä 13–15" dataDxfId="130" dataCellStyle="Pilkku"/>
    <tableColumn id="5" xr3:uid="{00000000-0010-0000-0200-000005000000}" name="Ikä 16+" dataDxfId="129" dataCellStyle="Pilkku"/>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uut" displayName="Muut" ref="A11:AB305" totalsRowShown="0" headerRowDxfId="128" dataDxfId="127" tableBorderDxfId="126">
  <autoFilter ref="A11:AB30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300-000001000000}" name="Kuntanumero" dataDxfId="125"/>
    <tableColumn id="2" xr3:uid="{00000000-0010-0000-0300-000002000000}" name="Kunta" dataDxfId="124"/>
    <tableColumn id="3" xr3:uid="{00000000-0010-0000-0300-000003000000}" name="Asukasmäärä 31.12.2022" dataDxfId="123">
      <calculatedColumnFormula>INDEX('Lask. kustannukset IKÄRAKENNE'!H$7:H$299,MATCH('Lask. kustannukset MUUT'!$A$13:$A$305,'Lask. kustannukset IKÄRAKENNE'!$A$7:$A$299,0),1,1)</calculatedColumnFormula>
    </tableColumn>
    <tableColumn id="5" xr3:uid="{00000000-0010-0000-0300-000005000000}" name="Työttömät työnhakijat 2022" dataDxfId="122"/>
    <tableColumn id="6" xr3:uid="{00000000-0010-0000-0300-000006000000}" name="Työvoima 2022" dataDxfId="121"/>
    <tableColumn id="7" xr3:uid="{00000000-0010-0000-0300-000007000000}" name="Keskim. työttömyysaste 2022, %" dataDxfId="120">
      <calculatedColumnFormula>D12/E12</calculatedColumnFormula>
    </tableColumn>
    <tableColumn id="8" xr3:uid="{00000000-0010-0000-0300-000008000000}" name="Työttömyyskerroin" dataDxfId="119">
      <calculatedColumnFormula>F12/$F$12</calculatedColumnFormula>
    </tableColumn>
    <tableColumn id="9" xr3:uid="{00000000-0010-0000-0300-000009000000}" name="Kieliasema" dataDxfId="118"/>
    <tableColumn id="10" xr3:uid="{00000000-0010-0000-0300-00000A000000}" name="Ruotsinkielisten määrä 31.12.2022" dataDxfId="117"/>
    <tableColumn id="11" xr3:uid="{00000000-0010-0000-0300-00000B000000}" name="Vieraskielisten määrä 31.12.2022" dataDxfId="116"/>
    <tableColumn id="14" xr3:uid="{00000000-0010-0000-0300-00000E000000}" name="Maapinta-ala km2, 31.12.2022" dataDxfId="115"/>
    <tableColumn id="15" xr3:uid="{00000000-0010-0000-0300-00000F000000}" name="Asukastiehys 2022" dataDxfId="114">
      <calculatedColumnFormula>C12/K12</calculatedColumnFormula>
    </tableColumn>
    <tableColumn id="16" xr3:uid="{00000000-0010-0000-0300-000010000000}" name="Asukastiheyskerroin (maks kerroin x20)" dataDxfId="113">
      <calculatedColumnFormula>$L$12/L12</calculatedColumnFormula>
    </tableColumn>
    <tableColumn id="17" xr3:uid="{00000000-0010-0000-0300-000011000000}" name="Saaristoasema" dataDxfId="112"/>
    <tableColumn id="18" xr3:uid="{00000000-0010-0000-0300-000012000000}" name="Saaristoväestö 2022" dataDxfId="111"/>
    <tableColumn id="19" xr3:uid="{00000000-0010-0000-0300-000013000000}" name="30 - 54 v. väestö 31.12.2022" dataDxfId="110"/>
    <tableColumn id="20" xr3:uid="{00000000-0010-0000-0300-000014000000}" name="30 - 54 v. ilman tutkintoa 31.12.2022" dataDxfId="109"/>
    <tableColumn id="21" xr3:uid="{00000000-0010-0000-0300-000015000000}" name="Koulutustausta, ilman tutkintoa osuus " dataDxfId="108"/>
    <tableColumn id="22" xr3:uid="{00000000-0010-0000-0300-000016000000}" name="Koulutustausta-kerroin " dataDxfId="107">
      <calculatedColumnFormula>R12-$R$10</calculatedColumnFormula>
    </tableColumn>
    <tableColumn id="24" xr3:uid="{00000000-0010-0000-0300-000018000000}" name="Työttömyysaste" dataDxfId="106"/>
    <tableColumn id="25" xr3:uid="{00000000-0010-0000-0300-000019000000}" name="Kaksikielisyys I (koko väestö)" dataDxfId="105"/>
    <tableColumn id="26" xr3:uid="{00000000-0010-0000-0300-00001A000000}" name="Kaksikielisyys II, (ruotsink.)" dataDxfId="104"/>
    <tableColumn id="27" xr3:uid="{00000000-0010-0000-0300-00001B000000}" name="Vieraskielisyys" dataDxfId="103"/>
    <tableColumn id="28" xr3:uid="{00000000-0010-0000-0300-00001C000000}" name="Asukastiheys" dataDxfId="102"/>
    <tableColumn id="29" xr3:uid="{00000000-0010-0000-0300-00001D000000}" name="Saaristo" dataDxfId="101"/>
    <tableColumn id="30" xr3:uid="{00000000-0010-0000-0300-00001E000000}" name="Saaristo-osakunta" dataDxfId="100"/>
    <tableColumn id="31" xr3:uid="{00000000-0010-0000-0300-00001F000000}" name="Koulutustausta" dataDxfId="99"/>
    <tableColumn id="33" xr3:uid="{00000000-0010-0000-0300-000021000000}" name="Muut lask. kustannukset yhteensä" dataDxfId="98"/>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97">
  <autoFilter ref="A4:B8" xr:uid="{00000000-0009-0000-0100-000005000000}">
    <filterColumn colId="0" hiddenButton="1"/>
    <filterColumn colId="1" hiddenButton="1"/>
  </autoFilter>
  <tableColumns count="2">
    <tableColumn id="1" xr3:uid="{00000000-0010-0000-0400-000001000000}" name="Kieliasema:" dataDxfId="96"/>
    <tableColumn id="2" xr3:uid="{00000000-0010-0000-0400-000002000000}" name="Saaristoasema:"/>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T5:AA6" totalsRowShown="0" headerRowDxfId="95" dataDxfId="94" tableBorderDxfId="93">
  <autoFilter ref="T5:AA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Työttömyysaste" dataDxfId="92"/>
    <tableColumn id="2" xr3:uid="{00000000-0010-0000-0500-000002000000}" name="Kaksikielisyys I (koko väestö)" dataDxfId="91"/>
    <tableColumn id="3" xr3:uid="{00000000-0010-0000-0500-000003000000}" name="Kaksikielisyys II, (ruotsink.)" dataDxfId="90"/>
    <tableColumn id="4" xr3:uid="{00000000-0010-0000-0500-000004000000}" name="Vieraskielisyys" dataDxfId="89"/>
    <tableColumn id="5" xr3:uid="{00000000-0010-0000-0500-000005000000}" name="Asukastiheys" dataDxfId="88"/>
    <tableColumn id="6" xr3:uid="{00000000-0010-0000-0500-000006000000}" name="Saaristo" dataDxfId="87"/>
    <tableColumn id="7" xr3:uid="{00000000-0010-0000-0500-000007000000}" name="Saaristo-osakunta" dataDxfId="86"/>
    <tableColumn id="8" xr3:uid="{00000000-0010-0000-0500-000008000000}" name="Koulutustausta" dataDxfId="85"/>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säosat" displayName="Lisäosat" ref="A6:U300" totalsRowShown="0" headerRowDxfId="84" tableBorderDxfId="83">
  <autoFilter ref="A6:U30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Kunta-numero" dataDxfId="82"/>
    <tableColumn id="2" xr3:uid="{00000000-0010-0000-0600-000002000000}" name="Kunta" dataDxfId="81"/>
    <tableColumn id="3" xr3:uid="{00000000-0010-0000-0600-000003000000}" name="Asukasmäärä 31.12.2022" dataDxfId="80"/>
    <tableColumn id="4" xr3:uid="{00000000-0010-0000-0600-000004000000}" name="Syrjäisyysluku (tiestö) 2022-2026" dataDxfId="79"/>
    <tableColumn id="5" xr3:uid="{00000000-0010-0000-0600-000005000000}" name="Saamen kotiseutu, 1 = kyllä 0 = ei" dataDxfId="78"/>
    <tableColumn id="6" xr3:uid="{00000000-0010-0000-0600-000006000000}" name="Saamenkielisen väestön määrä 31.12.2022" dataDxfId="77"/>
    <tableColumn id="7" xr3:uid="{00000000-0010-0000-0600-000007000000}" name="Saamenkielisen väestön osuus, %" dataDxfId="76"/>
    <tableColumn id="8" xr3:uid="{00000000-0010-0000-0600-000008000000}" name="Työpaikat 2021" dataDxfId="75"/>
    <tableColumn id="9" xr3:uid="{00000000-0010-0000-0600-000009000000}" name="Työlliset 2021" dataDxfId="74"/>
    <tableColumn id="10" xr3:uid="{00000000-0010-0000-0600-00000A000000}" name="Työpaikkaomavaraisuus 2021" dataDxfId="73"/>
    <tableColumn id="16" xr3:uid="{00000000-0010-0000-0600-000010000000}" name="Työpaikkaomavaraisuuskerroin 2021" dataDxfId="72"/>
    <tableColumn id="17" xr3:uid="{00000000-0010-0000-0600-000011000000}" name="HYTE-kerroin (sis. Kulttuurihyte)" dataDxfId="71"/>
    <tableColumn id="21" xr3:uid="{00000000-0010-0000-0600-000015000000}" name="Hyte-kertoimen väestöpainotus" dataDxfId="70">
      <calculatedColumnFormula>Lisäosat[[#This Row],[HYTE-kerroin (sis. Kulttuurihyte)]]*Lisäosat[[#This Row],[Asukasmäärä 31.12.2022]]</calculatedColumnFormula>
    </tableColumn>
    <tableColumn id="20" xr3:uid="{00000000-0010-0000-0600-000014000000}" name="Väestöllä painotettu HYTE-kerroin" dataDxfId="69"/>
    <tableColumn id="11" xr3:uid="{00000000-0010-0000-0600-00000B000000}" name="Positiivinen väestön kasvu 2020-2022" dataDxfId="68"/>
    <tableColumn id="12" xr3:uid="{00000000-0010-0000-0600-00000C000000}" name="Syrjäisyys" dataDxfId="67"/>
    <tableColumn id="13" xr3:uid="{00000000-0010-0000-0600-00000D000000}" name="Saamen kotiseutu" dataDxfId="66"/>
    <tableColumn id="14" xr3:uid="{00000000-0010-0000-0600-00000E000000}" name="Työpaikkaomavaraisuus " dataDxfId="65"/>
    <tableColumn id="19" xr3:uid="{00000000-0010-0000-0600-000013000000}" name="HYTE-kerroin " dataDxfId="64"/>
    <tableColumn id="18" xr3:uid="{00000000-0010-0000-0600-000012000000}" name="Väestön kasvu" dataDxfId="63"/>
    <tableColumn id="15" xr3:uid="{00000000-0010-0000-0600-00000F000000}" name="Yhteensä" dataDxfId="6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säosahinnat" displayName="Lisäosahinnat" ref="P2:T3" totalsRowShown="0" headerRowDxfId="61" dataDxfId="60" tableBorderDxfId="59">
  <autoFilter ref="P2:T3"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Syrjäisyys" dataDxfId="58"/>
    <tableColumn id="2" xr3:uid="{00000000-0010-0000-0700-000002000000}" name="Saamen kotiseutu" dataDxfId="57"/>
    <tableColumn id="3" xr3:uid="{00000000-0010-0000-0700-000003000000}" name="Työpaikkaomavaraisuus" dataDxfId="56"/>
    <tableColumn id="4" xr3:uid="{00000000-0010-0000-0700-000004000000}" name="HYTE-kerroin" dataDxfId="55"/>
    <tableColumn id="5" xr3:uid="{00000000-0010-0000-0700-000005000000}" name="Väestön kasvu" dataDxfId="54"/>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säyksetVähennykset" displayName="LisäyksetVähennykset" ref="A3:N297" totalsRowShown="0" headerRowDxfId="53">
  <tableColumns count="14">
    <tableColumn id="1" xr3:uid="{00000000-0010-0000-0800-000001000000}" name="Kunta-numero" dataDxfId="52"/>
    <tableColumn id="2" xr3:uid="{00000000-0010-0000-0800-000002000000}" name="Kunta" dataDxfId="51"/>
    <tableColumn id="21" xr3:uid="{00000000-0010-0000-0800-000015000000}" name="Kuntien yhdistymisavustus (-0,99 €/as)" dataDxfId="50"/>
    <tableColumn id="4" xr3:uid="{00000000-0010-0000-0800-000004000000}" name="Harkinnanvaraisten avustusten vähennys (-1,81 €/as)" dataDxfId="49"/>
    <tableColumn id="5" xr3:uid="{00000000-0010-0000-0800-000005000000}" name="Kriisikuntien harkinnanvarainen yhdistymisavustus (-0,99 €/as)" dataDxfId="48"/>
    <tableColumn id="7" xr3:uid="{00000000-0010-0000-0800-000007000000}" name="Aloittavien koulujen rahoitukseen liittyvä vähennys (-0,01 €/as)" dataDxfId="47"/>
    <tableColumn id="11" xr3:uid="{00000000-0010-0000-0800-00000B000000}" name="Kumulatiivinen verotuloihin perustuvan tasauksen muutoksen neutralisointi" dataDxfId="46"/>
    <tableColumn id="12" xr3:uid="{00000000-0010-0000-0800-00000C000000}" name="Kunnan rahoitusosuus perustoimeentulotuesta" dataDxfId="45"/>
    <tableColumn id="17" xr3:uid="{00000000-0010-0000-0800-000011000000}" name="Sote-uudistuksen muutosrajoitin" dataDxfId="44"/>
    <tableColumn id="16" xr3:uid="{00000000-0010-0000-0800-000010000000}" name="Sote-uudistuksen järjestelmämuutoksen tasaus vuodelle 2024" dataDxfId="43"/>
    <tableColumn id="3" xr3:uid="{00000000-0010-0000-0800-000003000000}" name="Jälkikäteistarkistuksesta johtuva valtionosuuden pysyvä lisäsiirtotarve" dataDxfId="42"/>
    <tableColumn id="8" xr3:uid="{00000000-0010-0000-0800-000008000000}" name="Määräaikainen lisäys kompensoimaan lisäsiirtotarpeen muutosta" dataDxfId="41"/>
    <tableColumn id="6" xr3:uid="{913BB7EC-1375-4A5D-AB4C-D1578B75B53E}" name="Vuonna 2023 käyttämättä jääneiden yhdistymisavustusten palautus" dataDxfId="40"/>
    <tableColumn id="20" xr3:uid="{00000000-0010-0000-0800-000014000000}" name="Lisäykset ja vähennykset yhteensä, €" dataDxfId="39"/>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saus" displayName="Tasaus" ref="A10:O304" totalsRowShown="0" headerRowDxfId="38" tableBorderDxfId="37">
  <autoFilter ref="A10:O304"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900-000001000000}" name="Kunta-numero" dataDxfId="36"/>
    <tableColumn id="2" xr3:uid="{00000000-0010-0000-0900-000002000000}" name="Kunta" dataDxfId="35"/>
    <tableColumn id="3" xr3:uid="{00000000-0010-0000-0900-000003000000}" name="Asukasluku 31.12.2021" dataDxfId="34"/>
    <tableColumn id="4" xr3:uid="{00000000-0010-0000-0900-000004000000}" name="Tuloveroprosentti 2022" dataDxfId="33"/>
    <tableColumn id="7" xr3:uid="{00000000-0010-0000-0900-000007000000}" name="Tuloveroprosentti 2021 ml. 12,64 %-y leikkuuosuus" dataDxfId="32">
      <calculatedColumnFormula>Tasaus[[#This Row],[Tuloveroprosentti 2022]]-12.64</calculatedColumnFormula>
    </tableColumn>
    <tableColumn id="5" xr3:uid="{00000000-0010-0000-0900-000005000000}" name="Kunnallisvero (maksuunpantu), €" dataDxfId="31"/>
    <tableColumn id="6" xr3:uid="{00000000-0010-0000-0900-000006000000}" name="Verotettava tulo (kunnallisvero), €" dataDxfId="30"/>
    <tableColumn id="8" xr3:uid="{00000000-0010-0000-0900-000008000000}" name="Laskennallinen kunnallisvero, €" dataDxfId="29"/>
    <tableColumn id="9" xr3:uid="{00000000-0010-0000-0900-000009000000}" name="Maksettava yhteisövero, €" dataDxfId="28"/>
    <tableColumn id="10" xr3:uid="{00000000-0010-0000-0900-00000A000000}" name="Laskennallinen kiinteistövero, €" dataDxfId="27"/>
    <tableColumn id="11" xr3:uid="{00000000-0010-0000-0900-00000B000000}" name="Laskennallinen verotulo yhteensä, €" dataDxfId="26"/>
    <tableColumn id="12" xr3:uid="{00000000-0010-0000-0900-00000C000000}" name="Laskennallinen verotulo yhteensä, €/asukas (=tasausraja)" dataDxfId="25"/>
    <tableColumn id="13" xr3:uid="{00000000-0010-0000-0900-00000D000000}" name="Erotus = tasausraja - laskennallinen verotulo, €/asukas" dataDxfId="24"/>
    <tableColumn id="16" xr3:uid="{00000000-0010-0000-0900-000010000000}" name="Tasaus,  €/asukas" dataDxfId="23"/>
    <tableColumn id="17" xr3:uid="{00000000-0010-0000-0900-000011000000}" name="Tasaus, €" dataDxfId="2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Verokompensaatiot" displayName="Verokompensaatiot" ref="A4:G298" totalsRowShown="0" headerRowDxfId="21" dataDxfId="20" tableBorderDxfId="19">
  <autoFilter ref="A4:G298"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A00-000001000000}" name="Kunta-numero" dataDxfId="18"/>
    <tableColumn id="2" xr3:uid="{00000000-0010-0000-0A00-000002000000}" name="Kunta" dataDxfId="17"/>
    <tableColumn id="21" xr3:uid="{00000000-0010-0000-0A00-000015000000}" name="Verokorvaukset vuosilta 2010-2022 yhteensä, €" dataDxfId="16">
      <calculatedColumnFormula>SUM(#REF!)</calculatedColumnFormula>
    </tableColumn>
    <tableColumn id="3" xr3:uid="{00000000-0010-0000-0A00-000003000000}" name="Hyvinvointialueiden rahoitukseen siirtyvä osuus, €" dataDxfId="15"/>
    <tableColumn id="4" xr3:uid="{00000000-0010-0000-0A00-000004000000}" name="Jäljelle jäävät korvaukset vuosilta 2010-2023, €" dataDxfId="14"/>
    <tableColumn id="6" xr3:uid="{00000000-0010-0000-0A00-000006000000}" name="Veromenetysten korvaus 2024" dataDxfId="13"/>
    <tableColumn id="5" xr3:uid="{00000000-0010-0000-0A00-000005000000}" name="Veromenetysten korvaus 2010-2024 yhteensä, €" dataDxfId="12">
      <calculatedColumnFormula>Verokompensaatiot[[#This Row],[Jäljelle jäävät 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Kotikuntakorvaukset" displayName="Kotikuntakorvaukset" ref="A6:F377" totalsRowShown="0" headerRowDxfId="11" dataDxfId="10">
  <autoFilter ref="A6:F377"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Kuntanumero /opetuksen järjestäjän tunnus" dataDxfId="9"/>
    <tableColumn id="2" xr3:uid="{00000000-0010-0000-0B00-000002000000}" name="Kunta /opetuksen järjestäjä" dataDxfId="8"/>
    <tableColumn id="4" xr3:uid="{00000000-0010-0000-0B00-000004000000}" name="Kotikuntakorvaukset, tulot" dataDxfId="7"/>
    <tableColumn id="5" xr3:uid="{00000000-0010-0000-0B00-000005000000}" name="Alv" dataDxfId="6"/>
    <tableColumn id="6" xr3:uid="{00000000-0010-0000-0B00-000006000000}" name="Kotikuntakorvaukset, menot" dataDxfId="5"/>
    <tableColumn id="7" xr3:uid="{00000000-0010-0000-0B00-000007000000}" name="Kotikuntakorvaukset, netto" dataDxfId="4">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ulukko10" displayName="Taulukko10" ref="A4:B4" headerRowCount="0" totalsRowShown="0">
  <tableColumns count="2">
    <tableColumn id="1" xr3:uid="{00000000-0010-0000-0C00-000001000000}" name="Sarake1" headerRowDxfId="3" dataDxfId="2"/>
    <tableColumn id="2" xr3:uid="{00000000-0010-0000-0C00-000002000000}" name="Sarake2" headerRowDxfId="1"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zoomScaleNormal="100" workbookViewId="0">
      <selection activeCell="E4" sqref="E4"/>
    </sheetView>
  </sheetViews>
  <sheetFormatPr defaultRowHeight="14.25" x14ac:dyDescent="0.2"/>
  <cols>
    <col min="1" max="1" width="90.375" bestFit="1" customWidth="1"/>
  </cols>
  <sheetData>
    <row r="1" spans="1:1" ht="23.25" x14ac:dyDescent="0.35">
      <c r="A1" s="319" t="s">
        <v>753</v>
      </c>
    </row>
    <row r="2" spans="1:1" ht="42.75" x14ac:dyDescent="0.2">
      <c r="A2" s="152" t="s">
        <v>1187</v>
      </c>
    </row>
    <row r="3" spans="1:1" ht="42.75" x14ac:dyDescent="0.2">
      <c r="A3" s="465" t="s">
        <v>1186</v>
      </c>
    </row>
    <row r="4" spans="1:1" ht="28.5" x14ac:dyDescent="0.2">
      <c r="A4" s="363" t="s">
        <v>1182</v>
      </c>
    </row>
    <row r="5" spans="1:1" ht="99.75" x14ac:dyDescent="0.2">
      <c r="A5" s="363" t="s">
        <v>1171</v>
      </c>
    </row>
    <row r="6" spans="1:1" ht="57" x14ac:dyDescent="0.2">
      <c r="A6" s="449" t="s">
        <v>1180</v>
      </c>
    </row>
    <row r="7" spans="1:1" ht="57" x14ac:dyDescent="0.2">
      <c r="A7" s="449" t="s">
        <v>783</v>
      </c>
    </row>
    <row r="8" spans="1:1" ht="24" customHeight="1" x14ac:dyDescent="0.2">
      <c r="A8" s="363" t="s">
        <v>1183</v>
      </c>
    </row>
    <row r="9" spans="1:1" ht="85.5" x14ac:dyDescent="0.2">
      <c r="A9" s="363" t="s">
        <v>1174</v>
      </c>
    </row>
    <row r="10" spans="1:1" ht="26.1" customHeight="1" x14ac:dyDescent="0.2"/>
    <row r="11" spans="1:1" x14ac:dyDescent="0.2">
      <c r="A11" s="362" t="s">
        <v>733</v>
      </c>
    </row>
    <row r="12" spans="1:1" x14ac:dyDescent="0.2">
      <c r="A12" s="362" t="s">
        <v>741</v>
      </c>
    </row>
    <row r="13" spans="1:1" x14ac:dyDescent="0.2">
      <c r="A13" s="362" t="s">
        <v>784</v>
      </c>
    </row>
    <row r="14" spans="1:1" x14ac:dyDescent="0.2">
      <c r="A14" s="362" t="s">
        <v>742</v>
      </c>
    </row>
    <row r="16" spans="1:1" x14ac:dyDescent="0.2">
      <c r="A16" s="362" t="s">
        <v>734</v>
      </c>
    </row>
    <row r="17" spans="1:1" x14ac:dyDescent="0.2">
      <c r="A17" s="362" t="s">
        <v>784</v>
      </c>
    </row>
    <row r="18" spans="1:1" x14ac:dyDescent="0.2">
      <c r="A18" s="362" t="s">
        <v>735</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T404"/>
  <sheetViews>
    <sheetView zoomScale="90" zoomScaleNormal="90" workbookViewId="0">
      <pane xSplit="2" ySplit="6" topLeftCell="H7" activePane="bottomRight" state="frozen"/>
      <selection pane="topRight" activeCell="C1" sqref="C1"/>
      <selection pane="bottomLeft" activeCell="A11" sqref="A11"/>
      <selection pane="bottomRight" activeCell="A3" sqref="A3"/>
    </sheetView>
  </sheetViews>
  <sheetFormatPr defaultRowHeight="14.25" x14ac:dyDescent="0.2"/>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x14ac:dyDescent="0.35">
      <c r="A1" s="316" t="s">
        <v>754</v>
      </c>
      <c r="E1" s="4"/>
      <c r="F1" s="3"/>
      <c r="G1" s="4"/>
      <c r="H1" s="5"/>
      <c r="I1" s="6"/>
      <c r="R1" s="70"/>
    </row>
    <row r="2" spans="1:20" ht="15" x14ac:dyDescent="0.25">
      <c r="A2" s="132" t="s">
        <v>1185</v>
      </c>
      <c r="B2" s="326" t="s">
        <v>1177</v>
      </c>
      <c r="C2" s="14"/>
      <c r="D2" s="14"/>
      <c r="E2" s="14"/>
      <c r="F2" s="15"/>
      <c r="G2" s="16"/>
      <c r="H2" s="17"/>
      <c r="I2" s="17"/>
      <c r="J2" s="15"/>
      <c r="K2" s="15"/>
      <c r="L2" s="18"/>
      <c r="M2" s="15"/>
      <c r="N2" s="121"/>
      <c r="O2" s="121"/>
      <c r="P2" s="15"/>
      <c r="Q2" s="121"/>
      <c r="R2" s="123"/>
      <c r="S2" s="19"/>
      <c r="T2" s="10"/>
    </row>
    <row r="3" spans="1:20" ht="15" x14ac:dyDescent="0.25">
      <c r="A3" s="22" t="s">
        <v>0</v>
      </c>
      <c r="B3" s="312">
        <v>0.21920000000000001</v>
      </c>
      <c r="C3" s="14"/>
      <c r="E3" s="14"/>
      <c r="F3" s="15"/>
      <c r="G3" s="14"/>
      <c r="H3" s="17"/>
      <c r="I3" s="17"/>
      <c r="J3" s="23"/>
      <c r="K3" s="15"/>
      <c r="L3" s="18"/>
      <c r="M3" s="24"/>
      <c r="N3" s="122"/>
      <c r="O3" s="122"/>
      <c r="P3" s="15"/>
      <c r="Q3" s="364"/>
      <c r="R3" s="34"/>
      <c r="S3" s="15"/>
      <c r="T3" s="10"/>
    </row>
    <row r="4" spans="1:20" ht="15" x14ac:dyDescent="0.25">
      <c r="A4" s="12" t="s">
        <v>703</v>
      </c>
      <c r="B4" s="313">
        <v>293</v>
      </c>
      <c r="C4" s="15"/>
      <c r="D4" s="326"/>
      <c r="E4" s="326"/>
      <c r="F4" s="326"/>
      <c r="G4" s="326"/>
      <c r="H4" s="326"/>
      <c r="I4" s="326"/>
      <c r="J4" s="326"/>
      <c r="K4" s="326"/>
      <c r="L4" s="326"/>
      <c r="M4" s="326"/>
      <c r="N4" s="326"/>
      <c r="O4" s="326"/>
      <c r="P4" s="326"/>
      <c r="Q4" s="365"/>
      <c r="R4" s="365"/>
      <c r="S4" s="365"/>
      <c r="T4" s="10"/>
    </row>
    <row r="5" spans="1:20" s="311" customFormat="1" ht="71.25" x14ac:dyDescent="0.2">
      <c r="A5" s="217" t="s">
        <v>2</v>
      </c>
      <c r="B5" s="216" t="s">
        <v>3</v>
      </c>
      <c r="C5" s="218" t="s">
        <v>759</v>
      </c>
      <c r="D5" s="218" t="s">
        <v>4</v>
      </c>
      <c r="E5" s="218" t="s">
        <v>718</v>
      </c>
      <c r="F5" s="204" t="s">
        <v>5</v>
      </c>
      <c r="G5" s="309" t="s">
        <v>6</v>
      </c>
      <c r="H5" s="309" t="s">
        <v>7</v>
      </c>
      <c r="I5" s="309" t="s">
        <v>8</v>
      </c>
      <c r="J5" s="218" t="s">
        <v>9</v>
      </c>
      <c r="K5" s="218" t="s">
        <v>10</v>
      </c>
      <c r="L5" s="218" t="s">
        <v>1092</v>
      </c>
      <c r="M5" s="218" t="s">
        <v>1093</v>
      </c>
      <c r="N5" s="204" t="s">
        <v>713</v>
      </c>
      <c r="O5" s="204" t="s">
        <v>717</v>
      </c>
      <c r="P5" s="216" t="s">
        <v>751</v>
      </c>
      <c r="Q5" s="216" t="s">
        <v>1088</v>
      </c>
      <c r="R5" s="216" t="s">
        <v>748</v>
      </c>
      <c r="S5" s="310"/>
    </row>
    <row r="6" spans="1:20" s="31" customFormat="1" ht="15" x14ac:dyDescent="0.25">
      <c r="A6" s="13"/>
      <c r="B6" s="13" t="s">
        <v>11</v>
      </c>
      <c r="C6" s="315">
        <f t="shared" ref="C6:K6" si="0">SUM(C7:C299)</f>
        <v>5533611</v>
      </c>
      <c r="D6" s="315">
        <f t="shared" si="0"/>
        <v>8118640370.71</v>
      </c>
      <c r="E6" s="315">
        <f t="shared" si="0"/>
        <v>1723145411.9442766</v>
      </c>
      <c r="F6" s="308">
        <f>SUM(F7:F299)</f>
        <v>9841785782.6542721</v>
      </c>
      <c r="G6" s="329">
        <v>1388.69</v>
      </c>
      <c r="H6" s="315">
        <f t="shared" si="0"/>
        <v>7684470259.5899906</v>
      </c>
      <c r="I6" s="308">
        <f t="shared" si="0"/>
        <v>2157315523.0642767</v>
      </c>
      <c r="J6" s="315">
        <f>SUM(J7:J299)</f>
        <v>277653820.72280204</v>
      </c>
      <c r="K6" s="315">
        <f t="shared" si="0"/>
        <v>-775882647.86913419</v>
      </c>
      <c r="L6" s="308">
        <f>SUM(L7:L299)</f>
        <v>1659086695.9179442</v>
      </c>
      <c r="M6" s="315">
        <f>SUM(M7:M299)</f>
        <v>808485152.80636096</v>
      </c>
      <c r="N6" s="308">
        <f>SUM(N7:N375)</f>
        <v>2467571848.7243052</v>
      </c>
      <c r="O6" s="244">
        <f>SUM(O7:O375)</f>
        <v>848000000.00000095</v>
      </c>
      <c r="P6" s="379">
        <f>SUM(P7:P375)</f>
        <v>3315571848.7243056</v>
      </c>
      <c r="Q6" s="315">
        <f>SUM(Q7:Q375)</f>
        <v>21004586.826588728</v>
      </c>
      <c r="R6" s="347">
        <f>SUM(R7:R375)</f>
        <v>3336576435.5508957</v>
      </c>
      <c r="S6" s="30"/>
    </row>
    <row r="7" spans="1:20" ht="15" x14ac:dyDescent="0.25">
      <c r="A7" s="32">
        <v>5</v>
      </c>
      <c r="B7" s="13" t="s">
        <v>12</v>
      </c>
      <c r="C7" s="15">
        <v>9183</v>
      </c>
      <c r="D7" s="15">
        <v>15033472.670000002</v>
      </c>
      <c r="E7" s="15">
        <v>1961662.9477066533</v>
      </c>
      <c r="F7" s="234">
        <f>Yhteenveto[[#This Row],[Ikärakenne, laskennallinen kustannus]]+Yhteenveto[[#This Row],[Muut laskennalliset kustannukset ]]</f>
        <v>16995135.617706656</v>
      </c>
      <c r="G7" s="329">
        <v>1388.69</v>
      </c>
      <c r="H7" s="17">
        <v>12752340.270000001</v>
      </c>
      <c r="I7" s="345">
        <f>Yhteenveto[[#This Row],[Laskennalliset kustannukset yhteensä]]-Yhteenveto[[#This Row],[Omarahoitusosuus, €]]</f>
        <v>4242795.347706655</v>
      </c>
      <c r="J7" s="33">
        <v>603946.22586553474</v>
      </c>
      <c r="K7" s="34">
        <v>75714.70732112191</v>
      </c>
      <c r="L7" s="234">
        <f>Yhteenveto[[#This Row],[Valtionosuus omarahoitusosuuden jälkeen (välisumma)]]+Yhteenveto[[#This Row],[Lisäosat yhteensä]]+Yhteenveto[[#This Row],[Valtionosuuteen tehtävät vähennykset ja lisäykset, netto]]</f>
        <v>4922456.2808933118</v>
      </c>
      <c r="M7" s="34">
        <v>5328311.2382792467</v>
      </c>
      <c r="N7" s="308">
        <f>SUM(Yhteenveto[[#This Row],[Valtionosuus ennen verotuloihin perustuvaa valtionosuuden tasausta]]+Yhteenveto[[#This Row],[Verotuloihin perustuva valtionosuuden tasaus]])</f>
        <v>10250767.519172559</v>
      </c>
      <c r="O7" s="244">
        <v>1998836.7833538039</v>
      </c>
      <c r="P7" s="380">
        <f>SUM(Yhteenveto[[#This Row],[Kunnan  peruspalvelujen valtionosuus ]:[Veroperustemuutoksista johtuvien veromenetysten korvaus]])</f>
        <v>12249604.302526362</v>
      </c>
      <c r="Q7" s="34">
        <v>2143032.4383999999</v>
      </c>
      <c r="R7" s="347">
        <f>+Yhteenveto[[#This Row],[Kunnan  peruspalvelujen valtionosuus ]]+Yhteenveto[[#This Row],[Veroperustemuutoksista johtuvien veromenetysten korvaus]]+Yhteenveto[[#This Row],[Kotikuntakorvaus, netto]]</f>
        <v>14392636.740926363</v>
      </c>
      <c r="S7" s="11"/>
      <c r="T7"/>
    </row>
    <row r="8" spans="1:20" ht="15" x14ac:dyDescent="0.25">
      <c r="A8" s="32">
        <v>9</v>
      </c>
      <c r="B8" s="13" t="s">
        <v>13</v>
      </c>
      <c r="C8" s="15">
        <v>2447</v>
      </c>
      <c r="D8" s="15">
        <v>4493559.16</v>
      </c>
      <c r="E8" s="15">
        <v>417412.73056110297</v>
      </c>
      <c r="F8" s="234">
        <f>Yhteenveto[[#This Row],[Ikärakenne, laskennallinen kustannus]]+Yhteenveto[[#This Row],[Muut laskennalliset kustannukset ]]</f>
        <v>4910971.8905611029</v>
      </c>
      <c r="G8" s="329">
        <v>1388.69</v>
      </c>
      <c r="H8" s="17">
        <v>3398124.43</v>
      </c>
      <c r="I8" s="345">
        <f>Yhteenveto[[#This Row],[Laskennalliset kustannukset yhteensä]]-Yhteenveto[[#This Row],[Omarahoitusosuus, €]]</f>
        <v>1512847.4605611027</v>
      </c>
      <c r="J8" s="33">
        <v>69491.155272324555</v>
      </c>
      <c r="K8" s="34">
        <v>314691.00088691647</v>
      </c>
      <c r="L8" s="234">
        <f>Yhteenveto[[#This Row],[Valtionosuus omarahoitusosuuden jälkeen (välisumma)]]+Yhteenveto[[#This Row],[Lisäosat yhteensä]]+Yhteenveto[[#This Row],[Valtionosuuteen tehtävät vähennykset ja lisäykset, netto]]</f>
        <v>1897029.6167203437</v>
      </c>
      <c r="M8" s="34">
        <v>1701923.5138172619</v>
      </c>
      <c r="N8" s="308">
        <f>SUM(Yhteenveto[[#This Row],[Valtionosuus ennen verotuloihin perustuvaa valtionosuuden tasausta]]+Yhteenveto[[#This Row],[Verotuloihin perustuva valtionosuuden tasaus]])</f>
        <v>3598953.1305376058</v>
      </c>
      <c r="O8" s="244">
        <v>524718.77367367654</v>
      </c>
      <c r="P8" s="380">
        <f>SUM(Yhteenveto[[#This Row],[Kunnan  peruspalvelujen valtionosuus ]:[Veroperustemuutoksista johtuvien veromenetysten korvaus]])</f>
        <v>4123671.9042112823</v>
      </c>
      <c r="Q8" s="34">
        <v>88263.280000000028</v>
      </c>
      <c r="R8" s="347">
        <f>+Yhteenveto[[#This Row],[Kunnan  peruspalvelujen valtionosuus ]]+Yhteenveto[[#This Row],[Veroperustemuutoksista johtuvien veromenetysten korvaus]]+Yhteenveto[[#This Row],[Kotikuntakorvaus, netto]]</f>
        <v>4211935.1842112821</v>
      </c>
      <c r="S8" s="11"/>
      <c r="T8"/>
    </row>
    <row r="9" spans="1:20" ht="15" x14ac:dyDescent="0.25">
      <c r="A9" s="32">
        <v>10</v>
      </c>
      <c r="B9" s="13" t="s">
        <v>14</v>
      </c>
      <c r="C9" s="15">
        <v>11102</v>
      </c>
      <c r="D9" s="15">
        <v>17419263.140000001</v>
      </c>
      <c r="E9" s="15">
        <v>2021755.3081408772</v>
      </c>
      <c r="F9" s="234">
        <f>Yhteenveto[[#This Row],[Ikärakenne, laskennallinen kustannus]]+Yhteenveto[[#This Row],[Muut laskennalliset kustannukset ]]</f>
        <v>19441018.448140878</v>
      </c>
      <c r="G9" s="329">
        <v>1388.69</v>
      </c>
      <c r="H9" s="17">
        <v>15417236.380000001</v>
      </c>
      <c r="I9" s="345">
        <f>Yhteenveto[[#This Row],[Laskennalliset kustannukset yhteensä]]-Yhteenveto[[#This Row],[Omarahoitusosuus, €]]</f>
        <v>4023782.0681408774</v>
      </c>
      <c r="J9" s="33">
        <v>707760.98595207778</v>
      </c>
      <c r="K9" s="34">
        <v>-2605896.4163898788</v>
      </c>
      <c r="L9" s="234">
        <f>Yhteenveto[[#This Row],[Valtionosuus omarahoitusosuuden jälkeen (välisumma)]]+Yhteenveto[[#This Row],[Lisäosat yhteensä]]+Yhteenveto[[#This Row],[Valtionosuuteen tehtävät vähennykset ja lisäykset, netto]]</f>
        <v>2125646.637703076</v>
      </c>
      <c r="M9" s="34">
        <v>6432598.827244279</v>
      </c>
      <c r="N9" s="308">
        <f>SUM(Yhteenveto[[#This Row],[Valtionosuus ennen verotuloihin perustuvaa valtionosuuden tasausta]]+Yhteenveto[[#This Row],[Verotuloihin perustuva valtionosuuden tasaus]])</f>
        <v>8558245.464947354</v>
      </c>
      <c r="O9" s="244">
        <v>2446371.1142968205</v>
      </c>
      <c r="P9" s="380">
        <f>SUM(Yhteenveto[[#This Row],[Kunnan  peruspalvelujen valtionosuus ]:[Veroperustemuutoksista johtuvien veromenetysten korvaus]])</f>
        <v>11004616.579244174</v>
      </c>
      <c r="Q9" s="34">
        <v>-48938.836499999976</v>
      </c>
      <c r="R9" s="347">
        <f>+Yhteenveto[[#This Row],[Kunnan  peruspalvelujen valtionosuus ]]+Yhteenveto[[#This Row],[Veroperustemuutoksista johtuvien veromenetysten korvaus]]+Yhteenveto[[#This Row],[Kotikuntakorvaus, netto]]</f>
        <v>10955677.742744174</v>
      </c>
      <c r="S9" s="11"/>
      <c r="T9"/>
    </row>
    <row r="10" spans="1:20" ht="15" x14ac:dyDescent="0.25">
      <c r="A10" s="32">
        <v>16</v>
      </c>
      <c r="B10" s="13" t="s">
        <v>15</v>
      </c>
      <c r="C10" s="15">
        <v>8014</v>
      </c>
      <c r="D10" s="15">
        <v>10497530.290000001</v>
      </c>
      <c r="E10" s="15">
        <v>1655391.2168641158</v>
      </c>
      <c r="F10" s="234">
        <f>Yhteenveto[[#This Row],[Ikärakenne, laskennallinen kustannus]]+Yhteenveto[[#This Row],[Muut laskennalliset kustannukset ]]</f>
        <v>12152921.506864117</v>
      </c>
      <c r="G10" s="329">
        <v>1388.69</v>
      </c>
      <c r="H10" s="17">
        <v>11128961.66</v>
      </c>
      <c r="I10" s="345">
        <f>Yhteenveto[[#This Row],[Laskennalliset kustannukset yhteensä]]-Yhteenveto[[#This Row],[Omarahoitusosuus, €]]</f>
        <v>1023959.8468641173</v>
      </c>
      <c r="J10" s="33">
        <v>234686.48954985311</v>
      </c>
      <c r="K10" s="34">
        <v>3296181.2098579742</v>
      </c>
      <c r="L10" s="234">
        <f>Yhteenveto[[#This Row],[Valtionosuus omarahoitusosuuden jälkeen (välisumma)]]+Yhteenveto[[#This Row],[Lisäosat yhteensä]]+Yhteenveto[[#This Row],[Valtionosuuteen tehtävät vähennykset ja lisäykset, netto]]</f>
        <v>4554827.5462719444</v>
      </c>
      <c r="M10" s="34">
        <v>2368648.8969992241</v>
      </c>
      <c r="N10" s="308">
        <f>SUM(Yhteenveto[[#This Row],[Valtionosuus ennen verotuloihin perustuvaa valtionosuuden tasausta]]+Yhteenveto[[#This Row],[Verotuloihin perustuva valtionosuuden tasaus]])</f>
        <v>6923476.4432711685</v>
      </c>
      <c r="O10" s="244">
        <v>1380381.6988638802</v>
      </c>
      <c r="P10" s="380">
        <f>SUM(Yhteenveto[[#This Row],[Kunnan  peruspalvelujen valtionosuus ]:[Veroperustemuutoksista johtuvien veromenetysten korvaus]])</f>
        <v>8303858.1421350483</v>
      </c>
      <c r="Q10" s="34">
        <v>579306.58150000009</v>
      </c>
      <c r="R10" s="347">
        <f>+Yhteenveto[[#This Row],[Kunnan  peruspalvelujen valtionosuus ]]+Yhteenveto[[#This Row],[Veroperustemuutoksista johtuvien veromenetysten korvaus]]+Yhteenveto[[#This Row],[Kotikuntakorvaus, netto]]</f>
        <v>8883164.7236350477</v>
      </c>
      <c r="S10" s="11"/>
      <c r="T10"/>
    </row>
    <row r="11" spans="1:20" ht="15" x14ac:dyDescent="0.25">
      <c r="A11" s="32">
        <v>18</v>
      </c>
      <c r="B11" s="13" t="s">
        <v>16</v>
      </c>
      <c r="C11" s="15">
        <v>4763</v>
      </c>
      <c r="D11" s="15">
        <v>8234191.7300000014</v>
      </c>
      <c r="E11" s="15">
        <v>811618.78063029889</v>
      </c>
      <c r="F11" s="234">
        <f>Yhteenveto[[#This Row],[Ikärakenne, laskennallinen kustannus]]+Yhteenveto[[#This Row],[Muut laskennalliset kustannukset ]]</f>
        <v>9045810.5106303003</v>
      </c>
      <c r="G11" s="329">
        <v>1388.69</v>
      </c>
      <c r="H11" s="17">
        <v>6614330.4700000007</v>
      </c>
      <c r="I11" s="345">
        <f>Yhteenveto[[#This Row],[Laskennalliset kustannukset yhteensä]]-Yhteenveto[[#This Row],[Omarahoitusosuus, €]]</f>
        <v>2431480.0406302996</v>
      </c>
      <c r="J11" s="33">
        <v>107913.800656668</v>
      </c>
      <c r="K11" s="34">
        <v>-1199260.0581120816</v>
      </c>
      <c r="L11" s="234">
        <f>Yhteenveto[[#This Row],[Valtionosuus omarahoitusosuuden jälkeen (välisumma)]]+Yhteenveto[[#This Row],[Lisäosat yhteensä]]+Yhteenveto[[#This Row],[Valtionosuuteen tehtävät vähennykset ja lisäykset, netto]]</f>
        <v>1340133.7831748859</v>
      </c>
      <c r="M11" s="34">
        <v>1202177.5160080274</v>
      </c>
      <c r="N11" s="308">
        <f>SUM(Yhteenveto[[#This Row],[Valtionosuus ennen verotuloihin perustuvaa valtionosuuden tasausta]]+Yhteenveto[[#This Row],[Verotuloihin perustuva valtionosuuden tasaus]])</f>
        <v>2542311.2991829133</v>
      </c>
      <c r="O11" s="244">
        <v>810544.9492311714</v>
      </c>
      <c r="P11" s="380">
        <f>SUM(Yhteenveto[[#This Row],[Kunnan  peruspalvelujen valtionosuus ]:[Veroperustemuutoksista johtuvien veromenetysten korvaus]])</f>
        <v>3352856.2484140848</v>
      </c>
      <c r="Q11" s="34">
        <v>415373.30020000006</v>
      </c>
      <c r="R11" s="347">
        <f>+Yhteenveto[[#This Row],[Kunnan  peruspalvelujen valtionosuus ]]+Yhteenveto[[#This Row],[Veroperustemuutoksista johtuvien veromenetysten korvaus]]+Yhteenveto[[#This Row],[Kotikuntakorvaus, netto]]</f>
        <v>3768229.5486140847</v>
      </c>
      <c r="S11" s="11"/>
      <c r="T11"/>
    </row>
    <row r="12" spans="1:20" ht="15" x14ac:dyDescent="0.25">
      <c r="A12" s="32">
        <v>19</v>
      </c>
      <c r="B12" s="13" t="s">
        <v>17</v>
      </c>
      <c r="C12" s="15">
        <v>3965</v>
      </c>
      <c r="D12" s="15">
        <v>7018661.7800000003</v>
      </c>
      <c r="E12" s="15">
        <v>512747.30407876516</v>
      </c>
      <c r="F12" s="234">
        <f>Yhteenveto[[#This Row],[Ikärakenne, laskennallinen kustannus]]+Yhteenveto[[#This Row],[Muut laskennalliset kustannukset ]]</f>
        <v>7531409.0840787655</v>
      </c>
      <c r="G12" s="329">
        <v>1388.69</v>
      </c>
      <c r="H12" s="17">
        <v>5506155.8500000006</v>
      </c>
      <c r="I12" s="345">
        <f>Yhteenveto[[#This Row],[Laskennalliset kustannukset yhteensä]]-Yhteenveto[[#This Row],[Omarahoitusosuus, €]]</f>
        <v>2025253.2340787649</v>
      </c>
      <c r="J12" s="33">
        <v>91426.622192129522</v>
      </c>
      <c r="K12" s="34">
        <v>-1295627.863774478</v>
      </c>
      <c r="L12" s="234">
        <f>Yhteenveto[[#This Row],[Valtionosuus omarahoitusosuuden jälkeen (välisumma)]]+Yhteenveto[[#This Row],[Lisäosat yhteensä]]+Yhteenveto[[#This Row],[Valtionosuuteen tehtävät vähennykset ja lisäykset, netto]]</f>
        <v>821051.99249641644</v>
      </c>
      <c r="M12" s="34">
        <v>1578060.6176425968</v>
      </c>
      <c r="N12" s="308">
        <f>SUM(Yhteenveto[[#This Row],[Valtionosuus ennen verotuloihin perustuvaa valtionosuuden tasausta]]+Yhteenveto[[#This Row],[Verotuloihin perustuva valtionosuuden tasaus]])</f>
        <v>2399112.6101390133</v>
      </c>
      <c r="O12" s="244">
        <v>635350.01221102325</v>
      </c>
      <c r="P12" s="380">
        <f>SUM(Yhteenveto[[#This Row],[Kunnan  peruspalvelujen valtionosuus ]:[Veroperustemuutoksista johtuvien veromenetysten korvaus]])</f>
        <v>3034462.6223500366</v>
      </c>
      <c r="Q12" s="34">
        <v>42555.510000000009</v>
      </c>
      <c r="R12" s="347">
        <f>+Yhteenveto[[#This Row],[Kunnan  peruspalvelujen valtionosuus ]]+Yhteenveto[[#This Row],[Veroperustemuutoksista johtuvien veromenetysten korvaus]]+Yhteenveto[[#This Row],[Kotikuntakorvaus, netto]]</f>
        <v>3077018.1323500369</v>
      </c>
      <c r="S12" s="11"/>
      <c r="T12"/>
    </row>
    <row r="13" spans="1:20" ht="15" x14ac:dyDescent="0.25">
      <c r="A13" s="32">
        <v>20</v>
      </c>
      <c r="B13" s="13" t="s">
        <v>18</v>
      </c>
      <c r="C13" s="15">
        <v>16473</v>
      </c>
      <c r="D13" s="15">
        <v>25707144.859999999</v>
      </c>
      <c r="E13" s="15">
        <v>2381484.3427598858</v>
      </c>
      <c r="F13" s="234">
        <f>Yhteenveto[[#This Row],[Ikärakenne, laskennallinen kustannus]]+Yhteenveto[[#This Row],[Muut laskennalliset kustannukset ]]</f>
        <v>28088629.202759884</v>
      </c>
      <c r="G13" s="329">
        <v>1388.69</v>
      </c>
      <c r="H13" s="17">
        <v>22875890.370000001</v>
      </c>
      <c r="I13" s="345">
        <f>Yhteenveto[[#This Row],[Laskennalliset kustannukset yhteensä]]-Yhteenveto[[#This Row],[Omarahoitusosuus, €]]</f>
        <v>5212738.8327598833</v>
      </c>
      <c r="J13" s="33">
        <v>409064.89318643126</v>
      </c>
      <c r="K13" s="34">
        <v>-7263748.3452532124</v>
      </c>
      <c r="L13" s="234">
        <f>Yhteenveto[[#This Row],[Valtionosuus omarahoitusosuuden jälkeen (välisumma)]]+Yhteenveto[[#This Row],[Lisäosat yhteensä]]+Yhteenveto[[#This Row],[Valtionosuuteen tehtävät vähennykset ja lisäykset, netto]]</f>
        <v>-1641944.6193068977</v>
      </c>
      <c r="M13" s="34">
        <v>7090798.5108171748</v>
      </c>
      <c r="N13" s="308">
        <f>SUM(Yhteenveto[[#This Row],[Valtionosuus ennen verotuloihin perustuvaa valtionosuuden tasausta]]+Yhteenveto[[#This Row],[Verotuloihin perustuva valtionosuuden tasaus]])</f>
        <v>5448853.8915102771</v>
      </c>
      <c r="O13" s="244">
        <v>2687797.7412677575</v>
      </c>
      <c r="P13" s="380">
        <f>SUM(Yhteenveto[[#This Row],[Kunnan  peruspalvelujen valtionosuus ]:[Veroperustemuutoksista johtuvien veromenetysten korvaus]])</f>
        <v>8136651.6327780345</v>
      </c>
      <c r="Q13" s="34">
        <v>-618757.11540000013</v>
      </c>
      <c r="R13" s="347">
        <f>+Yhteenveto[[#This Row],[Kunnan  peruspalvelujen valtionosuus ]]+Yhteenveto[[#This Row],[Veroperustemuutoksista johtuvien veromenetysten korvaus]]+Yhteenveto[[#This Row],[Kotikuntakorvaus, netto]]</f>
        <v>7517894.5173780341</v>
      </c>
      <c r="S13" s="11"/>
      <c r="T13"/>
    </row>
    <row r="14" spans="1:20" ht="15" x14ac:dyDescent="0.25">
      <c r="A14" s="32">
        <v>46</v>
      </c>
      <c r="B14" s="13" t="s">
        <v>19</v>
      </c>
      <c r="C14" s="15">
        <v>1341</v>
      </c>
      <c r="D14" s="15">
        <v>1588896.9</v>
      </c>
      <c r="E14" s="15">
        <v>988787.73737250874</v>
      </c>
      <c r="F14" s="234">
        <f>Yhteenveto[[#This Row],[Ikärakenne, laskennallinen kustannus]]+Yhteenveto[[#This Row],[Muut laskennalliset kustannukset ]]</f>
        <v>2577684.6373725086</v>
      </c>
      <c r="G14" s="329">
        <v>1388.69</v>
      </c>
      <c r="H14" s="17">
        <v>1862233.29</v>
      </c>
      <c r="I14" s="345">
        <f>Yhteenveto[[#This Row],[Laskennalliset kustannukset yhteensä]]-Yhteenveto[[#This Row],[Omarahoitusosuus, €]]</f>
        <v>715451.34737250861</v>
      </c>
      <c r="J14" s="33">
        <v>197541.04755521621</v>
      </c>
      <c r="K14" s="34">
        <v>517638.55011686817</v>
      </c>
      <c r="L14" s="234">
        <f>Yhteenveto[[#This Row],[Valtionosuus omarahoitusosuuden jälkeen (välisumma)]]+Yhteenveto[[#This Row],[Lisäosat yhteensä]]+Yhteenveto[[#This Row],[Valtionosuuteen tehtävät vähennykset ja lisäykset, netto]]</f>
        <v>1430630.945044593</v>
      </c>
      <c r="M14" s="34">
        <v>557740.1019090804</v>
      </c>
      <c r="N14" s="308">
        <f>SUM(Yhteenveto[[#This Row],[Valtionosuus ennen verotuloihin perustuvaa valtionosuuden tasausta]]+Yhteenveto[[#This Row],[Verotuloihin perustuva valtionosuuden tasaus]])</f>
        <v>1988371.0469536735</v>
      </c>
      <c r="O14" s="244">
        <v>298198.75810749142</v>
      </c>
      <c r="P14" s="380">
        <f>SUM(Yhteenveto[[#This Row],[Kunnan  peruspalvelujen valtionosuus ]:[Veroperustemuutoksista johtuvien veromenetysten korvaus]])</f>
        <v>2286569.8050611648</v>
      </c>
      <c r="Q14" s="34">
        <v>309079.09299999999</v>
      </c>
      <c r="R14" s="347">
        <f>+Yhteenveto[[#This Row],[Kunnan  peruspalvelujen valtionosuus ]]+Yhteenveto[[#This Row],[Veroperustemuutoksista johtuvien veromenetysten korvaus]]+Yhteenveto[[#This Row],[Kotikuntakorvaus, netto]]</f>
        <v>2595648.8980611647</v>
      </c>
      <c r="S14" s="11"/>
      <c r="T14"/>
    </row>
    <row r="15" spans="1:20" ht="15" x14ac:dyDescent="0.25">
      <c r="A15" s="32">
        <v>47</v>
      </c>
      <c r="B15" s="13" t="s">
        <v>20</v>
      </c>
      <c r="C15" s="15">
        <v>1811</v>
      </c>
      <c r="D15" s="15">
        <v>2144498.69</v>
      </c>
      <c r="E15" s="15">
        <v>1827987.5543960826</v>
      </c>
      <c r="F15" s="234">
        <f>Yhteenveto[[#This Row],[Ikärakenne, laskennallinen kustannus]]+Yhteenveto[[#This Row],[Muut laskennalliset kustannukset ]]</f>
        <v>3972486.2443960826</v>
      </c>
      <c r="G15" s="329">
        <v>1388.69</v>
      </c>
      <c r="H15" s="17">
        <v>2514917.5900000003</v>
      </c>
      <c r="I15" s="345">
        <f>Yhteenveto[[#This Row],[Laskennalliset kustannukset yhteensä]]-Yhteenveto[[#This Row],[Omarahoitusosuus, €]]</f>
        <v>1457568.6543960823</v>
      </c>
      <c r="J15" s="33">
        <v>871601.53527151525</v>
      </c>
      <c r="K15" s="34">
        <v>260153.51555554464</v>
      </c>
      <c r="L15" s="234">
        <f>Yhteenveto[[#This Row],[Valtionosuus omarahoitusosuuden jälkeen (välisumma)]]+Yhteenveto[[#This Row],[Lisäosat yhteensä]]+Yhteenveto[[#This Row],[Valtionosuuteen tehtävät vähennykset ja lisäykset, netto]]</f>
        <v>2589323.7052231422</v>
      </c>
      <c r="M15" s="34">
        <v>492549.8208036701</v>
      </c>
      <c r="N15" s="308">
        <f>SUM(Yhteenveto[[#This Row],[Valtionosuus ennen verotuloihin perustuvaa valtionosuuden tasausta]]+Yhteenveto[[#This Row],[Verotuloihin perustuva valtionosuuden tasaus]])</f>
        <v>3081873.5260268124</v>
      </c>
      <c r="O15" s="244">
        <v>388828.50457805779</v>
      </c>
      <c r="P15" s="380">
        <f>SUM(Yhteenveto[[#This Row],[Kunnan  peruspalvelujen valtionosuus ]:[Veroperustemuutoksista johtuvien veromenetysten korvaus]])</f>
        <v>3470702.0306048701</v>
      </c>
      <c r="Q15" s="34">
        <v>-53588.42</v>
      </c>
      <c r="R15" s="347">
        <f>+Yhteenveto[[#This Row],[Kunnan  peruspalvelujen valtionosuus ]]+Yhteenveto[[#This Row],[Veroperustemuutoksista johtuvien veromenetysten korvaus]]+Yhteenveto[[#This Row],[Kotikuntakorvaus, netto]]</f>
        <v>3417113.6106048701</v>
      </c>
      <c r="S15" s="11"/>
      <c r="T15"/>
    </row>
    <row r="16" spans="1:20" ht="15" x14ac:dyDescent="0.25">
      <c r="A16" s="32">
        <v>49</v>
      </c>
      <c r="B16" s="13" t="s">
        <v>21</v>
      </c>
      <c r="C16" s="15">
        <v>305274</v>
      </c>
      <c r="D16" s="15">
        <v>527930165.90000004</v>
      </c>
      <c r="E16" s="15">
        <v>157194604.01287532</v>
      </c>
      <c r="F16" s="234">
        <f>Yhteenveto[[#This Row],[Ikärakenne, laskennallinen kustannus]]+Yhteenveto[[#This Row],[Muut laskennalliset kustannukset ]]</f>
        <v>685124769.91287541</v>
      </c>
      <c r="G16" s="329">
        <v>1388.69</v>
      </c>
      <c r="H16" s="17">
        <v>423930951.06</v>
      </c>
      <c r="I16" s="345">
        <f>Yhteenveto[[#This Row],[Laskennalliset kustannukset yhteensä]]-Yhteenveto[[#This Row],[Omarahoitusosuus, €]]</f>
        <v>261193818.85287541</v>
      </c>
      <c r="J16" s="33">
        <v>15483687.787255287</v>
      </c>
      <c r="K16" s="34">
        <v>115450108.96424459</v>
      </c>
      <c r="L16" s="234">
        <f>Yhteenveto[[#This Row],[Valtionosuus omarahoitusosuuden jälkeen (välisumma)]]+Yhteenveto[[#This Row],[Lisäosat yhteensä]]+Yhteenveto[[#This Row],[Valtionosuuteen tehtävät vähennykset ja lisäykset, netto]]</f>
        <v>392127615.6043753</v>
      </c>
      <c r="M16" s="34">
        <v>-24543140.663064256</v>
      </c>
      <c r="N16" s="308">
        <f>SUM(Yhteenveto[[#This Row],[Valtionosuus ennen verotuloihin perustuvaa valtionosuuden tasausta]]+Yhteenveto[[#This Row],[Verotuloihin perustuva valtionosuuden tasaus]])</f>
        <v>367584474.94131106</v>
      </c>
      <c r="O16" s="244">
        <v>30849901.272778347</v>
      </c>
      <c r="P16" s="380">
        <f>SUM(Yhteenveto[[#This Row],[Kunnan  peruspalvelujen valtionosuus ]:[Veroperustemuutoksista johtuvien veromenetysten korvaus]])</f>
        <v>398434376.21408939</v>
      </c>
      <c r="Q16" s="34">
        <v>-15645345.692029996</v>
      </c>
      <c r="R16" s="347">
        <f>+Yhteenveto[[#This Row],[Kunnan  peruspalvelujen valtionosuus ]]+Yhteenveto[[#This Row],[Veroperustemuutoksista johtuvien veromenetysten korvaus]]+Yhteenveto[[#This Row],[Kotikuntakorvaus, netto]]</f>
        <v>382789030.52205938</v>
      </c>
      <c r="S16" s="11"/>
      <c r="T16"/>
    </row>
    <row r="17" spans="1:20" ht="15" x14ac:dyDescent="0.25">
      <c r="A17" s="32">
        <v>50</v>
      </c>
      <c r="B17" s="13" t="s">
        <v>22</v>
      </c>
      <c r="C17" s="15">
        <v>11276</v>
      </c>
      <c r="D17" s="15">
        <v>16117371.41</v>
      </c>
      <c r="E17" s="15">
        <v>2105846.2779869367</v>
      </c>
      <c r="F17" s="234">
        <f>Yhteenveto[[#This Row],[Ikärakenne, laskennallinen kustannus]]+Yhteenveto[[#This Row],[Muut laskennalliset kustannukset ]]</f>
        <v>18223217.687986936</v>
      </c>
      <c r="G17" s="329">
        <v>1388.69</v>
      </c>
      <c r="H17" s="17">
        <v>15658868.440000001</v>
      </c>
      <c r="I17" s="345">
        <f>Yhteenveto[[#This Row],[Laskennalliset kustannukset yhteensä]]-Yhteenveto[[#This Row],[Omarahoitusosuus, €]]</f>
        <v>2564349.2479869351</v>
      </c>
      <c r="J17" s="33">
        <v>262622.2423961467</v>
      </c>
      <c r="K17" s="34">
        <v>-2521104.5295777577</v>
      </c>
      <c r="L17" s="234">
        <f>Yhteenveto[[#This Row],[Valtionosuus omarahoitusosuuden jälkeen (välisumma)]]+Yhteenveto[[#This Row],[Lisäosat yhteensä]]+Yhteenveto[[#This Row],[Valtionosuuteen tehtävät vähennykset ja lisäykset, netto]]</f>
        <v>305866.96080532391</v>
      </c>
      <c r="M17" s="34">
        <v>3606541.4339591502</v>
      </c>
      <c r="N17" s="308">
        <f>SUM(Yhteenveto[[#This Row],[Valtionosuus ennen verotuloihin perustuvaa valtionosuuden tasausta]]+Yhteenveto[[#This Row],[Verotuloihin perustuva valtionosuuden tasaus]])</f>
        <v>3912408.3947644741</v>
      </c>
      <c r="O17" s="244">
        <v>2048835.1354750555</v>
      </c>
      <c r="P17" s="380">
        <f>SUM(Yhteenveto[[#This Row],[Kunnan  peruspalvelujen valtionosuus ]:[Veroperustemuutoksista johtuvien veromenetysten korvaus]])</f>
        <v>5961243.5302395299</v>
      </c>
      <c r="Q17" s="34">
        <v>209625.29</v>
      </c>
      <c r="R17" s="347">
        <f>+Yhteenveto[[#This Row],[Kunnan  peruspalvelujen valtionosuus ]]+Yhteenveto[[#This Row],[Veroperustemuutoksista johtuvien veromenetysten korvaus]]+Yhteenveto[[#This Row],[Kotikuntakorvaus, netto]]</f>
        <v>6170868.8202395299</v>
      </c>
      <c r="S17" s="11"/>
      <c r="T17"/>
    </row>
    <row r="18" spans="1:20" ht="15" x14ac:dyDescent="0.25">
      <c r="A18" s="32">
        <v>51</v>
      </c>
      <c r="B18" s="13" t="s">
        <v>23</v>
      </c>
      <c r="C18" s="15">
        <v>9211</v>
      </c>
      <c r="D18" s="15">
        <v>14816375.91</v>
      </c>
      <c r="E18" s="15">
        <v>1576559.7943514534</v>
      </c>
      <c r="F18" s="234">
        <f>Yhteenveto[[#This Row],[Ikärakenne, laskennallinen kustannus]]+Yhteenveto[[#This Row],[Muut laskennalliset kustannukset ]]</f>
        <v>16392935.704351453</v>
      </c>
      <c r="G18" s="329">
        <v>1388.69</v>
      </c>
      <c r="H18" s="17">
        <v>12791223.59</v>
      </c>
      <c r="I18" s="345">
        <f>Yhteenveto[[#This Row],[Laskennalliset kustannukset yhteensä]]-Yhteenveto[[#This Row],[Omarahoitusosuus, €]]</f>
        <v>3601712.1143514533</v>
      </c>
      <c r="J18" s="33">
        <v>282508.41371444304</v>
      </c>
      <c r="K18" s="34">
        <v>-9454860.284047205</v>
      </c>
      <c r="L18" s="234">
        <f>Yhteenveto[[#This Row],[Valtionosuus omarahoitusosuuden jälkeen (välisumma)]]+Yhteenveto[[#This Row],[Lisäosat yhteensä]]+Yhteenveto[[#This Row],[Valtionosuuteen tehtävät vähennykset ja lisäykset, netto]]</f>
        <v>-5570639.7559813093</v>
      </c>
      <c r="M18" s="34">
        <v>-172948.8332569873</v>
      </c>
      <c r="N18" s="308">
        <f>SUM(Yhteenveto[[#This Row],[Valtionosuus ennen verotuloihin perustuvaa valtionosuuden tasausta]]+Yhteenveto[[#This Row],[Verotuloihin perustuva valtionosuuden tasaus]])</f>
        <v>-5743588.5892382963</v>
      </c>
      <c r="O18" s="244">
        <v>1783372.0840898198</v>
      </c>
      <c r="P18" s="380">
        <f>SUM(Yhteenveto[[#This Row],[Kunnan  peruspalvelujen valtionosuus ]:[Veroperustemuutoksista johtuvien veromenetysten korvaus]])</f>
        <v>-3960216.5051484765</v>
      </c>
      <c r="Q18" s="34">
        <v>-148030.12960000004</v>
      </c>
      <c r="R18" s="347">
        <f>+Yhteenveto[[#This Row],[Kunnan  peruspalvelujen valtionosuus ]]+Yhteenveto[[#This Row],[Veroperustemuutoksista johtuvien veromenetysten korvaus]]+Yhteenveto[[#This Row],[Kotikuntakorvaus, netto]]</f>
        <v>-4108246.6347484766</v>
      </c>
      <c r="S18" s="11"/>
      <c r="T18"/>
    </row>
    <row r="19" spans="1:20" ht="15" x14ac:dyDescent="0.25">
      <c r="A19" s="32">
        <v>52</v>
      </c>
      <c r="B19" s="13" t="s">
        <v>24</v>
      </c>
      <c r="C19" s="15">
        <v>2346</v>
      </c>
      <c r="D19" s="15">
        <v>3675226.12</v>
      </c>
      <c r="E19" s="15">
        <v>568137.21745564544</v>
      </c>
      <c r="F19" s="234">
        <f>Yhteenveto[[#This Row],[Ikärakenne, laskennallinen kustannus]]+Yhteenveto[[#This Row],[Muut laskennalliset kustannukset ]]</f>
        <v>4243363.3374556452</v>
      </c>
      <c r="G19" s="329">
        <v>1388.69</v>
      </c>
      <c r="H19" s="17">
        <v>3257866.74</v>
      </c>
      <c r="I19" s="345">
        <f>Yhteenveto[[#This Row],[Laskennalliset kustannukset yhteensä]]-Yhteenveto[[#This Row],[Omarahoitusosuus, €]]</f>
        <v>985496.59745564498</v>
      </c>
      <c r="J19" s="33">
        <v>175663.08132982836</v>
      </c>
      <c r="K19" s="34">
        <v>361572.11637680262</v>
      </c>
      <c r="L19" s="234">
        <f>Yhteenveto[[#This Row],[Valtionosuus omarahoitusosuuden jälkeen (välisumma)]]+Yhteenveto[[#This Row],[Lisäosat yhteensä]]+Yhteenveto[[#This Row],[Valtionosuuteen tehtävät vähennykset ja lisäykset, netto]]</f>
        <v>1522731.7951622759</v>
      </c>
      <c r="M19" s="34">
        <v>1220596.9903446012</v>
      </c>
      <c r="N19" s="308">
        <f>SUM(Yhteenveto[[#This Row],[Valtionosuus ennen verotuloihin perustuvaa valtionosuuden tasausta]]+Yhteenveto[[#This Row],[Verotuloihin perustuva valtionosuuden tasaus]])</f>
        <v>2743328.7855068771</v>
      </c>
      <c r="O19" s="244">
        <v>546078.89423253492</v>
      </c>
      <c r="P19" s="380">
        <f>SUM(Yhteenveto[[#This Row],[Kunnan  peruspalvelujen valtionosuus ]:[Veroperustemuutoksista johtuvien veromenetysten korvaus]])</f>
        <v>3289407.6797394119</v>
      </c>
      <c r="Q19" s="34">
        <v>20489.689999999988</v>
      </c>
      <c r="R19" s="347">
        <f>+Yhteenveto[[#This Row],[Kunnan  peruspalvelujen valtionosuus ]]+Yhteenveto[[#This Row],[Veroperustemuutoksista johtuvien veromenetysten korvaus]]+Yhteenveto[[#This Row],[Kotikuntakorvaus, netto]]</f>
        <v>3309897.3697394119</v>
      </c>
      <c r="S19" s="11"/>
      <c r="T19"/>
    </row>
    <row r="20" spans="1:20" ht="15" x14ac:dyDescent="0.25">
      <c r="A20" s="32">
        <v>61</v>
      </c>
      <c r="B20" s="13" t="s">
        <v>25</v>
      </c>
      <c r="C20" s="15">
        <v>16459</v>
      </c>
      <c r="D20" s="15">
        <v>19077728.289999999</v>
      </c>
      <c r="E20" s="15">
        <v>3833015.7446210496</v>
      </c>
      <c r="F20" s="234">
        <f>Yhteenveto[[#This Row],[Ikärakenne, laskennallinen kustannus]]+Yhteenveto[[#This Row],[Muut laskennalliset kustannukset ]]</f>
        <v>22910744.034621049</v>
      </c>
      <c r="G20" s="329">
        <v>1388.69</v>
      </c>
      <c r="H20" s="17">
        <v>22856448.710000001</v>
      </c>
      <c r="I20" s="345">
        <f>Yhteenveto[[#This Row],[Laskennalliset kustannukset yhteensä]]-Yhteenveto[[#This Row],[Omarahoitusosuus, €]]</f>
        <v>54295.324621047825</v>
      </c>
      <c r="J20" s="33">
        <v>546185.45487665362</v>
      </c>
      <c r="K20" s="34">
        <v>-551024.49854457239</v>
      </c>
      <c r="L20" s="234">
        <f>Yhteenveto[[#This Row],[Valtionosuus omarahoitusosuuden jälkeen (välisumma)]]+Yhteenveto[[#This Row],[Lisäosat yhteensä]]+Yhteenveto[[#This Row],[Valtionosuuteen tehtävät vähennykset ja lisäykset, netto]]</f>
        <v>49456.280953129055</v>
      </c>
      <c r="M20" s="34">
        <v>5522321.8735863203</v>
      </c>
      <c r="N20" s="308">
        <f>SUM(Yhteenveto[[#This Row],[Valtionosuus ennen verotuloihin perustuvaa valtionosuuden tasausta]]+Yhteenveto[[#This Row],[Verotuloihin perustuva valtionosuuden tasaus]])</f>
        <v>5571778.1545394491</v>
      </c>
      <c r="O20" s="244">
        <v>3027628.6186531498</v>
      </c>
      <c r="P20" s="380">
        <f>SUM(Yhteenveto[[#This Row],[Kunnan  peruspalvelujen valtionosuus ]:[Veroperustemuutoksista johtuvien veromenetysten korvaus]])</f>
        <v>8599406.7731925994</v>
      </c>
      <c r="Q20" s="34">
        <v>221067.9938000004</v>
      </c>
      <c r="R20" s="347">
        <f>+Yhteenveto[[#This Row],[Kunnan  peruspalvelujen valtionosuus ]]+Yhteenveto[[#This Row],[Veroperustemuutoksista johtuvien veromenetysten korvaus]]+Yhteenveto[[#This Row],[Kotikuntakorvaus, netto]]</f>
        <v>8820474.7669926006</v>
      </c>
      <c r="S20" s="11"/>
      <c r="T20"/>
    </row>
    <row r="21" spans="1:20" ht="15" x14ac:dyDescent="0.25">
      <c r="A21" s="32">
        <v>69</v>
      </c>
      <c r="B21" s="13" t="s">
        <v>26</v>
      </c>
      <c r="C21" s="15">
        <v>6687</v>
      </c>
      <c r="D21" s="15">
        <v>11329471.030000001</v>
      </c>
      <c r="E21" s="15">
        <v>1344256.0073400368</v>
      </c>
      <c r="F21" s="234">
        <f>Yhteenveto[[#This Row],[Ikärakenne, laskennallinen kustannus]]+Yhteenveto[[#This Row],[Muut laskennalliset kustannukset ]]</f>
        <v>12673727.037340038</v>
      </c>
      <c r="G21" s="329">
        <v>1388.69</v>
      </c>
      <c r="H21" s="17">
        <v>9286170.0300000012</v>
      </c>
      <c r="I21" s="345">
        <f>Yhteenveto[[#This Row],[Laskennalliset kustannukset yhteensä]]-Yhteenveto[[#This Row],[Omarahoitusosuus, €]]</f>
        <v>3387557.0073400363</v>
      </c>
      <c r="J21" s="33">
        <v>531236.62618735526</v>
      </c>
      <c r="K21" s="34">
        <v>-4401672.2813911103</v>
      </c>
      <c r="L21" s="234">
        <f>Yhteenveto[[#This Row],[Valtionosuus omarahoitusosuuden jälkeen (välisumma)]]+Yhteenveto[[#This Row],[Lisäosat yhteensä]]+Yhteenveto[[#This Row],[Valtionosuuteen tehtävät vähennykset ja lisäykset, netto]]</f>
        <v>-482878.64786371868</v>
      </c>
      <c r="M21" s="34">
        <v>3728067.2994639766</v>
      </c>
      <c r="N21" s="308">
        <f>SUM(Yhteenveto[[#This Row],[Valtionosuus ennen verotuloihin perustuvaa valtionosuuden tasausta]]+Yhteenveto[[#This Row],[Verotuloihin perustuva valtionosuuden tasaus]])</f>
        <v>3245188.651600258</v>
      </c>
      <c r="O21" s="244">
        <v>1360710.0577640531</v>
      </c>
      <c r="P21" s="380">
        <f>SUM(Yhteenveto[[#This Row],[Kunnan  peruspalvelujen valtionosuus ]:[Veroperustemuutoksista johtuvien veromenetysten korvaus]])</f>
        <v>4605898.7093643108</v>
      </c>
      <c r="Q21" s="34">
        <v>71603.585900000005</v>
      </c>
      <c r="R21" s="347">
        <f>+Yhteenveto[[#This Row],[Kunnan  peruspalvelujen valtionosuus ]]+Yhteenveto[[#This Row],[Veroperustemuutoksista johtuvien veromenetysten korvaus]]+Yhteenveto[[#This Row],[Kotikuntakorvaus, netto]]</f>
        <v>4677502.2952643111</v>
      </c>
      <c r="S21" s="11"/>
      <c r="T21"/>
    </row>
    <row r="22" spans="1:20" ht="15" x14ac:dyDescent="0.25">
      <c r="A22" s="32">
        <v>71</v>
      </c>
      <c r="B22" s="13" t="s">
        <v>27</v>
      </c>
      <c r="C22" s="15">
        <v>6591</v>
      </c>
      <c r="D22" s="15">
        <v>12228280.550000001</v>
      </c>
      <c r="E22" s="15">
        <v>1639220.342348777</v>
      </c>
      <c r="F22" s="234">
        <f>Yhteenveto[[#This Row],[Ikärakenne, laskennallinen kustannus]]+Yhteenveto[[#This Row],[Muut laskennalliset kustannukset ]]</f>
        <v>13867500.892348778</v>
      </c>
      <c r="G22" s="329">
        <v>1388.69</v>
      </c>
      <c r="H22" s="17">
        <v>9152855.790000001</v>
      </c>
      <c r="I22" s="345">
        <f>Yhteenveto[[#This Row],[Laskennalliset kustannukset yhteensä]]-Yhteenveto[[#This Row],[Omarahoitusosuus, €]]</f>
        <v>4714645.1023487765</v>
      </c>
      <c r="J22" s="33">
        <v>454900.53163517773</v>
      </c>
      <c r="K22" s="34">
        <v>-1791668.1360392466</v>
      </c>
      <c r="L22" s="234">
        <f>Yhteenveto[[#This Row],[Valtionosuus omarahoitusosuuden jälkeen (välisumma)]]+Yhteenveto[[#This Row],[Lisäosat yhteensä]]+Yhteenveto[[#This Row],[Valtionosuuteen tehtävät vähennykset ja lisäykset, netto]]</f>
        <v>3377877.4979447071</v>
      </c>
      <c r="M22" s="34">
        <v>3898124.8037349805</v>
      </c>
      <c r="N22" s="308">
        <f>SUM(Yhteenveto[[#This Row],[Valtionosuus ennen verotuloihin perustuvaa valtionosuuden tasausta]]+Yhteenveto[[#This Row],[Verotuloihin perustuva valtionosuuden tasaus]])</f>
        <v>7276002.3016796876</v>
      </c>
      <c r="O22" s="244">
        <v>1382873.4984998675</v>
      </c>
      <c r="P22" s="380">
        <f>SUM(Yhteenveto[[#This Row],[Kunnan  peruspalvelujen valtionosuus ]:[Veroperustemuutoksista johtuvien veromenetysten korvaus]])</f>
        <v>8658875.800179556</v>
      </c>
      <c r="Q22" s="34">
        <v>-75811.853000000003</v>
      </c>
      <c r="R22" s="347">
        <f>+Yhteenveto[[#This Row],[Kunnan  peruspalvelujen valtionosuus ]]+Yhteenveto[[#This Row],[Veroperustemuutoksista johtuvien veromenetysten korvaus]]+Yhteenveto[[#This Row],[Kotikuntakorvaus, netto]]</f>
        <v>8583063.9471795559</v>
      </c>
      <c r="S22" s="11"/>
      <c r="T22"/>
    </row>
    <row r="23" spans="1:20" ht="15" x14ac:dyDescent="0.25">
      <c r="A23" s="32">
        <v>72</v>
      </c>
      <c r="B23" s="13" t="s">
        <v>28</v>
      </c>
      <c r="C23" s="15">
        <v>960</v>
      </c>
      <c r="D23" s="15">
        <v>1160542.19</v>
      </c>
      <c r="E23" s="15">
        <v>1424356.8412376614</v>
      </c>
      <c r="F23" s="234">
        <f>Yhteenveto[[#This Row],[Ikärakenne, laskennallinen kustannus]]+Yhteenveto[[#This Row],[Muut laskennalliset kustannukset ]]</f>
        <v>2584899.0312376614</v>
      </c>
      <c r="G23" s="329">
        <v>1388.69</v>
      </c>
      <c r="H23" s="17">
        <v>1333142.4000000001</v>
      </c>
      <c r="I23" s="345">
        <f>Yhteenveto[[#This Row],[Laskennalliset kustannukset yhteensä]]-Yhteenveto[[#This Row],[Omarahoitusosuus, €]]</f>
        <v>1251756.6312376612</v>
      </c>
      <c r="J23" s="33">
        <v>85839.97446860245</v>
      </c>
      <c r="K23" s="34">
        <v>-338030.0073895391</v>
      </c>
      <c r="L23" s="234">
        <f>Yhteenveto[[#This Row],[Valtionosuus omarahoitusosuuden jälkeen (välisumma)]]+Yhteenveto[[#This Row],[Lisäosat yhteensä]]+Yhteenveto[[#This Row],[Valtionosuuteen tehtävät vähennykset ja lisäykset, netto]]</f>
        <v>999566.59831672464</v>
      </c>
      <c r="M23" s="34">
        <v>296991.75196522468</v>
      </c>
      <c r="N23" s="308">
        <f>SUM(Yhteenveto[[#This Row],[Valtionosuus ennen verotuloihin perustuvaa valtionosuuden tasausta]]+Yhteenveto[[#This Row],[Verotuloihin perustuva valtionosuuden tasaus]])</f>
        <v>1296558.3502819494</v>
      </c>
      <c r="O23" s="244">
        <v>170637.816848054</v>
      </c>
      <c r="P23" s="380">
        <f>SUM(Yhteenveto[[#This Row],[Kunnan  peruspalvelujen valtionosuus ]:[Veroperustemuutoksista johtuvien veromenetysten korvaus]])</f>
        <v>1467196.1671300035</v>
      </c>
      <c r="Q23" s="34">
        <v>4728.3900000000012</v>
      </c>
      <c r="R23" s="347">
        <f>+Yhteenveto[[#This Row],[Kunnan  peruspalvelujen valtionosuus ]]+Yhteenveto[[#This Row],[Veroperustemuutoksista johtuvien veromenetysten korvaus]]+Yhteenveto[[#This Row],[Kotikuntakorvaus, netto]]</f>
        <v>1471924.5571300033</v>
      </c>
      <c r="S23" s="11"/>
      <c r="T23"/>
    </row>
    <row r="24" spans="1:20" ht="15" x14ac:dyDescent="0.25">
      <c r="A24" s="32">
        <v>74</v>
      </c>
      <c r="B24" s="13" t="s">
        <v>29</v>
      </c>
      <c r="C24" s="15">
        <v>1052</v>
      </c>
      <c r="D24" s="15">
        <v>1379862.9</v>
      </c>
      <c r="E24" s="15">
        <v>483461.98667385866</v>
      </c>
      <c r="F24" s="234">
        <f>Yhteenveto[[#This Row],[Ikärakenne, laskennallinen kustannus]]+Yhteenveto[[#This Row],[Muut laskennalliset kustannukset ]]</f>
        <v>1863324.8866738586</v>
      </c>
      <c r="G24" s="329">
        <v>1388.69</v>
      </c>
      <c r="H24" s="17">
        <v>1460901.8800000001</v>
      </c>
      <c r="I24" s="345">
        <f>Yhteenveto[[#This Row],[Laskennalliset kustannukset yhteensä]]-Yhteenveto[[#This Row],[Omarahoitusosuus, €]]</f>
        <v>402423.0066738585</v>
      </c>
      <c r="J24" s="33">
        <v>166458.12622561248</v>
      </c>
      <c r="K24" s="34">
        <v>154470.64733395411</v>
      </c>
      <c r="L24" s="234">
        <f>Yhteenveto[[#This Row],[Valtionosuus omarahoitusosuuden jälkeen (välisumma)]]+Yhteenveto[[#This Row],[Lisäosat yhteensä]]+Yhteenveto[[#This Row],[Valtionosuuteen tehtävät vähennykset ja lisäykset, netto]]</f>
        <v>723351.78023342509</v>
      </c>
      <c r="M24" s="34">
        <v>517380.09010282316</v>
      </c>
      <c r="N24" s="308">
        <f>SUM(Yhteenveto[[#This Row],[Valtionosuus ennen verotuloihin perustuvaa valtionosuuden tasausta]]+Yhteenveto[[#This Row],[Verotuloihin perustuva valtionosuuden tasaus]])</f>
        <v>1240731.8703362483</v>
      </c>
      <c r="O24" s="244">
        <v>287820.22960673127</v>
      </c>
      <c r="P24" s="380">
        <f>SUM(Yhteenveto[[#This Row],[Kunnan  peruspalvelujen valtionosuus ]:[Veroperustemuutoksista johtuvien veromenetysten korvaus]])</f>
        <v>1528552.0999429796</v>
      </c>
      <c r="Q24" s="34">
        <v>52012.289999999994</v>
      </c>
      <c r="R24" s="347">
        <f>+Yhteenveto[[#This Row],[Kunnan  peruspalvelujen valtionosuus ]]+Yhteenveto[[#This Row],[Veroperustemuutoksista johtuvien veromenetysten korvaus]]+Yhteenveto[[#This Row],[Kotikuntakorvaus, netto]]</f>
        <v>1580564.3899429797</v>
      </c>
      <c r="S24" s="11"/>
      <c r="T24"/>
    </row>
    <row r="25" spans="1:20" ht="15" x14ac:dyDescent="0.25">
      <c r="A25" s="32">
        <v>75</v>
      </c>
      <c r="B25" s="13" t="s">
        <v>30</v>
      </c>
      <c r="C25" s="15">
        <v>19549</v>
      </c>
      <c r="D25" s="15">
        <v>24645632.870000001</v>
      </c>
      <c r="E25" s="15">
        <v>4886763.3553312365</v>
      </c>
      <c r="F25" s="234">
        <f>Yhteenveto[[#This Row],[Ikärakenne, laskennallinen kustannus]]+Yhteenveto[[#This Row],[Muut laskennalliset kustannukset ]]</f>
        <v>29532396.225331239</v>
      </c>
      <c r="G25" s="329">
        <v>1388.69</v>
      </c>
      <c r="H25" s="17">
        <v>27147500.810000002</v>
      </c>
      <c r="I25" s="345">
        <f>Yhteenveto[[#This Row],[Laskennalliset kustannukset yhteensä]]-Yhteenveto[[#This Row],[Omarahoitusosuus, €]]</f>
        <v>2384895.415331237</v>
      </c>
      <c r="J25" s="33">
        <v>583916.04747089732</v>
      </c>
      <c r="K25" s="34">
        <v>-7147286.6393364435</v>
      </c>
      <c r="L25" s="234">
        <f>Yhteenveto[[#This Row],[Valtionosuus omarahoitusosuuden jälkeen (välisumma)]]+Yhteenveto[[#This Row],[Lisäosat yhteensä]]+Yhteenveto[[#This Row],[Valtionosuuteen tehtävät vähennykset ja lisäykset, netto]]</f>
        <v>-4178475.1765343091</v>
      </c>
      <c r="M25" s="34">
        <v>-475828.35206105874</v>
      </c>
      <c r="N25" s="308">
        <f>SUM(Yhteenveto[[#This Row],[Valtionosuus ennen verotuloihin perustuvaa valtionosuuden tasausta]]+Yhteenveto[[#This Row],[Verotuloihin perustuva valtionosuuden tasaus]])</f>
        <v>-4654303.5285953674</v>
      </c>
      <c r="O25" s="244">
        <v>3174876.1896728883</v>
      </c>
      <c r="P25" s="380">
        <f>SUM(Yhteenveto[[#This Row],[Kunnan  peruspalvelujen valtionosuus ]:[Veroperustemuutoksista johtuvien veromenetysten korvaus]])</f>
        <v>-1479427.3389224792</v>
      </c>
      <c r="Q25" s="34">
        <v>-21556.730009999999</v>
      </c>
      <c r="R25" s="347">
        <f>+Yhteenveto[[#This Row],[Kunnan  peruspalvelujen valtionosuus ]]+Yhteenveto[[#This Row],[Veroperustemuutoksista johtuvien veromenetysten korvaus]]+Yhteenveto[[#This Row],[Kotikuntakorvaus, netto]]</f>
        <v>-1500984.0689324792</v>
      </c>
      <c r="S25" s="11"/>
      <c r="T25"/>
    </row>
    <row r="26" spans="1:20" ht="15" x14ac:dyDescent="0.25">
      <c r="A26" s="32">
        <v>77</v>
      </c>
      <c r="B26" s="13" t="s">
        <v>31</v>
      </c>
      <c r="C26" s="15">
        <v>4601</v>
      </c>
      <c r="D26" s="15">
        <v>6223113.9899999993</v>
      </c>
      <c r="E26" s="15">
        <v>1029705.2973162825</v>
      </c>
      <c r="F26" s="234">
        <f>Yhteenveto[[#This Row],[Ikärakenne, laskennallinen kustannus]]+Yhteenveto[[#This Row],[Muut laskennalliset kustannukset ]]</f>
        <v>7252819.2873162813</v>
      </c>
      <c r="G26" s="329">
        <v>1388.69</v>
      </c>
      <c r="H26" s="17">
        <v>6389362.6900000004</v>
      </c>
      <c r="I26" s="345">
        <f>Yhteenveto[[#This Row],[Laskennalliset kustannukset yhteensä]]-Yhteenveto[[#This Row],[Omarahoitusosuus, €]]</f>
        <v>863456.59731628094</v>
      </c>
      <c r="J26" s="33">
        <v>314716.72777337872</v>
      </c>
      <c r="K26" s="34">
        <v>-1168529.2331873574</v>
      </c>
      <c r="L26" s="234">
        <f>Yhteenveto[[#This Row],[Valtionosuus omarahoitusosuuden jälkeen (välisumma)]]+Yhteenveto[[#This Row],[Lisäosat yhteensä]]+Yhteenveto[[#This Row],[Valtionosuuteen tehtävät vähennykset ja lisäykset, netto]]</f>
        <v>9644.0919023021124</v>
      </c>
      <c r="M26" s="34">
        <v>2664698.4176582657</v>
      </c>
      <c r="N26" s="308">
        <f>SUM(Yhteenveto[[#This Row],[Valtionosuus ennen verotuloihin perustuvaa valtionosuuden tasausta]]+Yhteenveto[[#This Row],[Verotuloihin perustuva valtionosuuden tasaus]])</f>
        <v>2674342.5095605678</v>
      </c>
      <c r="O26" s="244">
        <v>1047105.7362009127</v>
      </c>
      <c r="P26" s="380">
        <f>SUM(Yhteenveto[[#This Row],[Kunnan  peruspalvelujen valtionosuus ]:[Veroperustemuutoksista johtuvien veromenetysten korvaus]])</f>
        <v>3721448.2457614806</v>
      </c>
      <c r="Q26" s="34">
        <v>49663.856300000014</v>
      </c>
      <c r="R26" s="347">
        <f>+Yhteenveto[[#This Row],[Kunnan  peruspalvelujen valtionosuus ]]+Yhteenveto[[#This Row],[Veroperustemuutoksista johtuvien veromenetysten korvaus]]+Yhteenveto[[#This Row],[Kotikuntakorvaus, netto]]</f>
        <v>3771112.1020614807</v>
      </c>
      <c r="S26" s="11"/>
      <c r="T26"/>
    </row>
    <row r="27" spans="1:20" ht="15" x14ac:dyDescent="0.25">
      <c r="A27" s="32">
        <v>78</v>
      </c>
      <c r="B27" s="13" t="s">
        <v>32</v>
      </c>
      <c r="C27" s="15">
        <v>7832</v>
      </c>
      <c r="D27" s="15">
        <v>9182301.4500000011</v>
      </c>
      <c r="E27" s="15">
        <v>2681285.3605645779</v>
      </c>
      <c r="F27" s="234">
        <f>Yhteenveto[[#This Row],[Ikärakenne, laskennallinen kustannus]]+Yhteenveto[[#This Row],[Muut laskennalliset kustannukset ]]</f>
        <v>11863586.810564579</v>
      </c>
      <c r="G27" s="329">
        <v>1388.69</v>
      </c>
      <c r="H27" s="17">
        <v>10876220.08</v>
      </c>
      <c r="I27" s="345">
        <f>Yhteenveto[[#This Row],[Laskennalliset kustannukset yhteensä]]-Yhteenveto[[#This Row],[Omarahoitusosuus, €]]</f>
        <v>987366.73056457937</v>
      </c>
      <c r="J27" s="33">
        <v>734112.2968265888</v>
      </c>
      <c r="K27" s="34">
        <v>-3956001.3203690741</v>
      </c>
      <c r="L27" s="234">
        <f>Yhteenveto[[#This Row],[Valtionosuus omarahoitusosuuden jälkeen (välisumma)]]+Yhteenveto[[#This Row],[Lisäosat yhteensä]]+Yhteenveto[[#This Row],[Valtionosuuteen tehtävät vähennykset ja lisäykset, netto]]</f>
        <v>-2234522.2929779058</v>
      </c>
      <c r="M27" s="34">
        <v>-107199.07430915257</v>
      </c>
      <c r="N27" s="308">
        <f>SUM(Yhteenveto[[#This Row],[Valtionosuus ennen verotuloihin perustuvaa valtionosuuden tasausta]]+Yhteenveto[[#This Row],[Verotuloihin perustuva valtionosuuden tasaus]])</f>
        <v>-2341721.3672870584</v>
      </c>
      <c r="O27" s="244">
        <v>1242815.293543437</v>
      </c>
      <c r="P27" s="380">
        <f>SUM(Yhteenveto[[#This Row],[Kunnan  peruspalvelujen valtionosuus ]:[Veroperustemuutoksista johtuvien veromenetysten korvaus]])</f>
        <v>-1098906.0737436214</v>
      </c>
      <c r="Q27" s="34">
        <v>8432.2954999999783</v>
      </c>
      <c r="R27" s="347">
        <f>+Yhteenveto[[#This Row],[Kunnan  peruspalvelujen valtionosuus ]]+Yhteenveto[[#This Row],[Veroperustemuutoksista johtuvien veromenetysten korvaus]]+Yhteenveto[[#This Row],[Kotikuntakorvaus, netto]]</f>
        <v>-1090473.7782436213</v>
      </c>
      <c r="S27" s="11"/>
      <c r="T27"/>
    </row>
    <row r="28" spans="1:20" ht="15" x14ac:dyDescent="0.25">
      <c r="A28" s="32">
        <v>79</v>
      </c>
      <c r="B28" s="13" t="s">
        <v>33</v>
      </c>
      <c r="C28" s="15">
        <v>6753</v>
      </c>
      <c r="D28" s="15">
        <v>8737399.1100000013</v>
      </c>
      <c r="E28" s="15">
        <v>1266806.0873847415</v>
      </c>
      <c r="F28" s="234">
        <f>Yhteenveto[[#This Row],[Ikärakenne, laskennallinen kustannus]]+Yhteenveto[[#This Row],[Muut laskennalliset kustannukset ]]</f>
        <v>10004205.197384743</v>
      </c>
      <c r="G28" s="329">
        <v>1388.69</v>
      </c>
      <c r="H28" s="17">
        <v>9377823.5700000003</v>
      </c>
      <c r="I28" s="345">
        <f>Yhteenveto[[#This Row],[Laskennalliset kustannukset yhteensä]]-Yhteenveto[[#This Row],[Omarahoitusosuus, €]]</f>
        <v>626381.62738474272</v>
      </c>
      <c r="J28" s="33">
        <v>241068.47897990892</v>
      </c>
      <c r="K28" s="34">
        <v>-2797649.5572394789</v>
      </c>
      <c r="L28" s="234">
        <f>Yhteenveto[[#This Row],[Valtionosuus omarahoitusosuuden jälkeen (välisumma)]]+Yhteenveto[[#This Row],[Lisäosat yhteensä]]+Yhteenveto[[#This Row],[Valtionosuuteen tehtävät vähennykset ja lisäykset, netto]]</f>
        <v>-1930199.4508748273</v>
      </c>
      <c r="M28" s="34">
        <v>-435753.11137453606</v>
      </c>
      <c r="N28" s="308">
        <f>SUM(Yhteenveto[[#This Row],[Valtionosuus ennen verotuloihin perustuvaa valtionosuuden tasausta]]+Yhteenveto[[#This Row],[Verotuloihin perustuva valtionosuuden tasaus]])</f>
        <v>-2365952.5622493634</v>
      </c>
      <c r="O28" s="244">
        <v>1064230.3536242272</v>
      </c>
      <c r="P28" s="380">
        <f>SUM(Yhteenveto[[#This Row],[Kunnan  peruspalvelujen valtionosuus ]:[Veroperustemuutoksista johtuvien veromenetysten korvaus]])</f>
        <v>-1301722.2086251362</v>
      </c>
      <c r="Q28" s="34">
        <v>-56898.293000000034</v>
      </c>
      <c r="R28" s="347">
        <f>+Yhteenveto[[#This Row],[Kunnan  peruspalvelujen valtionosuus ]]+Yhteenveto[[#This Row],[Veroperustemuutoksista johtuvien veromenetysten korvaus]]+Yhteenveto[[#This Row],[Kotikuntakorvaus, netto]]</f>
        <v>-1358620.5016251362</v>
      </c>
      <c r="S28" s="11"/>
      <c r="T28"/>
    </row>
    <row r="29" spans="1:20" ht="15" x14ac:dyDescent="0.25">
      <c r="A29" s="32">
        <v>81</v>
      </c>
      <c r="B29" s="13" t="s">
        <v>34</v>
      </c>
      <c r="C29" s="15">
        <v>2574</v>
      </c>
      <c r="D29" s="15">
        <v>2233133.9699999997</v>
      </c>
      <c r="E29" s="15">
        <v>882836.08388994774</v>
      </c>
      <c r="F29" s="234">
        <f>Yhteenveto[[#This Row],[Ikärakenne, laskennallinen kustannus]]+Yhteenveto[[#This Row],[Muut laskennalliset kustannukset ]]</f>
        <v>3115970.0538899475</v>
      </c>
      <c r="G29" s="329">
        <v>1388.69</v>
      </c>
      <c r="H29" s="17">
        <v>3574488.06</v>
      </c>
      <c r="I29" s="345">
        <f>Yhteenveto[[#This Row],[Laskennalliset kustannukset yhteensä]]-Yhteenveto[[#This Row],[Omarahoitusosuus, €]]</f>
        <v>-458518.00611005258</v>
      </c>
      <c r="J29" s="33">
        <v>324382.76348052971</v>
      </c>
      <c r="K29" s="34">
        <v>-367839.03478938417</v>
      </c>
      <c r="L29" s="234">
        <f>Yhteenveto[[#This Row],[Valtionosuus omarahoitusosuuden jälkeen (välisumma)]]+Yhteenveto[[#This Row],[Lisäosat yhteensä]]+Yhteenveto[[#This Row],[Valtionosuuteen tehtävät vähennykset ja lisäykset, netto]]</f>
        <v>-501974.27741890703</v>
      </c>
      <c r="M29" s="34">
        <v>578984.87792434893</v>
      </c>
      <c r="N29" s="308">
        <f>SUM(Yhteenveto[[#This Row],[Valtionosuus ennen verotuloihin perustuvaa valtionosuuden tasausta]]+Yhteenveto[[#This Row],[Verotuloihin perustuva valtionosuuden tasaus]])</f>
        <v>77010.600505441893</v>
      </c>
      <c r="O29" s="244">
        <v>620103.63561888481</v>
      </c>
      <c r="P29" s="380">
        <f>SUM(Yhteenveto[[#This Row],[Kunnan  peruspalvelujen valtionosuus ]:[Veroperustemuutoksista johtuvien veromenetysten korvaus]])</f>
        <v>697114.23612432671</v>
      </c>
      <c r="Q29" s="34">
        <v>-168645.91000000003</v>
      </c>
      <c r="R29" s="347">
        <f>+Yhteenveto[[#This Row],[Kunnan  peruspalvelujen valtionosuus ]]+Yhteenveto[[#This Row],[Veroperustemuutoksista johtuvien veromenetysten korvaus]]+Yhteenveto[[#This Row],[Kotikuntakorvaus, netto]]</f>
        <v>528468.32612432668</v>
      </c>
      <c r="S29" s="11"/>
      <c r="T29"/>
    </row>
    <row r="30" spans="1:20" ht="15" x14ac:dyDescent="0.25">
      <c r="A30" s="32">
        <v>82</v>
      </c>
      <c r="B30" s="36" t="s">
        <v>35</v>
      </c>
      <c r="C30" s="15">
        <v>9359</v>
      </c>
      <c r="D30" s="15">
        <v>15010010.190000001</v>
      </c>
      <c r="E30" s="15">
        <v>1183108.8889740971</v>
      </c>
      <c r="F30" s="234">
        <f>Yhteenveto[[#This Row],[Ikärakenne, laskennallinen kustannus]]+Yhteenveto[[#This Row],[Muut laskennalliset kustannukset ]]</f>
        <v>16193119.078974098</v>
      </c>
      <c r="G30" s="329">
        <v>1388.69</v>
      </c>
      <c r="H30" s="17">
        <v>12996749.710000001</v>
      </c>
      <c r="I30" s="345">
        <f>Yhteenveto[[#This Row],[Laskennalliset kustannukset yhteensä]]-Yhteenveto[[#This Row],[Omarahoitusosuus, €]]</f>
        <v>3196369.3689740971</v>
      </c>
      <c r="J30" s="33">
        <v>256068.88384574442</v>
      </c>
      <c r="K30" s="34">
        <v>-795429.43524971581</v>
      </c>
      <c r="L30" s="234">
        <f>Yhteenveto[[#This Row],[Valtionosuus omarahoitusosuuden jälkeen (välisumma)]]+Yhteenveto[[#This Row],[Lisäosat yhteensä]]+Yhteenveto[[#This Row],[Valtionosuuteen tehtävät vähennykset ja lisäykset, netto]]</f>
        <v>2657008.8175701257</v>
      </c>
      <c r="M30" s="34">
        <v>1941876.0120621289</v>
      </c>
      <c r="N30" s="308">
        <f>SUM(Yhteenveto[[#This Row],[Valtionosuus ennen verotuloihin perustuvaa valtionosuuden tasausta]]+Yhteenveto[[#This Row],[Verotuloihin perustuva valtionosuuden tasaus]])</f>
        <v>4598884.8296322543</v>
      </c>
      <c r="O30" s="244">
        <v>1389353.3398513854</v>
      </c>
      <c r="P30" s="380">
        <f>SUM(Yhteenveto[[#This Row],[Kunnan  peruspalvelujen valtionosuus ]:[Veroperustemuutoksista johtuvien veromenetysten korvaus]])</f>
        <v>5988238.1694836393</v>
      </c>
      <c r="Q30" s="34">
        <v>132284.59089999995</v>
      </c>
      <c r="R30" s="347">
        <f>+Yhteenveto[[#This Row],[Kunnan  peruspalvelujen valtionosuus ]]+Yhteenveto[[#This Row],[Veroperustemuutoksista johtuvien veromenetysten korvaus]]+Yhteenveto[[#This Row],[Kotikuntakorvaus, netto]]</f>
        <v>6120522.7603836395</v>
      </c>
      <c r="S30" s="11"/>
      <c r="T30"/>
    </row>
    <row r="31" spans="1:20" ht="15" x14ac:dyDescent="0.25">
      <c r="A31" s="32">
        <v>86</v>
      </c>
      <c r="B31" s="13" t="s">
        <v>36</v>
      </c>
      <c r="C31" s="15">
        <v>8031</v>
      </c>
      <c r="D31" s="15">
        <v>12687180.790000003</v>
      </c>
      <c r="E31" s="15">
        <v>1347169.2554203616</v>
      </c>
      <c r="F31" s="234">
        <f>Yhteenveto[[#This Row],[Ikärakenne, laskennallinen kustannus]]+Yhteenveto[[#This Row],[Muut laskennalliset kustannukset ]]</f>
        <v>14034350.045420364</v>
      </c>
      <c r="G31" s="329">
        <v>1388.69</v>
      </c>
      <c r="H31" s="17">
        <v>11152569.390000001</v>
      </c>
      <c r="I31" s="345">
        <f>Yhteenveto[[#This Row],[Laskennalliset kustannukset yhteensä]]-Yhteenveto[[#This Row],[Omarahoitusosuus, €]]</f>
        <v>2881780.6554203629</v>
      </c>
      <c r="J31" s="33">
        <v>182559.55355336569</v>
      </c>
      <c r="K31" s="34">
        <v>-1655118.0643259864</v>
      </c>
      <c r="L31" s="234">
        <f>Yhteenveto[[#This Row],[Valtionosuus omarahoitusosuuden jälkeen (välisumma)]]+Yhteenveto[[#This Row],[Lisäosat yhteensä]]+Yhteenveto[[#This Row],[Valtionosuuteen tehtävät vähennykset ja lisäykset, netto]]</f>
        <v>1409222.1446477422</v>
      </c>
      <c r="M31" s="34">
        <v>2709083.5633251849</v>
      </c>
      <c r="N31" s="308">
        <f>SUM(Yhteenveto[[#This Row],[Valtionosuus ennen verotuloihin perustuvaa valtionosuuden tasausta]]+Yhteenveto[[#This Row],[Verotuloihin perustuva valtionosuuden tasaus]])</f>
        <v>4118305.707972927</v>
      </c>
      <c r="O31" s="244">
        <v>1391697.930258194</v>
      </c>
      <c r="P31" s="380">
        <f>SUM(Yhteenveto[[#This Row],[Kunnan  peruspalvelujen valtionosuus ]:[Veroperustemuutoksista johtuvien veromenetysten korvaus]])</f>
        <v>5510003.638231121</v>
      </c>
      <c r="Q31" s="34">
        <v>-792304.78970000031</v>
      </c>
      <c r="R31" s="347">
        <f>+Yhteenveto[[#This Row],[Kunnan  peruspalvelujen valtionosuus ]]+Yhteenveto[[#This Row],[Veroperustemuutoksista johtuvien veromenetysten korvaus]]+Yhteenveto[[#This Row],[Kotikuntakorvaus, netto]]</f>
        <v>4717698.8485311205</v>
      </c>
      <c r="S31" s="11"/>
      <c r="T31"/>
    </row>
    <row r="32" spans="1:20" ht="15" x14ac:dyDescent="0.25">
      <c r="A32" s="32">
        <v>90</v>
      </c>
      <c r="B32" s="13" t="s">
        <v>37</v>
      </c>
      <c r="C32" s="15">
        <v>3061</v>
      </c>
      <c r="D32" s="15">
        <v>3002795.41</v>
      </c>
      <c r="E32" s="15">
        <v>1356004.9981325853</v>
      </c>
      <c r="F32" s="234">
        <f>Yhteenveto[[#This Row],[Ikärakenne, laskennallinen kustannus]]+Yhteenveto[[#This Row],[Muut laskennalliset kustannukset ]]</f>
        <v>4358800.4081325857</v>
      </c>
      <c r="G32" s="329">
        <v>1388.69</v>
      </c>
      <c r="H32" s="17">
        <v>4250780.09</v>
      </c>
      <c r="I32" s="345">
        <f>Yhteenveto[[#This Row],[Laskennalliset kustannukset yhteensä]]-Yhteenveto[[#This Row],[Omarahoitusosuus, €]]</f>
        <v>108020.31813258585</v>
      </c>
      <c r="J32" s="33">
        <v>1059557.2311947343</v>
      </c>
      <c r="K32" s="34">
        <v>-1875004.2526862167</v>
      </c>
      <c r="L32" s="234">
        <f>Yhteenveto[[#This Row],[Valtionosuus omarahoitusosuuden jälkeen (välisumma)]]+Yhteenveto[[#This Row],[Lisäosat yhteensä]]+Yhteenveto[[#This Row],[Valtionosuuteen tehtävät vähennykset ja lisäykset, netto]]</f>
        <v>-707426.70335889654</v>
      </c>
      <c r="M32" s="34">
        <v>538376.61967507505</v>
      </c>
      <c r="N32" s="308">
        <f>SUM(Yhteenveto[[#This Row],[Valtionosuus ennen verotuloihin perustuvaa valtionosuuden tasausta]]+Yhteenveto[[#This Row],[Verotuloihin perustuva valtionosuuden tasaus]])</f>
        <v>-169050.08368382149</v>
      </c>
      <c r="O32" s="244">
        <v>704029.19670250802</v>
      </c>
      <c r="P32" s="380">
        <f>SUM(Yhteenveto[[#This Row],[Kunnan  peruspalvelujen valtionosuus ]:[Veroperustemuutoksista johtuvien veromenetysten korvaus]])</f>
        <v>534979.11301868653</v>
      </c>
      <c r="Q32" s="34">
        <v>-7880.6500000000015</v>
      </c>
      <c r="R32" s="347">
        <f>+Yhteenveto[[#This Row],[Kunnan  peruspalvelujen valtionosuus ]]+Yhteenveto[[#This Row],[Veroperustemuutoksista johtuvien veromenetysten korvaus]]+Yhteenveto[[#This Row],[Kotikuntakorvaus, netto]]</f>
        <v>527098.46301868651</v>
      </c>
      <c r="S32" s="11"/>
      <c r="T32"/>
    </row>
    <row r="33" spans="1:20" ht="15" x14ac:dyDescent="0.25">
      <c r="A33" s="32">
        <v>91</v>
      </c>
      <c r="B33" s="13" t="s">
        <v>38</v>
      </c>
      <c r="C33" s="15">
        <v>664028</v>
      </c>
      <c r="D33" s="15">
        <v>901389520.78999996</v>
      </c>
      <c r="E33" s="15">
        <v>306729956.07953906</v>
      </c>
      <c r="F33" s="234">
        <f>Yhteenveto[[#This Row],[Ikärakenne, laskennallinen kustannus]]+Yhteenveto[[#This Row],[Muut laskennalliset kustannukset ]]</f>
        <v>1208119476.869539</v>
      </c>
      <c r="G33" s="329">
        <v>1388.69</v>
      </c>
      <c r="H33" s="17">
        <v>922129043.32000005</v>
      </c>
      <c r="I33" s="345">
        <f>Yhteenveto[[#This Row],[Laskennalliset kustannukset yhteensä]]-Yhteenveto[[#This Row],[Omarahoitusosuus, €]]</f>
        <v>285990433.54953897</v>
      </c>
      <c r="J33" s="33">
        <v>28022786.138761964</v>
      </c>
      <c r="K33" s="34">
        <v>-86043071.545791179</v>
      </c>
      <c r="L33" s="234">
        <f>Yhteenveto[[#This Row],[Valtionosuus omarahoitusosuuden jälkeen (välisumma)]]+Yhteenveto[[#This Row],[Lisäosat yhteensä]]+Yhteenveto[[#This Row],[Valtionosuuteen tehtävät vähennykset ja lisäykset, netto]]</f>
        <v>227970148.14250973</v>
      </c>
      <c r="M33" s="34">
        <v>-58174880.507060565</v>
      </c>
      <c r="N33" s="308">
        <f>SUM(Yhteenveto[[#This Row],[Valtionosuus ennen verotuloihin perustuvaa valtionosuuden tasausta]]+Yhteenveto[[#This Row],[Verotuloihin perustuva valtionosuuden tasaus]])</f>
        <v>169795267.63544917</v>
      </c>
      <c r="O33" s="244">
        <v>89144112.888305768</v>
      </c>
      <c r="P33" s="380">
        <f>SUM(Yhteenveto[[#This Row],[Kunnan  peruspalvelujen valtionosuus ]:[Veroperustemuutoksista johtuvien veromenetysten korvaus]])</f>
        <v>258939380.52375495</v>
      </c>
      <c r="Q33" s="34">
        <v>-96871764.768180057</v>
      </c>
      <c r="R33" s="347">
        <f>+Yhteenveto[[#This Row],[Kunnan  peruspalvelujen valtionosuus ]]+Yhteenveto[[#This Row],[Veroperustemuutoksista johtuvien veromenetysten korvaus]]+Yhteenveto[[#This Row],[Kotikuntakorvaus, netto]]</f>
        <v>162067615.75557488</v>
      </c>
      <c r="S33" s="11"/>
      <c r="T33"/>
    </row>
    <row r="34" spans="1:20" ht="15" x14ac:dyDescent="0.25">
      <c r="A34" s="32">
        <v>92</v>
      </c>
      <c r="B34" s="13" t="s">
        <v>39</v>
      </c>
      <c r="C34" s="15">
        <v>242819</v>
      </c>
      <c r="D34" s="15">
        <v>387273586.18000001</v>
      </c>
      <c r="E34" s="15">
        <v>141853134.30628711</v>
      </c>
      <c r="F34" s="234">
        <f>Yhteenveto[[#This Row],[Ikärakenne, laskennallinen kustannus]]+Yhteenveto[[#This Row],[Muut laskennalliset kustannukset ]]</f>
        <v>529126720.48628712</v>
      </c>
      <c r="G34" s="329">
        <v>1388.69</v>
      </c>
      <c r="H34" s="17">
        <v>337200317.11000001</v>
      </c>
      <c r="I34" s="345">
        <f>Yhteenveto[[#This Row],[Laskennalliset kustannukset yhteensä]]-Yhteenveto[[#This Row],[Omarahoitusosuus, €]]</f>
        <v>191926403.3762871</v>
      </c>
      <c r="J34" s="33">
        <v>11441161.256695002</v>
      </c>
      <c r="K34" s="34">
        <v>-72101050.010911852</v>
      </c>
      <c r="L34" s="234">
        <f>Yhteenveto[[#This Row],[Valtionosuus omarahoitusosuuden jälkeen (välisumma)]]+Yhteenveto[[#This Row],[Lisäosat yhteensä]]+Yhteenveto[[#This Row],[Valtionosuuteen tehtävät vähennykset ja lisäykset, netto]]</f>
        <v>131266514.62207025</v>
      </c>
      <c r="M34" s="34">
        <v>-4333789.5023266869</v>
      </c>
      <c r="N34" s="308">
        <f>SUM(Yhteenveto[[#This Row],[Valtionosuus ennen verotuloihin perustuvaa valtionosuuden tasausta]]+Yhteenveto[[#This Row],[Verotuloihin perustuva valtionosuuden tasaus]])</f>
        <v>126932725.11974357</v>
      </c>
      <c r="O34" s="244">
        <v>30298277.497694023</v>
      </c>
      <c r="P34" s="380">
        <f>SUM(Yhteenveto[[#This Row],[Kunnan  peruspalvelujen valtionosuus ]:[Veroperustemuutoksista johtuvien veromenetysten korvaus]])</f>
        <v>157231002.6174376</v>
      </c>
      <c r="Q34" s="34">
        <v>-6177671.4814700019</v>
      </c>
      <c r="R34" s="347">
        <f>+Yhteenveto[[#This Row],[Kunnan  peruspalvelujen valtionosuus ]]+Yhteenveto[[#This Row],[Veroperustemuutoksista johtuvien veromenetysten korvaus]]+Yhteenveto[[#This Row],[Kotikuntakorvaus, netto]]</f>
        <v>151053331.13596761</v>
      </c>
      <c r="S34" s="11"/>
      <c r="T34"/>
    </row>
    <row r="35" spans="1:20" ht="15" x14ac:dyDescent="0.25">
      <c r="A35" s="32">
        <v>97</v>
      </c>
      <c r="B35" s="13" t="s">
        <v>40</v>
      </c>
      <c r="C35" s="15">
        <v>2091</v>
      </c>
      <c r="D35" s="15">
        <v>2018461.7</v>
      </c>
      <c r="E35" s="15">
        <v>1137618.2598683536</v>
      </c>
      <c r="F35" s="234">
        <f>Yhteenveto[[#This Row],[Ikärakenne, laskennallinen kustannus]]+Yhteenveto[[#This Row],[Muut laskennalliset kustannukset ]]</f>
        <v>3156079.9598683538</v>
      </c>
      <c r="G35" s="329">
        <v>1388.69</v>
      </c>
      <c r="H35" s="17">
        <v>2903750.79</v>
      </c>
      <c r="I35" s="345">
        <f>Yhteenveto[[#This Row],[Laskennalliset kustannukset yhteensä]]-Yhteenveto[[#This Row],[Omarahoitusosuus, €]]</f>
        <v>252329.16986835375</v>
      </c>
      <c r="J35" s="33">
        <v>156636.15281717735</v>
      </c>
      <c r="K35" s="34">
        <v>-492512.94182277925</v>
      </c>
      <c r="L35" s="234">
        <f>Yhteenveto[[#This Row],[Valtionosuus omarahoitusosuuden jälkeen (välisumma)]]+Yhteenveto[[#This Row],[Lisäosat yhteensä]]+Yhteenveto[[#This Row],[Valtionosuuteen tehtävät vähennykset ja lisäykset, netto]]</f>
        <v>-83547.619137248141</v>
      </c>
      <c r="M35" s="34">
        <v>295078.15947681328</v>
      </c>
      <c r="N35" s="308">
        <f>SUM(Yhteenveto[[#This Row],[Valtionosuus ennen verotuloihin perustuvaa valtionosuuden tasausta]]+Yhteenveto[[#This Row],[Verotuloihin perustuva valtionosuuden tasaus]])</f>
        <v>211530.54033956514</v>
      </c>
      <c r="O35" s="244">
        <v>448682.95524441573</v>
      </c>
      <c r="P35" s="380">
        <f>SUM(Yhteenveto[[#This Row],[Kunnan  peruspalvelujen valtionosuus ]:[Veroperustemuutoksista johtuvien veromenetysten korvaus]])</f>
        <v>660213.49558398081</v>
      </c>
      <c r="Q35" s="34">
        <v>-24461.537600000011</v>
      </c>
      <c r="R35" s="347">
        <f>+Yhteenveto[[#This Row],[Kunnan  peruspalvelujen valtionosuus ]]+Yhteenveto[[#This Row],[Veroperustemuutoksista johtuvien veromenetysten korvaus]]+Yhteenveto[[#This Row],[Kotikuntakorvaus, netto]]</f>
        <v>635751.95798398077</v>
      </c>
      <c r="S35" s="11"/>
      <c r="T35"/>
    </row>
    <row r="36" spans="1:20" ht="15" x14ac:dyDescent="0.25">
      <c r="A36" s="32">
        <v>98</v>
      </c>
      <c r="B36" s="13" t="s">
        <v>41</v>
      </c>
      <c r="C36" s="15">
        <v>22943</v>
      </c>
      <c r="D36" s="15">
        <v>36693001.539999999</v>
      </c>
      <c r="E36" s="15">
        <v>3449709.1142119244</v>
      </c>
      <c r="F36" s="234">
        <f>Yhteenveto[[#This Row],[Ikärakenne, laskennallinen kustannus]]+Yhteenveto[[#This Row],[Muut laskennalliset kustannukset ]]</f>
        <v>40142710.654211923</v>
      </c>
      <c r="G36" s="329">
        <v>1388.69</v>
      </c>
      <c r="H36" s="17">
        <v>31860714.670000002</v>
      </c>
      <c r="I36" s="345">
        <f>Yhteenveto[[#This Row],[Laskennalliset kustannukset yhteensä]]-Yhteenveto[[#This Row],[Omarahoitusosuus, €]]</f>
        <v>8281995.9842119217</v>
      </c>
      <c r="J36" s="33">
        <v>638293.52824125963</v>
      </c>
      <c r="K36" s="34">
        <v>4582530.4453415666</v>
      </c>
      <c r="L36" s="234">
        <f>Yhteenveto[[#This Row],[Valtionosuus omarahoitusosuuden jälkeen (välisumma)]]+Yhteenveto[[#This Row],[Lisäosat yhteensä]]+Yhteenveto[[#This Row],[Valtionosuuteen tehtävät vähennykset ja lisäykset, netto]]</f>
        <v>13502819.957794748</v>
      </c>
      <c r="M36" s="34">
        <v>5853940.8935225541</v>
      </c>
      <c r="N36" s="308">
        <f>SUM(Yhteenveto[[#This Row],[Valtionosuus ennen verotuloihin perustuvaa valtionosuuden tasausta]]+Yhteenveto[[#This Row],[Verotuloihin perustuva valtionosuuden tasaus]])</f>
        <v>19356760.851317301</v>
      </c>
      <c r="O36" s="244">
        <v>3417359.4084765422</v>
      </c>
      <c r="P36" s="380">
        <f>SUM(Yhteenveto[[#This Row],[Kunnan  peruspalvelujen valtionosuus ]:[Veroperustemuutoksista johtuvien veromenetysten korvaus]])</f>
        <v>22774120.259793844</v>
      </c>
      <c r="Q36" s="34">
        <v>-1999106.5513200003</v>
      </c>
      <c r="R36" s="347">
        <f>+Yhteenveto[[#This Row],[Kunnan  peruspalvelujen valtionosuus ]]+Yhteenveto[[#This Row],[Veroperustemuutoksista johtuvien veromenetysten korvaus]]+Yhteenveto[[#This Row],[Kotikuntakorvaus, netto]]</f>
        <v>20775013.708473843</v>
      </c>
      <c r="S36" s="11"/>
      <c r="T36"/>
    </row>
    <row r="37" spans="1:20" ht="15" x14ac:dyDescent="0.25">
      <c r="A37" s="32">
        <v>102</v>
      </c>
      <c r="B37" s="13" t="s">
        <v>42</v>
      </c>
      <c r="C37" s="15">
        <v>9745</v>
      </c>
      <c r="D37" s="15">
        <v>13081588.449999999</v>
      </c>
      <c r="E37" s="15">
        <v>1859428.8139117679</v>
      </c>
      <c r="F37" s="234">
        <f>Yhteenveto[[#This Row],[Ikärakenne, laskennallinen kustannus]]+Yhteenveto[[#This Row],[Muut laskennalliset kustannukset ]]</f>
        <v>14941017.263911767</v>
      </c>
      <c r="G37" s="329">
        <v>1388.69</v>
      </c>
      <c r="H37" s="17">
        <v>13532784.050000001</v>
      </c>
      <c r="I37" s="345">
        <f>Yhteenveto[[#This Row],[Laskennalliset kustannukset yhteensä]]-Yhteenveto[[#This Row],[Omarahoitusosuus, €]]</f>
        <v>1408233.2139117662</v>
      </c>
      <c r="J37" s="33">
        <v>309515.7632352864</v>
      </c>
      <c r="K37" s="34">
        <v>-758240.2477974596</v>
      </c>
      <c r="L37" s="234">
        <f>Yhteenveto[[#This Row],[Valtionosuus omarahoitusosuuden jälkeen (välisumma)]]+Yhteenveto[[#This Row],[Lisäosat yhteensä]]+Yhteenveto[[#This Row],[Valtionosuuteen tehtävät vähennykset ja lisäykset, netto]]</f>
        <v>959508.72934959293</v>
      </c>
      <c r="M37" s="34">
        <v>3902026.9960696246</v>
      </c>
      <c r="N37" s="308">
        <f>SUM(Yhteenveto[[#This Row],[Valtionosuus ennen verotuloihin perustuvaa valtionosuuden tasausta]]+Yhteenveto[[#This Row],[Verotuloihin perustuva valtionosuuden tasaus]])</f>
        <v>4861535.7254192177</v>
      </c>
      <c r="O37" s="244">
        <v>2140556.412930782</v>
      </c>
      <c r="P37" s="380">
        <f>SUM(Yhteenveto[[#This Row],[Kunnan  peruspalvelujen valtionosuus ]:[Veroperustemuutoksista johtuvien veromenetysten korvaus]])</f>
        <v>7002092.1383499997</v>
      </c>
      <c r="Q37" s="34">
        <v>213171.58249999993</v>
      </c>
      <c r="R37" s="347">
        <f>+Yhteenveto[[#This Row],[Kunnan  peruspalvelujen valtionosuus ]]+Yhteenveto[[#This Row],[Veroperustemuutoksista johtuvien veromenetysten korvaus]]+Yhteenveto[[#This Row],[Kotikuntakorvaus, netto]]</f>
        <v>7215263.7208499992</v>
      </c>
      <c r="S37" s="11"/>
      <c r="T37"/>
    </row>
    <row r="38" spans="1:20" ht="15" x14ac:dyDescent="0.25">
      <c r="A38" s="32">
        <v>103</v>
      </c>
      <c r="B38" s="13" t="s">
        <v>43</v>
      </c>
      <c r="C38" s="15">
        <v>2161</v>
      </c>
      <c r="D38" s="15">
        <v>2858207.4000000004</v>
      </c>
      <c r="E38" s="15">
        <v>408090.43042113178</v>
      </c>
      <c r="F38" s="234">
        <f>Yhteenveto[[#This Row],[Ikärakenne, laskennallinen kustannus]]+Yhteenveto[[#This Row],[Muut laskennalliset kustannukset ]]</f>
        <v>3266297.830421132</v>
      </c>
      <c r="G38" s="329">
        <v>1388.69</v>
      </c>
      <c r="H38" s="17">
        <v>3000959.0900000003</v>
      </c>
      <c r="I38" s="345">
        <f>Yhteenveto[[#This Row],[Laskennalliset kustannukset yhteensä]]-Yhteenveto[[#This Row],[Omarahoitusosuus, €]]</f>
        <v>265338.74042113172</v>
      </c>
      <c r="J38" s="33">
        <v>36601.392338787977</v>
      </c>
      <c r="K38" s="34">
        <v>-59228.860869784825</v>
      </c>
      <c r="L38" s="234">
        <f>Yhteenveto[[#This Row],[Valtionosuus omarahoitusosuuden jälkeen (välisumma)]]+Yhteenveto[[#This Row],[Lisäosat yhteensä]]+Yhteenveto[[#This Row],[Valtionosuuteen tehtävät vähennykset ja lisäykset, netto]]</f>
        <v>242711.27189013484</v>
      </c>
      <c r="M38" s="34">
        <v>1125081.326062046</v>
      </c>
      <c r="N38" s="308">
        <f>SUM(Yhteenveto[[#This Row],[Valtionosuus ennen verotuloihin perustuvaa valtionosuuden tasausta]]+Yhteenveto[[#This Row],[Verotuloihin perustuva valtionosuuden tasaus]])</f>
        <v>1367792.5979521808</v>
      </c>
      <c r="O38" s="244">
        <v>488886.35415327025</v>
      </c>
      <c r="P38" s="380">
        <f>SUM(Yhteenveto[[#This Row],[Kunnan  peruspalvelujen valtionosuus ]:[Veroperustemuutoksista johtuvien veromenetysten korvaus]])</f>
        <v>1856678.9521054509</v>
      </c>
      <c r="Q38" s="34">
        <v>-29946.470000000016</v>
      </c>
      <c r="R38" s="347">
        <f>+Yhteenveto[[#This Row],[Kunnan  peruspalvelujen valtionosuus ]]+Yhteenveto[[#This Row],[Veroperustemuutoksista johtuvien veromenetysten korvaus]]+Yhteenveto[[#This Row],[Kotikuntakorvaus, netto]]</f>
        <v>1826732.4821054509</v>
      </c>
      <c r="S38" s="11"/>
      <c r="T38"/>
    </row>
    <row r="39" spans="1:20" ht="15" x14ac:dyDescent="0.25">
      <c r="A39" s="32">
        <v>105</v>
      </c>
      <c r="B39" s="13" t="s">
        <v>44</v>
      </c>
      <c r="C39" s="15">
        <v>2094</v>
      </c>
      <c r="D39" s="15">
        <v>1979236.1600000001</v>
      </c>
      <c r="E39" s="15">
        <v>1376017.0959548051</v>
      </c>
      <c r="F39" s="234">
        <f>Yhteenveto[[#This Row],[Ikärakenne, laskennallinen kustannus]]+Yhteenveto[[#This Row],[Muut laskennalliset kustannukset ]]</f>
        <v>3355253.2559548053</v>
      </c>
      <c r="G39" s="329">
        <v>1388.69</v>
      </c>
      <c r="H39" s="17">
        <v>2907916.8600000003</v>
      </c>
      <c r="I39" s="345">
        <f>Yhteenveto[[#This Row],[Laskennalliset kustannukset yhteensä]]-Yhteenveto[[#This Row],[Omarahoitusosuus, €]]</f>
        <v>447336.39595480496</v>
      </c>
      <c r="J39" s="33">
        <v>738520.01541167579</v>
      </c>
      <c r="K39" s="34">
        <v>563294.09503106633</v>
      </c>
      <c r="L39" s="234">
        <f>Yhteenveto[[#This Row],[Valtionosuus omarahoitusosuuden jälkeen (välisumma)]]+Yhteenveto[[#This Row],[Lisäosat yhteensä]]+Yhteenveto[[#This Row],[Valtionosuuteen tehtävät vähennykset ja lisäykset, netto]]</f>
        <v>1749150.5063975472</v>
      </c>
      <c r="M39" s="34">
        <v>916111.99700052931</v>
      </c>
      <c r="N39" s="308">
        <f>SUM(Yhteenveto[[#This Row],[Valtionosuus ennen verotuloihin perustuvaa valtionosuuden tasausta]]+Yhteenveto[[#This Row],[Verotuloihin perustuva valtionosuuden tasaus]])</f>
        <v>2665262.5033980766</v>
      </c>
      <c r="O39" s="244">
        <v>500423.75808776653</v>
      </c>
      <c r="P39" s="380">
        <f>SUM(Yhteenveto[[#This Row],[Kunnan  peruspalvelujen valtionosuus ]:[Veroperustemuutoksista johtuvien veromenetysten korvaus]])</f>
        <v>3165686.261485843</v>
      </c>
      <c r="Q39" s="34">
        <v>14185.170000000006</v>
      </c>
      <c r="R39" s="347">
        <f>+Yhteenveto[[#This Row],[Kunnan  peruspalvelujen valtionosuus ]]+Yhteenveto[[#This Row],[Veroperustemuutoksista johtuvien veromenetysten korvaus]]+Yhteenveto[[#This Row],[Kotikuntakorvaus, netto]]</f>
        <v>3179871.4314858429</v>
      </c>
      <c r="S39" s="11"/>
      <c r="T39"/>
    </row>
    <row r="40" spans="1:20" ht="15" x14ac:dyDescent="0.25">
      <c r="A40" s="32">
        <v>106</v>
      </c>
      <c r="B40" s="13" t="s">
        <v>45</v>
      </c>
      <c r="C40" s="15">
        <v>46797</v>
      </c>
      <c r="D40" s="15">
        <v>67536121.929999992</v>
      </c>
      <c r="E40" s="15">
        <v>10759384.13849315</v>
      </c>
      <c r="F40" s="234">
        <f>Yhteenveto[[#This Row],[Ikärakenne, laskennallinen kustannus]]+Yhteenveto[[#This Row],[Muut laskennalliset kustannukset ]]</f>
        <v>78295506.068493143</v>
      </c>
      <c r="G40" s="329">
        <v>1388.69</v>
      </c>
      <c r="H40" s="17">
        <v>64986525.93</v>
      </c>
      <c r="I40" s="345">
        <f>Yhteenveto[[#This Row],[Laskennalliset kustannukset yhteensä]]-Yhteenveto[[#This Row],[Omarahoitusosuus, €]]</f>
        <v>13308980.138493143</v>
      </c>
      <c r="J40" s="33">
        <v>1558719.8253859179</v>
      </c>
      <c r="K40" s="34">
        <v>-7624974.3728574011</v>
      </c>
      <c r="L40" s="234">
        <f>Yhteenveto[[#This Row],[Valtionosuus omarahoitusosuuden jälkeen (välisumma)]]+Yhteenveto[[#This Row],[Lisäosat yhteensä]]+Yhteenveto[[#This Row],[Valtionosuuteen tehtävät vähennykset ja lisäykset, netto]]</f>
        <v>7242725.5910216589</v>
      </c>
      <c r="M40" s="34">
        <v>-323426.846373117</v>
      </c>
      <c r="N40" s="308">
        <f>SUM(Yhteenveto[[#This Row],[Valtionosuus ennen verotuloihin perustuvaa valtionosuuden tasausta]]+Yhteenveto[[#This Row],[Verotuloihin perustuva valtionosuuden tasaus]])</f>
        <v>6919298.7446485423</v>
      </c>
      <c r="O40" s="244">
        <v>6611095.3578563128</v>
      </c>
      <c r="P40" s="380">
        <f>SUM(Yhteenveto[[#This Row],[Kunnan  peruspalvelujen valtionosuus ]:[Veroperustemuutoksista johtuvien veromenetysten korvaus]])</f>
        <v>13530394.102504855</v>
      </c>
      <c r="Q40" s="34">
        <v>-141883.22260000044</v>
      </c>
      <c r="R40" s="347">
        <f>+Yhteenveto[[#This Row],[Kunnan  peruspalvelujen valtionosuus ]]+Yhteenveto[[#This Row],[Veroperustemuutoksista johtuvien veromenetysten korvaus]]+Yhteenveto[[#This Row],[Kotikuntakorvaus, netto]]</f>
        <v>13388510.879904855</v>
      </c>
      <c r="S40" s="11"/>
      <c r="T40"/>
    </row>
    <row r="41" spans="1:20" ht="15" x14ac:dyDescent="0.25">
      <c r="A41" s="32">
        <v>108</v>
      </c>
      <c r="B41" s="13" t="s">
        <v>46</v>
      </c>
      <c r="C41" s="15">
        <v>10257</v>
      </c>
      <c r="D41" s="15">
        <v>16351884.16</v>
      </c>
      <c r="E41" s="15">
        <v>1454549.9254731291</v>
      </c>
      <c r="F41" s="234">
        <f>Yhteenveto[[#This Row],[Ikärakenne, laskennallinen kustannus]]+Yhteenveto[[#This Row],[Muut laskennalliset kustannukset ]]</f>
        <v>17806434.085473128</v>
      </c>
      <c r="G41" s="329">
        <v>1388.69</v>
      </c>
      <c r="H41" s="17">
        <v>14243793.33</v>
      </c>
      <c r="I41" s="345">
        <f>Yhteenveto[[#This Row],[Laskennalliset kustannukset yhteensä]]-Yhteenveto[[#This Row],[Omarahoitusosuus, €]]</f>
        <v>3562640.7554731276</v>
      </c>
      <c r="J41" s="33">
        <v>291487.92693768948</v>
      </c>
      <c r="K41" s="34">
        <v>-241716.41922796084</v>
      </c>
      <c r="L41" s="234">
        <f>Yhteenveto[[#This Row],[Valtionosuus omarahoitusosuuden jälkeen (välisumma)]]+Yhteenveto[[#This Row],[Lisäosat yhteensä]]+Yhteenveto[[#This Row],[Valtionosuuteen tehtävät vähennykset ja lisäykset, netto]]</f>
        <v>3612412.2631828561</v>
      </c>
      <c r="M41" s="34">
        <v>4009707.1234771875</v>
      </c>
      <c r="N41" s="308">
        <f>SUM(Yhteenveto[[#This Row],[Valtionosuus ennen verotuloihin perustuvaa valtionosuuden tasausta]]+Yhteenveto[[#This Row],[Verotuloihin perustuva valtionosuuden tasaus]])</f>
        <v>7622119.3866600432</v>
      </c>
      <c r="O41" s="244">
        <v>1713555.3959331969</v>
      </c>
      <c r="P41" s="380">
        <f>SUM(Yhteenveto[[#This Row],[Kunnan  peruspalvelujen valtionosuus ]:[Veroperustemuutoksista johtuvien veromenetysten korvaus]])</f>
        <v>9335674.7825932391</v>
      </c>
      <c r="Q41" s="34">
        <v>-104922.97410000002</v>
      </c>
      <c r="R41" s="347">
        <f>+Yhteenveto[[#This Row],[Kunnan  peruspalvelujen valtionosuus ]]+Yhteenveto[[#This Row],[Veroperustemuutoksista johtuvien veromenetysten korvaus]]+Yhteenveto[[#This Row],[Kotikuntakorvaus, netto]]</f>
        <v>9230751.8084932398</v>
      </c>
      <c r="S41" s="11"/>
      <c r="T41"/>
    </row>
    <row r="42" spans="1:20" ht="15" x14ac:dyDescent="0.25">
      <c r="A42" s="32">
        <v>109</v>
      </c>
      <c r="B42" s="36" t="s">
        <v>47</v>
      </c>
      <c r="C42" s="15">
        <v>68043</v>
      </c>
      <c r="D42" s="15">
        <v>93537685</v>
      </c>
      <c r="E42" s="15">
        <v>15048277.330742074</v>
      </c>
      <c r="F42" s="234">
        <f>Yhteenveto[[#This Row],[Ikärakenne, laskennallinen kustannus]]+Yhteenveto[[#This Row],[Muut laskennalliset kustannukset ]]</f>
        <v>108585962.33074208</v>
      </c>
      <c r="G42" s="329">
        <v>1388.69</v>
      </c>
      <c r="H42" s="17">
        <v>94490633.670000002</v>
      </c>
      <c r="I42" s="345">
        <f>Yhteenveto[[#This Row],[Laskennalliset kustannukset yhteensä]]-Yhteenveto[[#This Row],[Omarahoitusosuus, €]]</f>
        <v>14095328.660742074</v>
      </c>
      <c r="J42" s="33">
        <v>2430138.7400079672</v>
      </c>
      <c r="K42" s="34">
        <v>-7085785.1525576506</v>
      </c>
      <c r="L42" s="234">
        <f>Yhteenveto[[#This Row],[Valtionosuus omarahoitusosuuden jälkeen (välisumma)]]+Yhteenveto[[#This Row],[Lisäosat yhteensä]]+Yhteenveto[[#This Row],[Valtionosuuteen tehtävät vähennykset ja lisäykset, netto]]</f>
        <v>9439682.2481923904</v>
      </c>
      <c r="M42" s="34">
        <v>8001987.8800818073</v>
      </c>
      <c r="N42" s="308">
        <f>SUM(Yhteenveto[[#This Row],[Valtionosuus ennen verotuloihin perustuvaa valtionosuuden tasausta]]+Yhteenveto[[#This Row],[Verotuloihin perustuva valtionosuuden tasaus]])</f>
        <v>17441670.128274199</v>
      </c>
      <c r="O42" s="244">
        <v>10403021.801521907</v>
      </c>
      <c r="P42" s="380">
        <f>SUM(Yhteenveto[[#This Row],[Kunnan  peruspalvelujen valtionosuus ]:[Veroperustemuutoksista johtuvien veromenetysten korvaus]])</f>
        <v>27844691.929796107</v>
      </c>
      <c r="Q42" s="34">
        <v>-259840.79179999954</v>
      </c>
      <c r="R42" s="347">
        <f>+Yhteenveto[[#This Row],[Kunnan  peruspalvelujen valtionosuus ]]+Yhteenveto[[#This Row],[Veroperustemuutoksista johtuvien veromenetysten korvaus]]+Yhteenveto[[#This Row],[Kotikuntakorvaus, netto]]</f>
        <v>27584851.137996107</v>
      </c>
      <c r="S42" s="11"/>
      <c r="T42"/>
    </row>
    <row r="43" spans="1:20" ht="15" x14ac:dyDescent="0.25">
      <c r="A43" s="32">
        <v>111</v>
      </c>
      <c r="B43" s="36" t="s">
        <v>48</v>
      </c>
      <c r="C43" s="15">
        <v>18131</v>
      </c>
      <c r="D43" s="15">
        <v>19112554.150000002</v>
      </c>
      <c r="E43" s="15">
        <v>4313448.0186917009</v>
      </c>
      <c r="F43" s="234">
        <f>Yhteenveto[[#This Row],[Ikärakenne, laskennallinen kustannus]]+Yhteenveto[[#This Row],[Muut laskennalliset kustannukset ]]</f>
        <v>23426002.168691702</v>
      </c>
      <c r="G43" s="329">
        <v>1388.69</v>
      </c>
      <c r="H43" s="17">
        <v>25178338.390000001</v>
      </c>
      <c r="I43" s="345">
        <f>Yhteenveto[[#This Row],[Laskennalliset kustannukset yhteensä]]-Yhteenveto[[#This Row],[Omarahoitusosuus, €]]</f>
        <v>-1752336.2213082984</v>
      </c>
      <c r="J43" s="33">
        <v>597686.82251103839</v>
      </c>
      <c r="K43" s="34">
        <v>4372738.7074560458</v>
      </c>
      <c r="L43" s="234">
        <f>Yhteenveto[[#This Row],[Valtionosuus omarahoitusosuuden jälkeen (välisumma)]]+Yhteenveto[[#This Row],[Lisäosat yhteensä]]+Yhteenveto[[#This Row],[Valtionosuuteen tehtävät vähennykset ja lisäykset, netto]]</f>
        <v>3218089.3086587857</v>
      </c>
      <c r="M43" s="34">
        <v>5640682.2281440506</v>
      </c>
      <c r="N43" s="308">
        <f>SUM(Yhteenveto[[#This Row],[Valtionosuus ennen verotuloihin perustuvaa valtionosuuden tasausta]]+Yhteenveto[[#This Row],[Verotuloihin perustuva valtionosuuden tasaus]])</f>
        <v>8858771.5368028358</v>
      </c>
      <c r="O43" s="244">
        <v>3072896.7526258295</v>
      </c>
      <c r="P43" s="380">
        <f>SUM(Yhteenveto[[#This Row],[Kunnan  peruspalvelujen valtionosuus ]:[Veroperustemuutoksista johtuvien veromenetysten korvaus]])</f>
        <v>11931668.289428666</v>
      </c>
      <c r="Q43" s="34">
        <v>113638.973</v>
      </c>
      <c r="R43" s="347">
        <f>+Yhteenveto[[#This Row],[Kunnan  peruspalvelujen valtionosuus ]]+Yhteenveto[[#This Row],[Veroperustemuutoksista johtuvien veromenetysten korvaus]]+Yhteenveto[[#This Row],[Kotikuntakorvaus, netto]]</f>
        <v>12045307.262428666</v>
      </c>
      <c r="S43" s="11"/>
      <c r="T43"/>
    </row>
    <row r="44" spans="1:20" ht="15" x14ac:dyDescent="0.25">
      <c r="A44" s="32">
        <v>139</v>
      </c>
      <c r="B44" s="36" t="s">
        <v>49</v>
      </c>
      <c r="C44" s="15">
        <v>9853</v>
      </c>
      <c r="D44" s="15">
        <v>20357229.25</v>
      </c>
      <c r="E44" s="15">
        <v>2306338.3079747139</v>
      </c>
      <c r="F44" s="234">
        <f>Yhteenveto[[#This Row],[Ikärakenne, laskennallinen kustannus]]+Yhteenveto[[#This Row],[Muut laskennalliset kustannukset ]]</f>
        <v>22663567.557974715</v>
      </c>
      <c r="G44" s="329">
        <v>1388.69</v>
      </c>
      <c r="H44" s="17">
        <v>13682762.57</v>
      </c>
      <c r="I44" s="345">
        <f>Yhteenveto[[#This Row],[Laskennalliset kustannukset yhteensä]]-Yhteenveto[[#This Row],[Omarahoitusosuus, €]]</f>
        <v>8980804.9879747145</v>
      </c>
      <c r="J44" s="33">
        <v>248757.85052431066</v>
      </c>
      <c r="K44" s="34">
        <v>-3042859.9848615662</v>
      </c>
      <c r="L44" s="234">
        <f>Yhteenveto[[#This Row],[Valtionosuus omarahoitusosuuden jälkeen (välisumma)]]+Yhteenveto[[#This Row],[Lisäosat yhteensä]]+Yhteenveto[[#This Row],[Valtionosuuteen tehtävät vähennykset ja lisäykset, netto]]</f>
        <v>6186702.8536374588</v>
      </c>
      <c r="M44" s="34">
        <v>5411277.0790536571</v>
      </c>
      <c r="N44" s="308">
        <f>SUM(Yhteenveto[[#This Row],[Valtionosuus ennen verotuloihin perustuvaa valtionosuuden tasausta]]+Yhteenveto[[#This Row],[Verotuloihin perustuva valtionosuuden tasaus]])</f>
        <v>11597979.932691116</v>
      </c>
      <c r="O44" s="244">
        <v>1449196.8540822233</v>
      </c>
      <c r="P44" s="380">
        <f>SUM(Yhteenveto[[#This Row],[Kunnan  peruspalvelujen valtionosuus ]:[Veroperustemuutoksista johtuvien veromenetysten korvaus]])</f>
        <v>13047176.786773339</v>
      </c>
      <c r="Q44" s="34">
        <v>275476.00140000007</v>
      </c>
      <c r="R44" s="347">
        <f>+Yhteenveto[[#This Row],[Kunnan  peruspalvelujen valtionosuus ]]+Yhteenveto[[#This Row],[Veroperustemuutoksista johtuvien veromenetysten korvaus]]+Yhteenveto[[#This Row],[Kotikuntakorvaus, netto]]</f>
        <v>13322652.788173338</v>
      </c>
      <c r="S44" s="11"/>
      <c r="T44"/>
    </row>
    <row r="45" spans="1:20" ht="15" x14ac:dyDescent="0.25">
      <c r="A45" s="32">
        <v>140</v>
      </c>
      <c r="B45" s="36" t="s">
        <v>50</v>
      </c>
      <c r="C45" s="15">
        <v>20801</v>
      </c>
      <c r="D45" s="15">
        <v>29735111.460000001</v>
      </c>
      <c r="E45" s="15">
        <v>4036310.1696715769</v>
      </c>
      <c r="F45" s="234">
        <f>Yhteenveto[[#This Row],[Ikärakenne, laskennallinen kustannus]]+Yhteenveto[[#This Row],[Muut laskennalliset kustannukset ]]</f>
        <v>33771421.629671581</v>
      </c>
      <c r="G45" s="329">
        <v>1388.69</v>
      </c>
      <c r="H45" s="17">
        <v>28886140.690000001</v>
      </c>
      <c r="I45" s="345">
        <f>Yhteenveto[[#This Row],[Laskennalliset kustannukset yhteensä]]-Yhteenveto[[#This Row],[Omarahoitusosuus, €]]</f>
        <v>4885280.9396715797</v>
      </c>
      <c r="J45" s="33">
        <v>1029288.0392757695</v>
      </c>
      <c r="K45" s="34">
        <v>5858928.6474051224</v>
      </c>
      <c r="L45" s="234">
        <f>Yhteenveto[[#This Row],[Valtionosuus omarahoitusosuuden jälkeen (välisumma)]]+Yhteenveto[[#This Row],[Lisäosat yhteensä]]+Yhteenveto[[#This Row],[Valtionosuuteen tehtävät vähennykset ja lisäykset, netto]]</f>
        <v>11773497.62635247</v>
      </c>
      <c r="M45" s="34">
        <v>7386993.1066183681</v>
      </c>
      <c r="N45" s="308">
        <f>SUM(Yhteenveto[[#This Row],[Valtionosuus ennen verotuloihin perustuvaa valtionosuuden tasausta]]+Yhteenveto[[#This Row],[Verotuloihin perustuva valtionosuuden tasaus]])</f>
        <v>19160490.732970838</v>
      </c>
      <c r="O45" s="244">
        <v>3679416.6630643914</v>
      </c>
      <c r="P45" s="380">
        <f>SUM(Yhteenveto[[#This Row],[Kunnan  peruspalvelujen valtionosuus ]:[Veroperustemuutoksista johtuvien veromenetysten korvaus]])</f>
        <v>22839907.396035228</v>
      </c>
      <c r="Q45" s="34">
        <v>-154366.17220000003</v>
      </c>
      <c r="R45" s="347">
        <f>+Yhteenveto[[#This Row],[Kunnan  peruspalvelujen valtionosuus ]]+Yhteenveto[[#This Row],[Veroperustemuutoksista johtuvien veromenetysten korvaus]]+Yhteenveto[[#This Row],[Kotikuntakorvaus, netto]]</f>
        <v>22685541.223835226</v>
      </c>
      <c r="S45" s="11"/>
      <c r="T45"/>
    </row>
    <row r="46" spans="1:20" ht="15" x14ac:dyDescent="0.25">
      <c r="A46" s="32">
        <v>142</v>
      </c>
      <c r="B46" s="36" t="s">
        <v>51</v>
      </c>
      <c r="C46" s="15">
        <v>6504</v>
      </c>
      <c r="D46" s="15">
        <v>8734731.4900000002</v>
      </c>
      <c r="E46" s="15">
        <v>1295470.9298812342</v>
      </c>
      <c r="F46" s="234">
        <f>Yhteenveto[[#This Row],[Ikärakenne, laskennallinen kustannus]]+Yhteenveto[[#This Row],[Muut laskennalliset kustannukset ]]</f>
        <v>10030202.419881234</v>
      </c>
      <c r="G46" s="329">
        <v>1388.69</v>
      </c>
      <c r="H46" s="17">
        <v>9032039.7599999998</v>
      </c>
      <c r="I46" s="345">
        <f>Yhteenveto[[#This Row],[Laskennalliset kustannukset yhteensä]]-Yhteenveto[[#This Row],[Omarahoitusosuus, €]]</f>
        <v>998162.65988123417</v>
      </c>
      <c r="J46" s="33">
        <v>168152.74890271359</v>
      </c>
      <c r="K46" s="34">
        <v>-139050.96388636663</v>
      </c>
      <c r="L46" s="234">
        <f>Yhteenveto[[#This Row],[Valtionosuus omarahoitusosuuden jälkeen (välisumma)]]+Yhteenveto[[#This Row],[Lisäosat yhteensä]]+Yhteenveto[[#This Row],[Valtionosuuteen tehtävät vähennykset ja lisäykset, netto]]</f>
        <v>1027264.4448975811</v>
      </c>
      <c r="M46" s="34">
        <v>2519733.1918312232</v>
      </c>
      <c r="N46" s="308">
        <f>SUM(Yhteenveto[[#This Row],[Valtionosuus ennen verotuloihin perustuvaa valtionosuuden tasausta]]+Yhteenveto[[#This Row],[Verotuloihin perustuva valtionosuuden tasaus]])</f>
        <v>3546997.6367288046</v>
      </c>
      <c r="O46" s="244">
        <v>1168964.2998406347</v>
      </c>
      <c r="P46" s="380">
        <f>SUM(Yhteenveto[[#This Row],[Kunnan  peruspalvelujen valtionosuus ]:[Veroperustemuutoksista johtuvien veromenetysten korvaus]])</f>
        <v>4715961.9365694392</v>
      </c>
      <c r="Q46" s="34">
        <v>547153.52950000018</v>
      </c>
      <c r="R46" s="347">
        <f>+Yhteenveto[[#This Row],[Kunnan  peruspalvelujen valtionosuus ]]+Yhteenveto[[#This Row],[Veroperustemuutoksista johtuvien veromenetysten korvaus]]+Yhteenveto[[#This Row],[Kotikuntakorvaus, netto]]</f>
        <v>5263115.4660694394</v>
      </c>
      <c r="S46" s="11"/>
      <c r="T46"/>
    </row>
    <row r="47" spans="1:20" ht="15" x14ac:dyDescent="0.25">
      <c r="A47" s="32">
        <v>143</v>
      </c>
      <c r="B47" s="13" t="s">
        <v>52</v>
      </c>
      <c r="C47" s="15">
        <v>6804</v>
      </c>
      <c r="D47" s="15">
        <v>8818381.370000001</v>
      </c>
      <c r="E47" s="15">
        <v>1503476.8126322923</v>
      </c>
      <c r="F47" s="234">
        <f>Yhteenveto[[#This Row],[Ikärakenne, laskennallinen kustannus]]+Yhteenveto[[#This Row],[Muut laskennalliset kustannukset ]]</f>
        <v>10321858.182632294</v>
      </c>
      <c r="G47" s="329">
        <v>1388.69</v>
      </c>
      <c r="H47" s="17">
        <v>9448646.7599999998</v>
      </c>
      <c r="I47" s="345">
        <f>Yhteenveto[[#This Row],[Laskennalliset kustannukset yhteensä]]-Yhteenveto[[#This Row],[Omarahoitusosuus, €]]</f>
        <v>873211.42263229378</v>
      </c>
      <c r="J47" s="33">
        <v>244743.44062779809</v>
      </c>
      <c r="K47" s="34">
        <v>-1436954.6342557657</v>
      </c>
      <c r="L47" s="234">
        <f>Yhteenveto[[#This Row],[Valtionosuus omarahoitusosuuden jälkeen (välisumma)]]+Yhteenveto[[#This Row],[Lisäosat yhteensä]]+Yhteenveto[[#This Row],[Valtionosuuteen tehtävät vähennykset ja lisäykset, netto]]</f>
        <v>-318999.77099567396</v>
      </c>
      <c r="M47" s="34">
        <v>2841861.3356856569</v>
      </c>
      <c r="N47" s="308">
        <f>SUM(Yhteenveto[[#This Row],[Valtionosuus ennen verotuloihin perustuvaa valtionosuuden tasausta]]+Yhteenveto[[#This Row],[Verotuloihin perustuva valtionosuuden tasaus]])</f>
        <v>2522861.5646899827</v>
      </c>
      <c r="O47" s="244">
        <v>1354020.2141943185</v>
      </c>
      <c r="P47" s="380">
        <f>SUM(Yhteenveto[[#This Row],[Kunnan  peruspalvelujen valtionosuus ]:[Veroperustemuutoksista johtuvien veromenetysten korvaus]])</f>
        <v>3876881.778884301</v>
      </c>
      <c r="Q47" s="34">
        <v>209546.48349999997</v>
      </c>
      <c r="R47" s="347">
        <f>+Yhteenveto[[#This Row],[Kunnan  peruspalvelujen valtionosuus ]]+Yhteenveto[[#This Row],[Veroperustemuutoksista johtuvien veromenetysten korvaus]]+Yhteenveto[[#This Row],[Kotikuntakorvaus, netto]]</f>
        <v>4086428.2623843011</v>
      </c>
      <c r="S47" s="11"/>
      <c r="T47"/>
    </row>
    <row r="48" spans="1:20" ht="15" x14ac:dyDescent="0.25">
      <c r="A48" s="32">
        <v>145</v>
      </c>
      <c r="B48" s="13" t="s">
        <v>53</v>
      </c>
      <c r="C48" s="15">
        <v>12369</v>
      </c>
      <c r="D48" s="15">
        <v>22718457.210000005</v>
      </c>
      <c r="E48" s="15">
        <v>1447651.4721026151</v>
      </c>
      <c r="F48" s="234">
        <f>Yhteenveto[[#This Row],[Ikärakenne, laskennallinen kustannus]]+Yhteenveto[[#This Row],[Muut laskennalliset kustannukset ]]</f>
        <v>24166108.682102621</v>
      </c>
      <c r="G48" s="329">
        <v>1388.69</v>
      </c>
      <c r="H48" s="17">
        <v>17176706.609999999</v>
      </c>
      <c r="I48" s="345">
        <f>Yhteenveto[[#This Row],[Laskennalliset kustannukset yhteensä]]-Yhteenveto[[#This Row],[Omarahoitusosuus, €]]</f>
        <v>6989402.0721026212</v>
      </c>
      <c r="J48" s="33">
        <v>344246.24241623725</v>
      </c>
      <c r="K48" s="34">
        <v>-700798.15779549372</v>
      </c>
      <c r="L48" s="234">
        <f>Yhteenveto[[#This Row],[Valtionosuus omarahoitusosuuden jälkeen (välisumma)]]+Yhteenveto[[#This Row],[Lisäosat yhteensä]]+Yhteenveto[[#This Row],[Valtionosuuteen tehtävät vähennykset ja lisäykset, netto]]</f>
        <v>6632850.1567233652</v>
      </c>
      <c r="M48" s="34">
        <v>5529781.0414514346</v>
      </c>
      <c r="N48" s="308">
        <f>SUM(Yhteenveto[[#This Row],[Valtionosuus ennen verotuloihin perustuvaa valtionosuuden tasausta]]+Yhteenveto[[#This Row],[Verotuloihin perustuva valtionosuuden tasaus]])</f>
        <v>12162631.198174801</v>
      </c>
      <c r="O48" s="244">
        <v>2178872.9141736086</v>
      </c>
      <c r="P48" s="380">
        <f>SUM(Yhteenveto[[#This Row],[Kunnan  peruspalvelujen valtionosuus ]:[Veroperustemuutoksista johtuvien veromenetysten korvaus]])</f>
        <v>14341504.112348409</v>
      </c>
      <c r="Q48" s="34">
        <v>71130.746900000027</v>
      </c>
      <c r="R48" s="347">
        <f>+Yhteenveto[[#This Row],[Kunnan  peruspalvelujen valtionosuus ]]+Yhteenveto[[#This Row],[Veroperustemuutoksista johtuvien veromenetysten korvaus]]+Yhteenveto[[#This Row],[Kotikuntakorvaus, netto]]</f>
        <v>14412634.859248409</v>
      </c>
      <c r="S48" s="11"/>
      <c r="T48"/>
    </row>
    <row r="49" spans="1:20" ht="15" x14ac:dyDescent="0.25">
      <c r="A49" s="32">
        <v>146</v>
      </c>
      <c r="B49" s="13" t="s">
        <v>54</v>
      </c>
      <c r="C49" s="15">
        <v>4492</v>
      </c>
      <c r="D49" s="15">
        <v>3909191.81</v>
      </c>
      <c r="E49" s="15">
        <v>2983060.1568069109</v>
      </c>
      <c r="F49" s="234">
        <f>Yhteenveto[[#This Row],[Ikärakenne, laskennallinen kustannus]]+Yhteenveto[[#This Row],[Muut laskennalliset kustannukset ]]</f>
        <v>6892251.9668069109</v>
      </c>
      <c r="G49" s="329">
        <v>1388.69</v>
      </c>
      <c r="H49" s="17">
        <v>6237995.4800000004</v>
      </c>
      <c r="I49" s="345">
        <f>Yhteenveto[[#This Row],[Laskennalliset kustannukset yhteensä]]-Yhteenveto[[#This Row],[Omarahoitusosuus, €]]</f>
        <v>654256.48680691049</v>
      </c>
      <c r="J49" s="33">
        <v>1450372.5997813258</v>
      </c>
      <c r="K49" s="34">
        <v>-195808.68079400421</v>
      </c>
      <c r="L49" s="234">
        <f>Yhteenveto[[#This Row],[Valtionosuus omarahoitusosuuden jälkeen (välisumma)]]+Yhteenveto[[#This Row],[Lisäosat yhteensä]]+Yhteenveto[[#This Row],[Valtionosuuteen tehtävät vähennykset ja lisäykset, netto]]</f>
        <v>1908820.4057942324</v>
      </c>
      <c r="M49" s="34">
        <v>1142265.6476107622</v>
      </c>
      <c r="N49" s="308">
        <f>SUM(Yhteenveto[[#This Row],[Valtionosuus ennen verotuloihin perustuvaa valtionosuuden tasausta]]+Yhteenveto[[#This Row],[Verotuloihin perustuva valtionosuuden tasaus]])</f>
        <v>3051086.0534049943</v>
      </c>
      <c r="O49" s="244">
        <v>1026958.7816953794</v>
      </c>
      <c r="P49" s="380">
        <f>SUM(Yhteenveto[[#This Row],[Kunnan  peruspalvelujen valtionosuus ]:[Veroperustemuutoksista johtuvien veromenetysten korvaus]])</f>
        <v>4078044.8351003737</v>
      </c>
      <c r="Q49" s="34">
        <v>28370.340000000011</v>
      </c>
      <c r="R49" s="347">
        <f>+Yhteenveto[[#This Row],[Kunnan  peruspalvelujen valtionosuus ]]+Yhteenveto[[#This Row],[Veroperustemuutoksista johtuvien veromenetysten korvaus]]+Yhteenveto[[#This Row],[Kotikuntakorvaus, netto]]</f>
        <v>4106415.1751003736</v>
      </c>
      <c r="S49" s="11"/>
      <c r="T49"/>
    </row>
    <row r="50" spans="1:20" ht="15" x14ac:dyDescent="0.25">
      <c r="A50" s="32">
        <v>148</v>
      </c>
      <c r="B50" s="13" t="s">
        <v>55</v>
      </c>
      <c r="C50" s="15">
        <v>7047</v>
      </c>
      <c r="D50" s="15">
        <v>8347399.8500000006</v>
      </c>
      <c r="E50" s="15">
        <v>7136352.4070844185</v>
      </c>
      <c r="F50" s="234">
        <f>Yhteenveto[[#This Row],[Ikärakenne, laskennallinen kustannus]]+Yhteenveto[[#This Row],[Muut laskennalliset kustannukset ]]</f>
        <v>15483752.257084418</v>
      </c>
      <c r="G50" s="329">
        <v>1388.69</v>
      </c>
      <c r="H50" s="17">
        <v>9786098.4299999997</v>
      </c>
      <c r="I50" s="345">
        <f>Yhteenveto[[#This Row],[Laskennalliset kustannukset yhteensä]]-Yhteenveto[[#This Row],[Omarahoitusosuus, €]]</f>
        <v>5697653.8270844184</v>
      </c>
      <c r="J50" s="33">
        <v>2852181.8891514</v>
      </c>
      <c r="K50" s="34">
        <v>2514684.1424764316</v>
      </c>
      <c r="L50" s="234">
        <f>Yhteenveto[[#This Row],[Valtionosuus omarahoitusosuuden jälkeen (välisumma)]]+Yhteenveto[[#This Row],[Lisäosat yhteensä]]+Yhteenveto[[#This Row],[Valtionosuuteen tehtävät vähennykset ja lisäykset, netto]]</f>
        <v>11064519.85871225</v>
      </c>
      <c r="M50" s="34">
        <v>-18030.551669187938</v>
      </c>
      <c r="N50" s="308">
        <f>SUM(Yhteenveto[[#This Row],[Valtionosuus ennen verotuloihin perustuvaa valtionosuuden tasausta]]+Yhteenveto[[#This Row],[Verotuloihin perustuva valtionosuuden tasaus]])</f>
        <v>11046489.307043063</v>
      </c>
      <c r="O50" s="244">
        <v>1162894.0983254092</v>
      </c>
      <c r="P50" s="380">
        <f>SUM(Yhteenveto[[#This Row],[Kunnan  peruspalvelujen valtionosuus ]:[Veroperustemuutoksista johtuvien veromenetysten korvaus]])</f>
        <v>12209383.405368472</v>
      </c>
      <c r="Q50" s="34">
        <v>-2474.5241000000096</v>
      </c>
      <c r="R50" s="347">
        <f>+Yhteenveto[[#This Row],[Kunnan  peruspalvelujen valtionosuus ]]+Yhteenveto[[#This Row],[Veroperustemuutoksista johtuvien veromenetysten korvaus]]+Yhteenveto[[#This Row],[Kotikuntakorvaus, netto]]</f>
        <v>12206908.881268471</v>
      </c>
      <c r="S50" s="11"/>
      <c r="T50"/>
    </row>
    <row r="51" spans="1:20" ht="15" x14ac:dyDescent="0.25">
      <c r="A51" s="32">
        <v>149</v>
      </c>
      <c r="B51" s="13" t="s">
        <v>56</v>
      </c>
      <c r="C51" s="15">
        <v>5384</v>
      </c>
      <c r="D51" s="15">
        <v>7706841.2700000005</v>
      </c>
      <c r="E51" s="15">
        <v>2052340.108512494</v>
      </c>
      <c r="F51" s="234">
        <f>Yhteenveto[[#This Row],[Ikärakenne, laskennallinen kustannus]]+Yhteenveto[[#This Row],[Muut laskennalliset kustannukset ]]</f>
        <v>9759181.3785124943</v>
      </c>
      <c r="G51" s="329">
        <v>1388.69</v>
      </c>
      <c r="H51" s="17">
        <v>7476706.96</v>
      </c>
      <c r="I51" s="345">
        <f>Yhteenveto[[#This Row],[Laskennalliset kustannukset yhteensä]]-Yhteenveto[[#This Row],[Omarahoitusosuus, €]]</f>
        <v>2282474.4185124943</v>
      </c>
      <c r="J51" s="33">
        <v>152547.98829872932</v>
      </c>
      <c r="K51" s="34">
        <v>540401.65855334117</v>
      </c>
      <c r="L51" s="234">
        <f>Yhteenveto[[#This Row],[Valtionosuus omarahoitusosuuden jälkeen (välisumma)]]+Yhteenveto[[#This Row],[Lisäosat yhteensä]]+Yhteenveto[[#This Row],[Valtionosuuteen tehtävät vähennykset ja lisäykset, netto]]</f>
        <v>2975424.0653645648</v>
      </c>
      <c r="M51" s="34">
        <v>-66793.833499252563</v>
      </c>
      <c r="N51" s="308">
        <f>SUM(Yhteenveto[[#This Row],[Valtionosuus ennen verotuloihin perustuvaa valtionosuuden tasausta]]+Yhteenveto[[#This Row],[Verotuloihin perustuva valtionosuuden tasaus]])</f>
        <v>2908630.231865312</v>
      </c>
      <c r="O51" s="244">
        <v>862430.82720374875</v>
      </c>
      <c r="P51" s="380">
        <f>SUM(Yhteenveto[[#This Row],[Kunnan  peruspalvelujen valtionosuus ]:[Veroperustemuutoksista johtuvien veromenetysten korvaus]])</f>
        <v>3771061.0590690607</v>
      </c>
      <c r="Q51" s="34">
        <v>-2539271.5203999998</v>
      </c>
      <c r="R51" s="347">
        <f>+Yhteenveto[[#This Row],[Kunnan  peruspalvelujen valtionosuus ]]+Yhteenveto[[#This Row],[Veroperustemuutoksista johtuvien veromenetysten korvaus]]+Yhteenveto[[#This Row],[Kotikuntakorvaus, netto]]</f>
        <v>1231789.5386690609</v>
      </c>
      <c r="S51" s="11"/>
      <c r="T51"/>
    </row>
    <row r="52" spans="1:20" ht="15" x14ac:dyDescent="0.25">
      <c r="A52" s="32">
        <v>151</v>
      </c>
      <c r="B52" s="13" t="s">
        <v>57</v>
      </c>
      <c r="C52" s="15">
        <v>1852</v>
      </c>
      <c r="D52" s="15">
        <v>1967437.0400000003</v>
      </c>
      <c r="E52" s="15">
        <v>749083.02116082981</v>
      </c>
      <c r="F52" s="234">
        <f>Yhteenveto[[#This Row],[Ikärakenne, laskennallinen kustannus]]+Yhteenveto[[#This Row],[Muut laskennalliset kustannukset ]]</f>
        <v>2716520.0611608298</v>
      </c>
      <c r="G52" s="329">
        <v>1388.69</v>
      </c>
      <c r="H52" s="17">
        <v>2571853.88</v>
      </c>
      <c r="I52" s="345">
        <f>Yhteenveto[[#This Row],[Laskennalliset kustannukset yhteensä]]-Yhteenveto[[#This Row],[Omarahoitusosuus, €]]</f>
        <v>144666.18116082996</v>
      </c>
      <c r="J52" s="33">
        <v>232599.53865746455</v>
      </c>
      <c r="K52" s="34">
        <v>-677040.37937019998</v>
      </c>
      <c r="L52" s="234">
        <f>Yhteenveto[[#This Row],[Valtionosuus omarahoitusosuuden jälkeen (välisumma)]]+Yhteenveto[[#This Row],[Lisäosat yhteensä]]+Yhteenveto[[#This Row],[Valtionosuuteen tehtävät vähennykset ja lisäykset, netto]]</f>
        <v>-299774.65955190547</v>
      </c>
      <c r="M52" s="34">
        <v>756842.32569668361</v>
      </c>
      <c r="N52" s="308">
        <f>SUM(Yhteenveto[[#This Row],[Valtionosuus ennen verotuloihin perustuvaa valtionosuuden tasausta]]+Yhteenveto[[#This Row],[Verotuloihin perustuva valtionosuuden tasaus]])</f>
        <v>457067.66614477814</v>
      </c>
      <c r="O52" s="244">
        <v>499436.98848256422</v>
      </c>
      <c r="P52" s="380">
        <f>SUM(Yhteenveto[[#This Row],[Kunnan  peruspalvelujen valtionosuus ]:[Veroperustemuutoksista johtuvien veromenetysten korvaus]])</f>
        <v>956504.65462734236</v>
      </c>
      <c r="Q52" s="34">
        <v>0</v>
      </c>
      <c r="R52" s="347">
        <f>+Yhteenveto[[#This Row],[Kunnan  peruspalvelujen valtionosuus ]]+Yhteenveto[[#This Row],[Veroperustemuutoksista johtuvien veromenetysten korvaus]]+Yhteenveto[[#This Row],[Kotikuntakorvaus, netto]]</f>
        <v>956504.65462734236</v>
      </c>
      <c r="S52" s="11"/>
      <c r="T52"/>
    </row>
    <row r="53" spans="1:20" ht="15" x14ac:dyDescent="0.25">
      <c r="A53" s="32">
        <v>152</v>
      </c>
      <c r="B53" s="13" t="s">
        <v>58</v>
      </c>
      <c r="C53" s="15">
        <v>4406</v>
      </c>
      <c r="D53" s="15">
        <v>6742401.1200000001</v>
      </c>
      <c r="E53" s="15">
        <v>644359.79454852315</v>
      </c>
      <c r="F53" s="234">
        <f>Yhteenveto[[#This Row],[Ikärakenne, laskennallinen kustannus]]+Yhteenveto[[#This Row],[Muut laskennalliset kustannukset ]]</f>
        <v>7386760.9145485237</v>
      </c>
      <c r="G53" s="329">
        <v>1388.69</v>
      </c>
      <c r="H53" s="17">
        <v>6118568.1400000006</v>
      </c>
      <c r="I53" s="345">
        <f>Yhteenveto[[#This Row],[Laskennalliset kustannukset yhteensä]]-Yhteenveto[[#This Row],[Omarahoitusosuus, €]]</f>
        <v>1268192.7745485231</v>
      </c>
      <c r="J53" s="33">
        <v>112563.92250810846</v>
      </c>
      <c r="K53" s="34">
        <v>-432843.07892164885</v>
      </c>
      <c r="L53" s="234">
        <f>Yhteenveto[[#This Row],[Valtionosuus omarahoitusosuuden jälkeen (välisumma)]]+Yhteenveto[[#This Row],[Lisäosat yhteensä]]+Yhteenveto[[#This Row],[Valtionosuuteen tehtävät vähennykset ja lisäykset, netto]]</f>
        <v>947913.61813498265</v>
      </c>
      <c r="M53" s="34">
        <v>2129321.2772719357</v>
      </c>
      <c r="N53" s="308">
        <f>SUM(Yhteenveto[[#This Row],[Valtionosuus ennen verotuloihin perustuvaa valtionosuuden tasausta]]+Yhteenveto[[#This Row],[Verotuloihin perustuva valtionosuuden tasaus]])</f>
        <v>3077234.8954069186</v>
      </c>
      <c r="O53" s="244">
        <v>927636.50071073952</v>
      </c>
      <c r="P53" s="380">
        <f>SUM(Yhteenveto[[#This Row],[Kunnan  peruspalvelujen valtionosuus ]:[Veroperustemuutoksista johtuvien veromenetysten korvaus]])</f>
        <v>4004871.3961176584</v>
      </c>
      <c r="Q53" s="34">
        <v>281181.59200000006</v>
      </c>
      <c r="R53" s="347">
        <f>+Yhteenveto[[#This Row],[Kunnan  peruspalvelujen valtionosuus ]]+Yhteenveto[[#This Row],[Veroperustemuutoksista johtuvien veromenetysten korvaus]]+Yhteenveto[[#This Row],[Kotikuntakorvaus, netto]]</f>
        <v>4286052.9881176585</v>
      </c>
      <c r="S53" s="11"/>
      <c r="T53"/>
    </row>
    <row r="54" spans="1:20" ht="15" x14ac:dyDescent="0.25">
      <c r="A54" s="32">
        <v>153</v>
      </c>
      <c r="B54" s="13" t="s">
        <v>59</v>
      </c>
      <c r="C54" s="15">
        <v>25208</v>
      </c>
      <c r="D54" s="15">
        <v>28994483.899999999</v>
      </c>
      <c r="E54" s="15">
        <v>6451740.4504878335</v>
      </c>
      <c r="F54" s="234">
        <f>Yhteenveto[[#This Row],[Ikärakenne, laskennallinen kustannus]]+Yhteenveto[[#This Row],[Muut laskennalliset kustannukset ]]</f>
        <v>35446224.350487828</v>
      </c>
      <c r="G54" s="329">
        <v>1388.69</v>
      </c>
      <c r="H54" s="17">
        <v>35006097.520000003</v>
      </c>
      <c r="I54" s="345">
        <f>Yhteenveto[[#This Row],[Laskennalliset kustannukset yhteensä]]-Yhteenveto[[#This Row],[Omarahoitusosuus, €]]</f>
        <v>440126.83048782498</v>
      </c>
      <c r="J54" s="33">
        <v>771521.00901739649</v>
      </c>
      <c r="K54" s="34">
        <v>5573709.7734576128</v>
      </c>
      <c r="L54" s="234">
        <f>Yhteenveto[[#This Row],[Valtionosuus omarahoitusosuuden jälkeen (välisumma)]]+Yhteenveto[[#This Row],[Lisäosat yhteensä]]+Yhteenveto[[#This Row],[Valtionosuuteen tehtävät vähennykset ja lisäykset, netto]]</f>
        <v>6785357.6129628345</v>
      </c>
      <c r="M54" s="34">
        <v>7725364.667784147</v>
      </c>
      <c r="N54" s="308">
        <f>SUM(Yhteenveto[[#This Row],[Valtionosuus ennen verotuloihin perustuvaa valtionosuuden tasausta]]+Yhteenveto[[#This Row],[Verotuloihin perustuva valtionosuuden tasaus]])</f>
        <v>14510722.280746982</v>
      </c>
      <c r="O54" s="244">
        <v>3865957.2442810275</v>
      </c>
      <c r="P54" s="380">
        <f>SUM(Yhteenveto[[#This Row],[Kunnan  peruspalvelujen valtionosuus ]:[Veroperustemuutoksista johtuvien veromenetysten korvaus]])</f>
        <v>18376679.525028009</v>
      </c>
      <c r="Q54" s="34">
        <v>-1022812.2260700001</v>
      </c>
      <c r="R54" s="347">
        <f>+Yhteenveto[[#This Row],[Kunnan  peruspalvelujen valtionosuus ]]+Yhteenveto[[#This Row],[Veroperustemuutoksista johtuvien veromenetysten korvaus]]+Yhteenveto[[#This Row],[Kotikuntakorvaus, netto]]</f>
        <v>17353867.298958007</v>
      </c>
      <c r="S54" s="11"/>
      <c r="T54"/>
    </row>
    <row r="55" spans="1:20" ht="15" x14ac:dyDescent="0.25">
      <c r="A55" s="32">
        <v>165</v>
      </c>
      <c r="B55" s="13" t="s">
        <v>60</v>
      </c>
      <c r="C55" s="15">
        <v>16280</v>
      </c>
      <c r="D55" s="15">
        <v>25494585.91</v>
      </c>
      <c r="E55" s="15">
        <v>2699628.37621145</v>
      </c>
      <c r="F55" s="234">
        <f>Yhteenveto[[#This Row],[Ikärakenne, laskennallinen kustannus]]+Yhteenveto[[#This Row],[Muut laskennalliset kustannukset ]]</f>
        <v>28194214.28621145</v>
      </c>
      <c r="G55" s="329">
        <v>1388.69</v>
      </c>
      <c r="H55" s="17">
        <v>22607873.199999999</v>
      </c>
      <c r="I55" s="345">
        <f>Yhteenveto[[#This Row],[Laskennalliset kustannukset yhteensä]]-Yhteenveto[[#This Row],[Omarahoitusosuus, €]]</f>
        <v>5586341.0862114504</v>
      </c>
      <c r="J55" s="33">
        <v>453239.27329802024</v>
      </c>
      <c r="K55" s="34">
        <v>-1417774.3939744234</v>
      </c>
      <c r="L55" s="234">
        <f>Yhteenveto[[#This Row],[Valtionosuus omarahoitusosuuden jälkeen (välisumma)]]+Yhteenveto[[#This Row],[Lisäosat yhteensä]]+Yhteenveto[[#This Row],[Valtionosuuteen tehtävät vähennykset ja lisäykset, netto]]</f>
        <v>4621805.9655350475</v>
      </c>
      <c r="M55" s="34">
        <v>4647722.9933844553</v>
      </c>
      <c r="N55" s="308">
        <f>SUM(Yhteenveto[[#This Row],[Valtionosuus ennen verotuloihin perustuvaa valtionosuuden tasausta]]+Yhteenveto[[#This Row],[Verotuloihin perustuva valtionosuuden tasaus]])</f>
        <v>9269528.9589195028</v>
      </c>
      <c r="O55" s="244">
        <v>2512749.312634449</v>
      </c>
      <c r="P55" s="380">
        <f>SUM(Yhteenveto[[#This Row],[Kunnan  peruspalvelujen valtionosuus ]:[Veroperustemuutoksista johtuvien veromenetysten korvaus]])</f>
        <v>11782278.271553952</v>
      </c>
      <c r="Q55" s="34">
        <v>303578.39930000028</v>
      </c>
      <c r="R55" s="347">
        <f>+Yhteenveto[[#This Row],[Kunnan  peruspalvelujen valtionosuus ]]+Yhteenveto[[#This Row],[Veroperustemuutoksista johtuvien veromenetysten korvaus]]+Yhteenveto[[#This Row],[Kotikuntakorvaus, netto]]</f>
        <v>12085856.670853952</v>
      </c>
      <c r="S55" s="11"/>
      <c r="T55"/>
    </row>
    <row r="56" spans="1:20" ht="15" x14ac:dyDescent="0.25">
      <c r="A56" s="32">
        <v>167</v>
      </c>
      <c r="B56" s="13" t="s">
        <v>61</v>
      </c>
      <c r="C56" s="15">
        <v>77513</v>
      </c>
      <c r="D56" s="15">
        <v>97856039.890000001</v>
      </c>
      <c r="E56" s="15">
        <v>19361544.668189548</v>
      </c>
      <c r="F56" s="234">
        <f>Yhteenveto[[#This Row],[Ikärakenne, laskennallinen kustannus]]+Yhteenveto[[#This Row],[Muut laskennalliset kustannukset ]]</f>
        <v>117217584.55818954</v>
      </c>
      <c r="G56" s="329">
        <v>1388.69</v>
      </c>
      <c r="H56" s="17">
        <v>107641527.97</v>
      </c>
      <c r="I56" s="345">
        <f>Yhteenveto[[#This Row],[Laskennalliset kustannukset yhteensä]]-Yhteenveto[[#This Row],[Omarahoitusosuus, €]]</f>
        <v>9576056.5881895423</v>
      </c>
      <c r="J56" s="33">
        <v>2849680.1754598608</v>
      </c>
      <c r="K56" s="34">
        <v>-8775642.6919187792</v>
      </c>
      <c r="L56" s="234">
        <f>Yhteenveto[[#This Row],[Valtionosuus omarahoitusosuuden jälkeen (välisumma)]]+Yhteenveto[[#This Row],[Lisäosat yhteensä]]+Yhteenveto[[#This Row],[Valtionosuuteen tehtävät vähennykset ja lisäykset, netto]]</f>
        <v>3650094.0717306249</v>
      </c>
      <c r="M56" s="34">
        <v>23417808.912617035</v>
      </c>
      <c r="N56" s="308">
        <f>SUM(Yhteenveto[[#This Row],[Valtionosuus ennen verotuloihin perustuvaa valtionosuuden tasausta]]+Yhteenveto[[#This Row],[Verotuloihin perustuva valtionosuuden tasaus]])</f>
        <v>27067902.98434766</v>
      </c>
      <c r="O56" s="244">
        <v>12672879.472362412</v>
      </c>
      <c r="P56" s="380">
        <f>SUM(Yhteenveto[[#This Row],[Kunnan  peruspalvelujen valtionosuus ]:[Veroperustemuutoksista johtuvien veromenetysten korvaus]])</f>
        <v>39740782.45671007</v>
      </c>
      <c r="Q56" s="34">
        <v>-10935552.449899998</v>
      </c>
      <c r="R56" s="347">
        <f>+Yhteenveto[[#This Row],[Kunnan  peruspalvelujen valtionosuus ]]+Yhteenveto[[#This Row],[Veroperustemuutoksista johtuvien veromenetysten korvaus]]+Yhteenveto[[#This Row],[Kotikuntakorvaus, netto]]</f>
        <v>28805230.006810073</v>
      </c>
      <c r="S56" s="11"/>
      <c r="T56"/>
    </row>
    <row r="57" spans="1:20" ht="15" x14ac:dyDescent="0.25">
      <c r="A57" s="32">
        <v>169</v>
      </c>
      <c r="B57" s="13" t="s">
        <v>62</v>
      </c>
      <c r="C57" s="15">
        <v>4990</v>
      </c>
      <c r="D57" s="15">
        <v>7017104.2699999996</v>
      </c>
      <c r="E57" s="15">
        <v>814325.52581473847</v>
      </c>
      <c r="F57" s="234">
        <f>Yhteenveto[[#This Row],[Ikärakenne, laskennallinen kustannus]]+Yhteenveto[[#This Row],[Muut laskennalliset kustannukset ]]</f>
        <v>7831429.7958147377</v>
      </c>
      <c r="G57" s="329">
        <v>1388.69</v>
      </c>
      <c r="H57" s="17">
        <v>6929563.1000000006</v>
      </c>
      <c r="I57" s="345">
        <f>Yhteenveto[[#This Row],[Laskennalliset kustannukset yhteensä]]-Yhteenveto[[#This Row],[Omarahoitusosuus, €]]</f>
        <v>901866.69581473712</v>
      </c>
      <c r="J57" s="33">
        <v>127590.07310110086</v>
      </c>
      <c r="K57" s="34">
        <v>-5555.9608508931124</v>
      </c>
      <c r="L57" s="234">
        <f>Yhteenveto[[#This Row],[Valtionosuus omarahoitusosuuden jälkeen (välisumma)]]+Yhteenveto[[#This Row],[Lisäosat yhteensä]]+Yhteenveto[[#This Row],[Valtionosuuteen tehtävät vähennykset ja lisäykset, netto]]</f>
        <v>1023900.8080649448</v>
      </c>
      <c r="M57" s="34">
        <v>1902219.8190324954</v>
      </c>
      <c r="N57" s="308">
        <f>SUM(Yhteenveto[[#This Row],[Valtionosuus ennen verotuloihin perustuvaa valtionosuuden tasausta]]+Yhteenveto[[#This Row],[Verotuloihin perustuva valtionosuuden tasaus]])</f>
        <v>2926120.62709744</v>
      </c>
      <c r="O57" s="244">
        <v>903533.28554410953</v>
      </c>
      <c r="P57" s="380">
        <f>SUM(Yhteenveto[[#This Row],[Kunnan  peruspalvelujen valtionosuus ]:[Veroperustemuutoksista johtuvien veromenetysten korvaus]])</f>
        <v>3829653.9126415495</v>
      </c>
      <c r="Q57" s="34">
        <v>80382.62999999999</v>
      </c>
      <c r="R57" s="347">
        <f>+Yhteenveto[[#This Row],[Kunnan  peruspalvelujen valtionosuus ]]+Yhteenveto[[#This Row],[Veroperustemuutoksista johtuvien veromenetysten korvaus]]+Yhteenveto[[#This Row],[Kotikuntakorvaus, netto]]</f>
        <v>3910036.5426415494</v>
      </c>
      <c r="S57" s="11"/>
      <c r="T57"/>
    </row>
    <row r="58" spans="1:20" ht="15" x14ac:dyDescent="0.25">
      <c r="A58" s="32">
        <v>171</v>
      </c>
      <c r="B58" s="13" t="s">
        <v>63</v>
      </c>
      <c r="C58" s="15">
        <v>4540</v>
      </c>
      <c r="D58" s="15">
        <v>5779740.4500000002</v>
      </c>
      <c r="E58" s="15">
        <v>1131966.3482092915</v>
      </c>
      <c r="F58" s="234">
        <f>Yhteenveto[[#This Row],[Ikärakenne, laskennallinen kustannus]]+Yhteenveto[[#This Row],[Muut laskennalliset kustannukset ]]</f>
        <v>6911706.7982092919</v>
      </c>
      <c r="G58" s="329">
        <v>1388.69</v>
      </c>
      <c r="H58" s="17">
        <v>6304652.6000000006</v>
      </c>
      <c r="I58" s="345">
        <f>Yhteenveto[[#This Row],[Laskennalliset kustannukset yhteensä]]-Yhteenveto[[#This Row],[Omarahoitusosuus, €]]</f>
        <v>607054.19820929132</v>
      </c>
      <c r="J58" s="33">
        <v>155398.12916403741</v>
      </c>
      <c r="K58" s="34">
        <v>-628235.02031033859</v>
      </c>
      <c r="L58" s="234">
        <f>Yhteenveto[[#This Row],[Valtionosuus omarahoitusosuuden jälkeen (välisumma)]]+Yhteenveto[[#This Row],[Lisäosat yhteensä]]+Yhteenveto[[#This Row],[Valtionosuuteen tehtävät vähennykset ja lisäykset, netto]]</f>
        <v>134217.30706299015</v>
      </c>
      <c r="M58" s="34">
        <v>1473035.6550756306</v>
      </c>
      <c r="N58" s="308">
        <f>SUM(Yhteenveto[[#This Row],[Valtionosuus ennen verotuloihin perustuvaa valtionosuuden tasausta]]+Yhteenveto[[#This Row],[Verotuloihin perustuva valtionosuuden tasaus]])</f>
        <v>1607252.9621386207</v>
      </c>
      <c r="O58" s="244">
        <v>939271.50065603375</v>
      </c>
      <c r="P58" s="380">
        <f>SUM(Yhteenveto[[#This Row],[Kunnan  peruspalvelujen valtionosuus ]:[Veroperustemuutoksista johtuvien veromenetysten korvaus]])</f>
        <v>2546524.4627946545</v>
      </c>
      <c r="Q58" s="34">
        <v>8038.2629999999917</v>
      </c>
      <c r="R58" s="347">
        <f>+Yhteenveto[[#This Row],[Kunnan  peruspalvelujen valtionosuus ]]+Yhteenveto[[#This Row],[Veroperustemuutoksista johtuvien veromenetysten korvaus]]+Yhteenveto[[#This Row],[Kotikuntakorvaus, netto]]</f>
        <v>2554562.7257946543</v>
      </c>
      <c r="S58" s="11"/>
      <c r="T58"/>
    </row>
    <row r="59" spans="1:20" ht="15" x14ac:dyDescent="0.25">
      <c r="A59" s="32">
        <v>172</v>
      </c>
      <c r="B59" s="13" t="s">
        <v>64</v>
      </c>
      <c r="C59" s="15">
        <v>4171</v>
      </c>
      <c r="D59" s="15">
        <v>4373029.33</v>
      </c>
      <c r="E59" s="15">
        <v>1375270.2019092974</v>
      </c>
      <c r="F59" s="234">
        <f>Yhteenveto[[#This Row],[Ikärakenne, laskennallinen kustannus]]+Yhteenveto[[#This Row],[Muut laskennalliset kustannukset ]]</f>
        <v>5748299.5319092972</v>
      </c>
      <c r="G59" s="329">
        <v>1388.69</v>
      </c>
      <c r="H59" s="17">
        <v>5792225.9900000002</v>
      </c>
      <c r="I59" s="345">
        <f>Yhteenveto[[#This Row],[Laskennalliset kustannukset yhteensä]]-Yhteenveto[[#This Row],[Omarahoitusosuus, €]]</f>
        <v>-43926.458090703003</v>
      </c>
      <c r="J59" s="33">
        <v>675238.15160934243</v>
      </c>
      <c r="K59" s="34">
        <v>-499576.29095039732</v>
      </c>
      <c r="L59" s="234">
        <f>Yhteenveto[[#This Row],[Valtionosuus omarahoitusosuuden jälkeen (välisumma)]]+Yhteenveto[[#This Row],[Lisäosat yhteensä]]+Yhteenveto[[#This Row],[Valtionosuuteen tehtävät vähennykset ja lisäykset, netto]]</f>
        <v>131735.40256824211</v>
      </c>
      <c r="M59" s="34">
        <v>1635985.5329674939</v>
      </c>
      <c r="N59" s="308">
        <f>SUM(Yhteenveto[[#This Row],[Valtionosuus ennen verotuloihin perustuvaa valtionosuuden tasausta]]+Yhteenveto[[#This Row],[Verotuloihin perustuva valtionosuuden tasaus]])</f>
        <v>1767720.9355357359</v>
      </c>
      <c r="O59" s="244">
        <v>929982.00304647884</v>
      </c>
      <c r="P59" s="380">
        <f>SUM(Yhteenveto[[#This Row],[Kunnan  peruspalvelujen valtionosuus ]:[Veroperustemuutoksista johtuvien veromenetysten korvaus]])</f>
        <v>2697702.9385822145</v>
      </c>
      <c r="Q59" s="34">
        <v>-58348.332600000082</v>
      </c>
      <c r="R59" s="347">
        <f>+Yhteenveto[[#This Row],[Kunnan  peruspalvelujen valtionosuus ]]+Yhteenveto[[#This Row],[Veroperustemuutoksista johtuvien veromenetysten korvaus]]+Yhteenveto[[#This Row],[Kotikuntakorvaus, netto]]</f>
        <v>2639354.6059822142</v>
      </c>
      <c r="S59" s="11"/>
      <c r="T59"/>
    </row>
    <row r="60" spans="1:20" ht="15" x14ac:dyDescent="0.25">
      <c r="A60" s="32">
        <v>176</v>
      </c>
      <c r="B60" s="13" t="s">
        <v>65</v>
      </c>
      <c r="C60" s="15">
        <v>4352</v>
      </c>
      <c r="D60" s="15">
        <v>4293010.4800000004</v>
      </c>
      <c r="E60" s="15">
        <v>1992808.4682127032</v>
      </c>
      <c r="F60" s="234">
        <f>Yhteenveto[[#This Row],[Ikärakenne, laskennallinen kustannus]]+Yhteenveto[[#This Row],[Muut laskennalliset kustannukset ]]</f>
        <v>6285818.9482127037</v>
      </c>
      <c r="G60" s="329">
        <v>1388.69</v>
      </c>
      <c r="H60" s="17">
        <v>6043578.8799999999</v>
      </c>
      <c r="I60" s="345">
        <f>Yhteenveto[[#This Row],[Laskennalliset kustannukset yhteensä]]-Yhteenveto[[#This Row],[Omarahoitusosuus, €]]</f>
        <v>242240.0682127038</v>
      </c>
      <c r="J60" s="33">
        <v>1363728.993739944</v>
      </c>
      <c r="K60" s="34">
        <v>-2603386.0700938413</v>
      </c>
      <c r="L60" s="234">
        <f>Yhteenveto[[#This Row],[Valtionosuus omarahoitusosuuden jälkeen (välisumma)]]+Yhteenveto[[#This Row],[Lisäosat yhteensä]]+Yhteenveto[[#This Row],[Valtionosuuteen tehtävät vähennykset ja lisäykset, netto]]</f>
        <v>-997417.00814119354</v>
      </c>
      <c r="M60" s="34">
        <v>2137343.916281173</v>
      </c>
      <c r="N60" s="308">
        <f>SUM(Yhteenveto[[#This Row],[Valtionosuus ennen verotuloihin perustuvaa valtionosuuden tasausta]]+Yhteenveto[[#This Row],[Verotuloihin perustuva valtionosuuden tasaus]])</f>
        <v>1139926.9081399795</v>
      </c>
      <c r="O60" s="244">
        <v>996709.66890892666</v>
      </c>
      <c r="P60" s="380">
        <f>SUM(Yhteenveto[[#This Row],[Kunnan  peruspalvelujen valtionosuus ]:[Veroperustemuutoksista johtuvien veromenetysten korvaus]])</f>
        <v>2136636.5770489061</v>
      </c>
      <c r="Q60" s="34">
        <v>-275980.36300000007</v>
      </c>
      <c r="R60" s="347">
        <f>+Yhteenveto[[#This Row],[Kunnan  peruspalvelujen valtionosuus ]]+Yhteenveto[[#This Row],[Veroperustemuutoksista johtuvien veromenetysten korvaus]]+Yhteenveto[[#This Row],[Kotikuntakorvaus, netto]]</f>
        <v>1860656.214048906</v>
      </c>
      <c r="S60" s="11"/>
      <c r="T60"/>
    </row>
    <row r="61" spans="1:20" ht="15" x14ac:dyDescent="0.25">
      <c r="A61" s="32">
        <v>177</v>
      </c>
      <c r="B61" s="13" t="s">
        <v>66</v>
      </c>
      <c r="C61" s="15">
        <v>1768</v>
      </c>
      <c r="D61" s="15">
        <v>2402288.63</v>
      </c>
      <c r="E61" s="15">
        <v>376446.29771550029</v>
      </c>
      <c r="F61" s="234">
        <f>Yhteenveto[[#This Row],[Ikärakenne, laskennallinen kustannus]]+Yhteenveto[[#This Row],[Muut laskennalliset kustannukset ]]</f>
        <v>2778734.9277155004</v>
      </c>
      <c r="G61" s="329">
        <v>1388.69</v>
      </c>
      <c r="H61" s="17">
        <v>2455203.92</v>
      </c>
      <c r="I61" s="345">
        <f>Yhteenveto[[#This Row],[Laskennalliset kustannukset yhteensä]]-Yhteenveto[[#This Row],[Omarahoitusosuus, €]]</f>
        <v>323531.00771550043</v>
      </c>
      <c r="J61" s="33">
        <v>129599.23186567474</v>
      </c>
      <c r="K61" s="34">
        <v>489405.10801297514</v>
      </c>
      <c r="L61" s="234">
        <f>Yhteenveto[[#This Row],[Valtionosuus omarahoitusosuuden jälkeen (välisumma)]]+Yhteenveto[[#This Row],[Lisäosat yhteensä]]+Yhteenveto[[#This Row],[Valtionosuuteen tehtävät vähennykset ja lisäykset, netto]]</f>
        <v>942535.34759415034</v>
      </c>
      <c r="M61" s="34">
        <v>321711.32751182676</v>
      </c>
      <c r="N61" s="308">
        <f>SUM(Yhteenveto[[#This Row],[Valtionosuus ennen verotuloihin perustuvaa valtionosuuden tasausta]]+Yhteenveto[[#This Row],[Verotuloihin perustuva valtionosuuden tasaus]])</f>
        <v>1264246.6751059771</v>
      </c>
      <c r="O61" s="244">
        <v>372687.53085961123</v>
      </c>
      <c r="P61" s="380">
        <f>SUM(Yhteenveto[[#This Row],[Kunnan  peruspalvelujen valtionosuus ]:[Veroperustemuutoksista johtuvien veromenetysten korvaus]])</f>
        <v>1636934.2059655883</v>
      </c>
      <c r="Q61" s="34">
        <v>104849.42136666665</v>
      </c>
      <c r="R61" s="347">
        <f>+Yhteenveto[[#This Row],[Kunnan  peruspalvelujen valtionosuus ]]+Yhteenveto[[#This Row],[Veroperustemuutoksista johtuvien veromenetysten korvaus]]+Yhteenveto[[#This Row],[Kotikuntakorvaus, netto]]</f>
        <v>1741783.627332255</v>
      </c>
      <c r="S61" s="11"/>
      <c r="T61"/>
    </row>
    <row r="62" spans="1:20" ht="15" x14ac:dyDescent="0.25">
      <c r="A62" s="32">
        <v>178</v>
      </c>
      <c r="B62" s="13" t="s">
        <v>67</v>
      </c>
      <c r="C62" s="15">
        <v>5769</v>
      </c>
      <c r="D62" s="15">
        <v>6501056.0899999999</v>
      </c>
      <c r="E62" s="15">
        <v>1626372.4489157675</v>
      </c>
      <c r="F62" s="234">
        <f>Yhteenveto[[#This Row],[Ikärakenne, laskennallinen kustannus]]+Yhteenveto[[#This Row],[Muut laskennalliset kustannukset ]]</f>
        <v>8127428.5389157673</v>
      </c>
      <c r="G62" s="329">
        <v>1388.69</v>
      </c>
      <c r="H62" s="17">
        <v>8011352.6100000003</v>
      </c>
      <c r="I62" s="345">
        <f>Yhteenveto[[#This Row],[Laskennalliset kustannukset yhteensä]]-Yhteenveto[[#This Row],[Omarahoitusosuus, €]]</f>
        <v>116075.928915767</v>
      </c>
      <c r="J62" s="33">
        <v>458556.84415699332</v>
      </c>
      <c r="K62" s="34">
        <v>48177.710071291702</v>
      </c>
      <c r="L62" s="234">
        <f>Yhteenveto[[#This Row],[Valtionosuus omarahoitusosuuden jälkeen (välisumma)]]+Yhteenveto[[#This Row],[Lisäosat yhteensä]]+Yhteenveto[[#This Row],[Valtionosuuteen tehtävät vähennykset ja lisäykset, netto]]</f>
        <v>622810.48314405198</v>
      </c>
      <c r="M62" s="34">
        <v>2276173.6148583498</v>
      </c>
      <c r="N62" s="308">
        <f>SUM(Yhteenveto[[#This Row],[Valtionosuus ennen verotuloihin perustuvaa valtionosuuden tasausta]]+Yhteenveto[[#This Row],[Verotuloihin perustuva valtionosuuden tasaus]])</f>
        <v>2898984.0980024016</v>
      </c>
      <c r="O62" s="244">
        <v>1344014.8102650952</v>
      </c>
      <c r="P62" s="380">
        <f>SUM(Yhteenveto[[#This Row],[Kunnan  peruspalvelujen valtionosuus ]:[Veroperustemuutoksista johtuvien veromenetysten korvaus]])</f>
        <v>4242998.9082674971</v>
      </c>
      <c r="Q62" s="34">
        <v>18330.391900000017</v>
      </c>
      <c r="R62" s="347">
        <f>+Yhteenveto[[#This Row],[Kunnan  peruspalvelujen valtionosuus ]]+Yhteenveto[[#This Row],[Veroperustemuutoksista johtuvien veromenetysten korvaus]]+Yhteenveto[[#This Row],[Kotikuntakorvaus, netto]]</f>
        <v>4261329.3001674972</v>
      </c>
      <c r="S62" s="11"/>
      <c r="T62"/>
    </row>
    <row r="63" spans="1:20" ht="15" x14ac:dyDescent="0.25">
      <c r="A63" s="32">
        <v>179</v>
      </c>
      <c r="B63" s="13" t="s">
        <v>68</v>
      </c>
      <c r="C63" s="15">
        <v>145887</v>
      </c>
      <c r="D63" s="15">
        <v>205979176.84999999</v>
      </c>
      <c r="E63" s="15">
        <v>31943102.048691124</v>
      </c>
      <c r="F63" s="234">
        <f>Yhteenveto[[#This Row],[Ikärakenne, laskennallinen kustannus]]+Yhteenveto[[#This Row],[Muut laskennalliset kustannukset ]]</f>
        <v>237922278.89869112</v>
      </c>
      <c r="G63" s="329">
        <v>1388.69</v>
      </c>
      <c r="H63" s="17">
        <v>202591818.03</v>
      </c>
      <c r="I63" s="345">
        <f>Yhteenveto[[#This Row],[Laskennalliset kustannukset yhteensä]]-Yhteenveto[[#This Row],[Omarahoitusosuus, €]]</f>
        <v>35330460.868691117</v>
      </c>
      <c r="J63" s="33">
        <v>6269311.5664877435</v>
      </c>
      <c r="K63" s="34">
        <v>-45585766.001474731</v>
      </c>
      <c r="L63" s="234">
        <f>Yhteenveto[[#This Row],[Valtionosuus omarahoitusosuuden jälkeen (välisumma)]]+Yhteenveto[[#This Row],[Lisäosat yhteensä]]+Yhteenveto[[#This Row],[Valtionosuuteen tehtävät vähennykset ja lisäykset, netto]]</f>
        <v>-3985993.5662958696</v>
      </c>
      <c r="M63" s="34">
        <v>35839222.613212943</v>
      </c>
      <c r="N63" s="308">
        <f>SUM(Yhteenveto[[#This Row],[Valtionosuus ennen verotuloihin perustuvaa valtionosuuden tasausta]]+Yhteenveto[[#This Row],[Verotuloihin perustuva valtionosuuden tasaus]])</f>
        <v>31853229.046917073</v>
      </c>
      <c r="O63" s="244">
        <v>21221489.079334859</v>
      </c>
      <c r="P63" s="380">
        <f>SUM(Yhteenveto[[#This Row],[Kunnan  peruspalvelujen valtionosuus ]:[Veroperustemuutoksista johtuvien veromenetysten korvaus]])</f>
        <v>53074718.126251936</v>
      </c>
      <c r="Q63" s="34">
        <v>-11384114.31951</v>
      </c>
      <c r="R63" s="347">
        <f>+Yhteenveto[[#This Row],[Kunnan  peruspalvelujen valtionosuus ]]+Yhteenveto[[#This Row],[Veroperustemuutoksista johtuvien veromenetysten korvaus]]+Yhteenveto[[#This Row],[Kotikuntakorvaus, netto]]</f>
        <v>41690603.806741938</v>
      </c>
      <c r="S63" s="11"/>
      <c r="T63"/>
    </row>
    <row r="64" spans="1:20" ht="15" x14ac:dyDescent="0.25">
      <c r="A64" s="32">
        <v>181</v>
      </c>
      <c r="B64" s="13" t="s">
        <v>69</v>
      </c>
      <c r="C64" s="15">
        <v>1683</v>
      </c>
      <c r="D64" s="15">
        <v>2271700.4800000004</v>
      </c>
      <c r="E64" s="15">
        <v>358056.62041109335</v>
      </c>
      <c r="F64" s="234">
        <f>Yhteenveto[[#This Row],[Ikärakenne, laskennallinen kustannus]]+Yhteenveto[[#This Row],[Muut laskennalliset kustannukset ]]</f>
        <v>2629757.1004110938</v>
      </c>
      <c r="G64" s="329">
        <v>1388.69</v>
      </c>
      <c r="H64" s="17">
        <v>2337165.27</v>
      </c>
      <c r="I64" s="345">
        <f>Yhteenveto[[#This Row],[Laskennalliset kustannukset yhteensä]]-Yhteenveto[[#This Row],[Omarahoitusosuus, €]]</f>
        <v>292591.83041109378</v>
      </c>
      <c r="J64" s="33">
        <v>88118.711377253945</v>
      </c>
      <c r="K64" s="34">
        <v>474857.4709596319</v>
      </c>
      <c r="L64" s="234">
        <f>Yhteenveto[[#This Row],[Valtionosuus omarahoitusosuuden jälkeen (välisumma)]]+Yhteenveto[[#This Row],[Lisäosat yhteensä]]+Yhteenveto[[#This Row],[Valtionosuuteen tehtävät vähennykset ja lisäykset, netto]]</f>
        <v>855568.01274797961</v>
      </c>
      <c r="M64" s="34">
        <v>925287.16759762645</v>
      </c>
      <c r="N64" s="308">
        <f>SUM(Yhteenveto[[#This Row],[Valtionosuus ennen verotuloihin perustuvaa valtionosuuden tasausta]]+Yhteenveto[[#This Row],[Verotuloihin perustuva valtionosuuden tasaus]])</f>
        <v>1780855.1803456061</v>
      </c>
      <c r="O64" s="244">
        <v>426361.30558149749</v>
      </c>
      <c r="P64" s="380">
        <f>SUM(Yhteenveto[[#This Row],[Kunnan  peruspalvelujen valtionosuus ]:[Veroperustemuutoksista johtuvien veromenetysten korvaus]])</f>
        <v>2207216.4859271036</v>
      </c>
      <c r="Q64" s="34">
        <v>69349.72</v>
      </c>
      <c r="R64" s="347">
        <f>+Yhteenveto[[#This Row],[Kunnan  peruspalvelujen valtionosuus ]]+Yhteenveto[[#This Row],[Veroperustemuutoksista johtuvien veromenetysten korvaus]]+Yhteenveto[[#This Row],[Kotikuntakorvaus, netto]]</f>
        <v>2276566.2059271038</v>
      </c>
      <c r="S64" s="11"/>
      <c r="T64"/>
    </row>
    <row r="65" spans="1:20" ht="15" x14ac:dyDescent="0.25">
      <c r="A65" s="32">
        <v>182</v>
      </c>
      <c r="B65" s="13" t="s">
        <v>70</v>
      </c>
      <c r="C65" s="15">
        <v>19347</v>
      </c>
      <c r="D65" s="15">
        <v>23277948.020000003</v>
      </c>
      <c r="E65" s="15">
        <v>4266894.591874769</v>
      </c>
      <c r="F65" s="234">
        <f>Yhteenveto[[#This Row],[Ikärakenne, laskennallinen kustannus]]+Yhteenveto[[#This Row],[Muut laskennalliset kustannukset ]]</f>
        <v>27544842.611874774</v>
      </c>
      <c r="G65" s="329">
        <v>1388.69</v>
      </c>
      <c r="H65" s="17">
        <v>26866985.43</v>
      </c>
      <c r="I65" s="345">
        <f>Yhteenveto[[#This Row],[Laskennalliset kustannukset yhteensä]]-Yhteenveto[[#This Row],[Omarahoitusosuus, €]]</f>
        <v>677857.1818747744</v>
      </c>
      <c r="J65" s="33">
        <v>900460.84111399273</v>
      </c>
      <c r="K65" s="34">
        <v>-4236056.1707454901</v>
      </c>
      <c r="L65" s="234">
        <f>Yhteenveto[[#This Row],[Valtionosuus omarahoitusosuuden jälkeen (välisumma)]]+Yhteenveto[[#This Row],[Lisäosat yhteensä]]+Yhteenveto[[#This Row],[Valtionosuuteen tehtävät vähennykset ja lisäykset, netto]]</f>
        <v>-2657738.1477567228</v>
      </c>
      <c r="M65" s="34">
        <v>2532216.7046914492</v>
      </c>
      <c r="N65" s="308">
        <f>SUM(Yhteenveto[[#This Row],[Valtionosuus ennen verotuloihin perustuvaa valtionosuuden tasausta]]+Yhteenveto[[#This Row],[Verotuloihin perustuva valtionosuuden tasaus]])</f>
        <v>-125521.44306527358</v>
      </c>
      <c r="O65" s="244">
        <v>3275389.5878337245</v>
      </c>
      <c r="P65" s="380">
        <f>SUM(Yhteenveto[[#This Row],[Kunnan  peruspalvelujen valtionosuus ]:[Veroperustemuutoksista johtuvien veromenetysten korvaus]])</f>
        <v>3149868.1447684509</v>
      </c>
      <c r="Q65" s="34">
        <v>-263970.2524</v>
      </c>
      <c r="R65" s="347">
        <f>+Yhteenveto[[#This Row],[Kunnan  peruspalvelujen valtionosuus ]]+Yhteenveto[[#This Row],[Veroperustemuutoksista johtuvien veromenetysten korvaus]]+Yhteenveto[[#This Row],[Kotikuntakorvaus, netto]]</f>
        <v>2885897.8923684508</v>
      </c>
      <c r="S65" s="11"/>
      <c r="T65"/>
    </row>
    <row r="66" spans="1:20" ht="15" x14ac:dyDescent="0.25">
      <c r="A66" s="32">
        <v>186</v>
      </c>
      <c r="B66" s="13" t="s">
        <v>71</v>
      </c>
      <c r="C66" s="15">
        <v>45630</v>
      </c>
      <c r="D66" s="15">
        <v>72260434.00999999</v>
      </c>
      <c r="E66" s="15">
        <v>9982436.4286724105</v>
      </c>
      <c r="F66" s="234">
        <f>Yhteenveto[[#This Row],[Ikärakenne, laskennallinen kustannus]]+Yhteenveto[[#This Row],[Muut laskennalliset kustannukset ]]</f>
        <v>82242870.438672394</v>
      </c>
      <c r="G66" s="329">
        <v>1388.69</v>
      </c>
      <c r="H66" s="17">
        <v>63365924.700000003</v>
      </c>
      <c r="I66" s="345">
        <f>Yhteenveto[[#This Row],[Laskennalliset kustannukset yhteensä]]-Yhteenveto[[#This Row],[Omarahoitusosuus, €]]</f>
        <v>18876945.738672391</v>
      </c>
      <c r="J66" s="33">
        <v>1963817.5378784193</v>
      </c>
      <c r="K66" s="34">
        <v>-15157382.847178267</v>
      </c>
      <c r="L66" s="234">
        <f>Yhteenveto[[#This Row],[Valtionosuus omarahoitusosuuden jälkeen (välisumma)]]+Yhteenveto[[#This Row],[Lisäosat yhteensä]]+Yhteenveto[[#This Row],[Valtionosuuteen tehtävät vähennykset ja lisäykset, netto]]</f>
        <v>5683380.4293725435</v>
      </c>
      <c r="M66" s="34">
        <v>1016478.1334061795</v>
      </c>
      <c r="N66" s="308">
        <f>SUM(Yhteenveto[[#This Row],[Valtionosuus ennen verotuloihin perustuvaa valtionosuuden tasausta]]+Yhteenveto[[#This Row],[Verotuloihin perustuva valtionosuuden tasaus]])</f>
        <v>6699858.5627787225</v>
      </c>
      <c r="O66" s="244">
        <v>5398864.8071859898</v>
      </c>
      <c r="P66" s="380">
        <f>SUM(Yhteenveto[[#This Row],[Kunnan  peruspalvelujen valtionosuus ]:[Veroperustemuutoksista johtuvien veromenetysten korvaus]])</f>
        <v>12098723.369964711</v>
      </c>
      <c r="Q66" s="34">
        <v>-2709938.029060001</v>
      </c>
      <c r="R66" s="347">
        <f>+Yhteenveto[[#This Row],[Kunnan  peruspalvelujen valtionosuus ]]+Yhteenveto[[#This Row],[Veroperustemuutoksista johtuvien veromenetysten korvaus]]+Yhteenveto[[#This Row],[Kotikuntakorvaus, netto]]</f>
        <v>9388785.3409047108</v>
      </c>
      <c r="S66" s="11"/>
      <c r="T66"/>
    </row>
    <row r="67" spans="1:20" ht="15" x14ac:dyDescent="0.25">
      <c r="A67" s="32">
        <v>202</v>
      </c>
      <c r="B67" s="13" t="s">
        <v>72</v>
      </c>
      <c r="C67" s="15">
        <v>35848</v>
      </c>
      <c r="D67" s="15">
        <v>62898831.569999993</v>
      </c>
      <c r="E67" s="15">
        <v>5828732.2866037134</v>
      </c>
      <c r="F67" s="234">
        <f>Yhteenveto[[#This Row],[Ikärakenne, laskennallinen kustannus]]+Yhteenveto[[#This Row],[Muut laskennalliset kustannukset ]]</f>
        <v>68727563.856603712</v>
      </c>
      <c r="G67" s="329">
        <v>1388.69</v>
      </c>
      <c r="H67" s="17">
        <v>49781759.120000005</v>
      </c>
      <c r="I67" s="345">
        <f>Yhteenveto[[#This Row],[Laskennalliset kustannukset yhteensä]]-Yhteenveto[[#This Row],[Omarahoitusosuus, €]]</f>
        <v>18945804.736603707</v>
      </c>
      <c r="J67" s="33">
        <v>1639784.4805693519</v>
      </c>
      <c r="K67" s="34">
        <v>4041703.463717747</v>
      </c>
      <c r="L67" s="234">
        <f>Yhteenveto[[#This Row],[Valtionosuus omarahoitusosuuden jälkeen (välisumma)]]+Yhteenveto[[#This Row],[Lisäosat yhteensä]]+Yhteenveto[[#This Row],[Valtionosuuteen tehtävät vähennykset ja lisäykset, netto]]</f>
        <v>24627292.680890806</v>
      </c>
      <c r="M67" s="34">
        <v>658340.52202976041</v>
      </c>
      <c r="N67" s="308">
        <f>SUM(Yhteenveto[[#This Row],[Valtionosuus ennen verotuloihin perustuvaa valtionosuuden tasausta]]+Yhteenveto[[#This Row],[Verotuloihin perustuva valtionosuuden tasaus]])</f>
        <v>25285633.202920567</v>
      </c>
      <c r="O67" s="244">
        <v>3738913.909100424</v>
      </c>
      <c r="P67" s="380">
        <f>SUM(Yhteenveto[[#This Row],[Kunnan  peruspalvelujen valtionosuus ]:[Veroperustemuutoksista johtuvien veromenetysten korvaus]])</f>
        <v>29024547.112020992</v>
      </c>
      <c r="Q67" s="34">
        <v>-2528468.7253799997</v>
      </c>
      <c r="R67" s="347">
        <f>+Yhteenveto[[#This Row],[Kunnan  peruspalvelujen valtionosuus ]]+Yhteenveto[[#This Row],[Veroperustemuutoksista johtuvien veromenetysten korvaus]]+Yhteenveto[[#This Row],[Kotikuntakorvaus, netto]]</f>
        <v>26496078.386640992</v>
      </c>
      <c r="S67" s="11"/>
      <c r="T67"/>
    </row>
    <row r="68" spans="1:20" ht="15" x14ac:dyDescent="0.25">
      <c r="A68" s="32">
        <v>204</v>
      </c>
      <c r="B68" s="13" t="s">
        <v>73</v>
      </c>
      <c r="C68" s="15">
        <v>2689</v>
      </c>
      <c r="D68" s="15">
        <v>2806447.66</v>
      </c>
      <c r="E68" s="15">
        <v>902215.3701577594</v>
      </c>
      <c r="F68" s="234">
        <f>Yhteenveto[[#This Row],[Ikärakenne, laskennallinen kustannus]]+Yhteenveto[[#This Row],[Muut laskennalliset kustannukset ]]</f>
        <v>3708663.0301577598</v>
      </c>
      <c r="G68" s="329">
        <v>1388.69</v>
      </c>
      <c r="H68" s="17">
        <v>3734187.41</v>
      </c>
      <c r="I68" s="345">
        <f>Yhteenveto[[#This Row],[Laskennalliset kustannukset yhteensä]]-Yhteenveto[[#This Row],[Omarahoitusosuus, €]]</f>
        <v>-25524.379842240363</v>
      </c>
      <c r="J68" s="33">
        <v>372581.23920078558</v>
      </c>
      <c r="K68" s="34">
        <v>-2026480.9736043685</v>
      </c>
      <c r="L68" s="234">
        <f>Yhteenveto[[#This Row],[Valtionosuus omarahoitusosuuden jälkeen (välisumma)]]+Yhteenveto[[#This Row],[Lisäosat yhteensä]]+Yhteenveto[[#This Row],[Valtionosuuteen tehtävät vähennykset ja lisäykset, netto]]</f>
        <v>-1679424.1142458234</v>
      </c>
      <c r="M68" s="34">
        <v>1129991.0250743905</v>
      </c>
      <c r="N68" s="308">
        <f>SUM(Yhteenveto[[#This Row],[Valtionosuus ennen verotuloihin perustuvaa valtionosuuden tasausta]]+Yhteenveto[[#This Row],[Verotuloihin perustuva valtionosuuden tasaus]])</f>
        <v>-549433.08917143289</v>
      </c>
      <c r="O68" s="244">
        <v>618298.41845865559</v>
      </c>
      <c r="P68" s="380">
        <f>SUM(Yhteenveto[[#This Row],[Kunnan  peruspalvelujen valtionosuus ]:[Veroperustemuutoksista johtuvien veromenetysten korvaus]])</f>
        <v>68865.329287222703</v>
      </c>
      <c r="Q68" s="34">
        <v>-877836.63641000015</v>
      </c>
      <c r="R68" s="347">
        <f>+Yhteenveto[[#This Row],[Kunnan  peruspalvelujen valtionosuus ]]+Yhteenveto[[#This Row],[Veroperustemuutoksista johtuvien veromenetysten korvaus]]+Yhteenveto[[#This Row],[Kotikuntakorvaus, netto]]</f>
        <v>-808971.30712277745</v>
      </c>
      <c r="S68" s="11"/>
      <c r="T68"/>
    </row>
    <row r="69" spans="1:20" ht="15" x14ac:dyDescent="0.25">
      <c r="A69" s="32">
        <v>205</v>
      </c>
      <c r="B69" s="13" t="s">
        <v>74</v>
      </c>
      <c r="C69" s="15">
        <v>36297</v>
      </c>
      <c r="D69" s="15">
        <v>53376259.890000001</v>
      </c>
      <c r="E69" s="15">
        <v>7735319.0638292413</v>
      </c>
      <c r="F69" s="234">
        <f>Yhteenveto[[#This Row],[Ikärakenne, laskennallinen kustannus]]+Yhteenveto[[#This Row],[Muut laskennalliset kustannukset ]]</f>
        <v>61111578.953829244</v>
      </c>
      <c r="G69" s="329">
        <v>1388.69</v>
      </c>
      <c r="H69" s="17">
        <v>50405280.93</v>
      </c>
      <c r="I69" s="345">
        <f>Yhteenveto[[#This Row],[Laskennalliset kustannukset yhteensä]]-Yhteenveto[[#This Row],[Omarahoitusosuus, €]]</f>
        <v>10706298.023829244</v>
      </c>
      <c r="J69" s="33">
        <v>1580670.1583141368</v>
      </c>
      <c r="K69" s="34">
        <v>-13400437.963149657</v>
      </c>
      <c r="L69" s="234">
        <f>Yhteenveto[[#This Row],[Valtionosuus omarahoitusosuuden jälkeen (välisumma)]]+Yhteenveto[[#This Row],[Lisäosat yhteensä]]+Yhteenveto[[#This Row],[Valtionosuuteen tehtävät vähennykset ja lisäykset, netto]]</f>
        <v>-1113469.7810062766</v>
      </c>
      <c r="M69" s="34">
        <v>12709206.49113602</v>
      </c>
      <c r="N69" s="308">
        <f>SUM(Yhteenveto[[#This Row],[Valtionosuus ennen verotuloihin perustuvaa valtionosuuden tasausta]]+Yhteenveto[[#This Row],[Verotuloihin perustuva valtionosuuden tasaus]])</f>
        <v>11595736.710129743</v>
      </c>
      <c r="O69" s="244">
        <v>5718120.9029471334</v>
      </c>
      <c r="P69" s="380">
        <f>SUM(Yhteenveto[[#This Row],[Kunnan  peruspalvelujen valtionosuus ]:[Veroperustemuutoksista johtuvien veromenetysten korvaus]])</f>
        <v>17313857.613076877</v>
      </c>
      <c r="Q69" s="34">
        <v>-302285.97269999998</v>
      </c>
      <c r="R69" s="347">
        <f>+Yhteenveto[[#This Row],[Kunnan  peruspalvelujen valtionosuus ]]+Yhteenveto[[#This Row],[Veroperustemuutoksista johtuvien veromenetysten korvaus]]+Yhteenveto[[#This Row],[Kotikuntakorvaus, netto]]</f>
        <v>17011571.640376877</v>
      </c>
      <c r="S69" s="11"/>
      <c r="T69"/>
    </row>
    <row r="70" spans="1:20" ht="15" x14ac:dyDescent="0.25">
      <c r="A70" s="32">
        <v>208</v>
      </c>
      <c r="B70" s="13" t="s">
        <v>75</v>
      </c>
      <c r="C70" s="15">
        <v>12335</v>
      </c>
      <c r="D70" s="15">
        <v>21277149.079999998</v>
      </c>
      <c r="E70" s="15">
        <v>2271298.21805635</v>
      </c>
      <c r="F70" s="234">
        <f>Yhteenveto[[#This Row],[Ikärakenne, laskennallinen kustannus]]+Yhteenveto[[#This Row],[Muut laskennalliset kustannukset ]]</f>
        <v>23548447.298056349</v>
      </c>
      <c r="G70" s="329">
        <v>1388.69</v>
      </c>
      <c r="H70" s="17">
        <v>17129491.150000002</v>
      </c>
      <c r="I70" s="345">
        <f>Yhteenveto[[#This Row],[Laskennalliset kustannukset yhteensä]]-Yhteenveto[[#This Row],[Omarahoitusosuus, €]]</f>
        <v>6418956.1480563469</v>
      </c>
      <c r="J70" s="33">
        <v>751499.94354077696</v>
      </c>
      <c r="K70" s="34">
        <v>-30220.570282422006</v>
      </c>
      <c r="L70" s="234">
        <f>Yhteenveto[[#This Row],[Valtionosuus omarahoitusosuuden jälkeen (välisumma)]]+Yhteenveto[[#This Row],[Lisäosat yhteensä]]+Yhteenveto[[#This Row],[Valtionosuuteen tehtävät vähennykset ja lisäykset, netto]]</f>
        <v>7140235.521314702</v>
      </c>
      <c r="M70" s="34">
        <v>5776803.9278499866</v>
      </c>
      <c r="N70" s="308">
        <f>SUM(Yhteenveto[[#This Row],[Valtionosuus ennen verotuloihin perustuvaa valtionosuuden tasausta]]+Yhteenveto[[#This Row],[Verotuloihin perustuva valtionosuuden tasaus]])</f>
        <v>12917039.449164689</v>
      </c>
      <c r="O70" s="244">
        <v>2423142.9183948599</v>
      </c>
      <c r="P70" s="380">
        <f>SUM(Yhteenveto[[#This Row],[Kunnan  peruspalvelujen valtionosuus ]:[Veroperustemuutoksista johtuvien veromenetysten korvaus]])</f>
        <v>15340182.367559548</v>
      </c>
      <c r="Q70" s="34">
        <v>-21813.639200000005</v>
      </c>
      <c r="R70" s="347">
        <f>+Yhteenveto[[#This Row],[Kunnan  peruspalvelujen valtionosuus ]]+Yhteenveto[[#This Row],[Veroperustemuutoksista johtuvien veromenetysten korvaus]]+Yhteenveto[[#This Row],[Kotikuntakorvaus, netto]]</f>
        <v>15318368.728359548</v>
      </c>
      <c r="S70" s="11"/>
      <c r="T70"/>
    </row>
    <row r="71" spans="1:20" ht="15" x14ac:dyDescent="0.25">
      <c r="A71" s="32">
        <v>211</v>
      </c>
      <c r="B71" s="13" t="s">
        <v>76</v>
      </c>
      <c r="C71" s="15">
        <v>32959</v>
      </c>
      <c r="D71" s="15">
        <v>58266266.699999996</v>
      </c>
      <c r="E71" s="15">
        <v>4358747.9215421844</v>
      </c>
      <c r="F71" s="234">
        <f>Yhteenveto[[#This Row],[Ikärakenne, laskennallinen kustannus]]+Yhteenveto[[#This Row],[Muut laskennalliset kustannukset ]]</f>
        <v>62625014.621542178</v>
      </c>
      <c r="G71" s="329">
        <v>1388.69</v>
      </c>
      <c r="H71" s="17">
        <v>45769833.710000001</v>
      </c>
      <c r="I71" s="345">
        <f>Yhteenveto[[#This Row],[Laskennalliset kustannukset yhteensä]]-Yhteenveto[[#This Row],[Omarahoitusosuus, €]]</f>
        <v>16855180.911542177</v>
      </c>
      <c r="J71" s="33">
        <v>1282634.2538903751</v>
      </c>
      <c r="K71" s="34">
        <v>-3523436.3214192186</v>
      </c>
      <c r="L71" s="234">
        <f>Yhteenveto[[#This Row],[Valtionosuus omarahoitusosuuden jälkeen (välisumma)]]+Yhteenveto[[#This Row],[Lisäosat yhteensä]]+Yhteenveto[[#This Row],[Valtionosuuteen tehtävät vähennykset ja lisäykset, netto]]</f>
        <v>14614378.844013335</v>
      </c>
      <c r="M71" s="34">
        <v>5317115.4541388405</v>
      </c>
      <c r="N71" s="308">
        <f>SUM(Yhteenveto[[#This Row],[Valtionosuus ennen verotuloihin perustuvaa valtionosuuden tasausta]]+Yhteenveto[[#This Row],[Verotuloihin perustuva valtionosuuden tasaus]])</f>
        <v>19931494.298152175</v>
      </c>
      <c r="O71" s="244">
        <v>4222130.48012006</v>
      </c>
      <c r="P71" s="380">
        <f>SUM(Yhteenveto[[#This Row],[Kunnan  peruspalvelujen valtionosuus ]:[Veroperustemuutoksista johtuvien veromenetysten korvaus]])</f>
        <v>24153624.778272234</v>
      </c>
      <c r="Q71" s="34">
        <v>-1217489.4991500005</v>
      </c>
      <c r="R71" s="347">
        <f>+Yhteenveto[[#This Row],[Kunnan  peruspalvelujen valtionosuus ]]+Yhteenveto[[#This Row],[Veroperustemuutoksista johtuvien veromenetysten korvaus]]+Yhteenveto[[#This Row],[Kotikuntakorvaus, netto]]</f>
        <v>22936135.279122233</v>
      </c>
      <c r="S71" s="11"/>
      <c r="T71"/>
    </row>
    <row r="72" spans="1:20" ht="15" x14ac:dyDescent="0.25">
      <c r="A72" s="32">
        <v>213</v>
      </c>
      <c r="B72" s="13" t="s">
        <v>77</v>
      </c>
      <c r="C72" s="15">
        <v>5154</v>
      </c>
      <c r="D72" s="15">
        <v>5805961.2799999993</v>
      </c>
      <c r="E72" s="15">
        <v>1462967.7185166809</v>
      </c>
      <c r="F72" s="234">
        <f>Yhteenveto[[#This Row],[Ikärakenne, laskennallinen kustannus]]+Yhteenveto[[#This Row],[Muut laskennalliset kustannukset ]]</f>
        <v>7268928.9985166807</v>
      </c>
      <c r="G72" s="329">
        <v>1388.69</v>
      </c>
      <c r="H72" s="17">
        <v>7157308.2600000007</v>
      </c>
      <c r="I72" s="345">
        <f>Yhteenveto[[#This Row],[Laskennalliset kustannukset yhteensä]]-Yhteenveto[[#This Row],[Omarahoitusosuus, €]]</f>
        <v>111620.73851667996</v>
      </c>
      <c r="J72" s="33">
        <v>630991.12283698109</v>
      </c>
      <c r="K72" s="34">
        <v>-1182337.9391625705</v>
      </c>
      <c r="L72" s="234">
        <f>Yhteenveto[[#This Row],[Valtionosuus omarahoitusosuuden jälkeen (välisumma)]]+Yhteenveto[[#This Row],[Lisäosat yhteensä]]+Yhteenveto[[#This Row],[Valtionosuuteen tehtävät vähennykset ja lisäykset, netto]]</f>
        <v>-439726.07780890947</v>
      </c>
      <c r="M72" s="34">
        <v>1203811.5481204316</v>
      </c>
      <c r="N72" s="308">
        <f>SUM(Yhteenveto[[#This Row],[Valtionosuus ennen verotuloihin perustuvaa valtionosuuden tasausta]]+Yhteenveto[[#This Row],[Verotuloihin perustuva valtionosuuden tasaus]])</f>
        <v>764085.47031152213</v>
      </c>
      <c r="O72" s="244">
        <v>1110295.7370382252</v>
      </c>
      <c r="P72" s="380">
        <f>SUM(Yhteenveto[[#This Row],[Kunnan  peruspalvelujen valtionosuus ]:[Veroperustemuutoksista johtuvien veromenetysten korvaus]])</f>
        <v>1874381.2073497474</v>
      </c>
      <c r="Q72" s="34">
        <v>-121393.53260000001</v>
      </c>
      <c r="R72" s="347">
        <f>+Yhteenveto[[#This Row],[Kunnan  peruspalvelujen valtionosuus ]]+Yhteenveto[[#This Row],[Veroperustemuutoksista johtuvien veromenetysten korvaus]]+Yhteenveto[[#This Row],[Kotikuntakorvaus, netto]]</f>
        <v>1752987.6747497474</v>
      </c>
      <c r="S72" s="11"/>
      <c r="T72"/>
    </row>
    <row r="73" spans="1:20" ht="15" x14ac:dyDescent="0.25">
      <c r="A73" s="32">
        <v>214</v>
      </c>
      <c r="B73" s="13" t="s">
        <v>78</v>
      </c>
      <c r="C73" s="15">
        <v>12528</v>
      </c>
      <c r="D73" s="15">
        <v>16930903.660000004</v>
      </c>
      <c r="E73" s="15">
        <v>2928954.6054901662</v>
      </c>
      <c r="F73" s="234">
        <f>Yhteenveto[[#This Row],[Ikärakenne, laskennallinen kustannus]]+Yhteenveto[[#This Row],[Muut laskennalliset kustannukset ]]</f>
        <v>19859858.265490171</v>
      </c>
      <c r="G73" s="329">
        <v>1388.69</v>
      </c>
      <c r="H73" s="17">
        <v>17397508.32</v>
      </c>
      <c r="I73" s="345">
        <f>Yhteenveto[[#This Row],[Laskennalliset kustannukset yhteensä]]-Yhteenveto[[#This Row],[Omarahoitusosuus, €]]</f>
        <v>2462349.9454901703</v>
      </c>
      <c r="J73" s="33">
        <v>656108.25256009656</v>
      </c>
      <c r="K73" s="34">
        <v>-1486276.6555331259</v>
      </c>
      <c r="L73" s="234">
        <f>Yhteenveto[[#This Row],[Valtionosuus omarahoitusosuuden jälkeen (välisumma)]]+Yhteenveto[[#This Row],[Lisäosat yhteensä]]+Yhteenveto[[#This Row],[Valtionosuuteen tehtävät vähennykset ja lisäykset, netto]]</f>
        <v>1632181.5425171412</v>
      </c>
      <c r="M73" s="34">
        <v>5190839.3998318166</v>
      </c>
      <c r="N73" s="308">
        <f>SUM(Yhteenveto[[#This Row],[Valtionosuus ennen verotuloihin perustuvaa valtionosuuden tasausta]]+Yhteenveto[[#This Row],[Verotuloihin perustuva valtionosuuden tasaus]])</f>
        <v>6823020.942348958</v>
      </c>
      <c r="O73" s="244">
        <v>2646942.193622163</v>
      </c>
      <c r="P73" s="380">
        <f>SUM(Yhteenveto[[#This Row],[Kunnan  peruspalvelujen valtionosuus ]:[Veroperustemuutoksista johtuvien veromenetysten korvaus]])</f>
        <v>9469963.1359711215</v>
      </c>
      <c r="Q73" s="34">
        <v>206551.83649999992</v>
      </c>
      <c r="R73" s="347">
        <f>+Yhteenveto[[#This Row],[Kunnan  peruspalvelujen valtionosuus ]]+Yhteenveto[[#This Row],[Veroperustemuutoksista johtuvien veromenetysten korvaus]]+Yhteenveto[[#This Row],[Kotikuntakorvaus, netto]]</f>
        <v>9676514.9724711217</v>
      </c>
      <c r="S73" s="11"/>
      <c r="T73"/>
    </row>
    <row r="74" spans="1:20" ht="15" x14ac:dyDescent="0.25">
      <c r="A74" s="32">
        <v>216</v>
      </c>
      <c r="B74" s="13" t="s">
        <v>79</v>
      </c>
      <c r="C74" s="15">
        <v>1269</v>
      </c>
      <c r="D74" s="15">
        <v>1455919.4300000002</v>
      </c>
      <c r="E74" s="15">
        <v>531421.4544714794</v>
      </c>
      <c r="F74" s="234">
        <f>Yhteenveto[[#This Row],[Ikärakenne, laskennallinen kustannus]]+Yhteenveto[[#This Row],[Muut laskennalliset kustannukset ]]</f>
        <v>1987340.8844714796</v>
      </c>
      <c r="G74" s="329">
        <v>1388.69</v>
      </c>
      <c r="H74" s="17">
        <v>1762247.61</v>
      </c>
      <c r="I74" s="345">
        <f>Yhteenveto[[#This Row],[Laskennalliset kustannukset yhteensä]]-Yhteenveto[[#This Row],[Omarahoitusosuus, €]]</f>
        <v>225093.27447147947</v>
      </c>
      <c r="J74" s="33">
        <v>400839.06335136737</v>
      </c>
      <c r="K74" s="34">
        <v>-62235.299164481781</v>
      </c>
      <c r="L74" s="234">
        <f>Yhteenveto[[#This Row],[Valtionosuus omarahoitusosuuden jälkeen (välisumma)]]+Yhteenveto[[#This Row],[Lisäosat yhteensä]]+Yhteenveto[[#This Row],[Valtionosuuteen tehtävät vähennykset ja lisäykset, netto]]</f>
        <v>563697.03865836503</v>
      </c>
      <c r="M74" s="34">
        <v>508158.78204722999</v>
      </c>
      <c r="N74" s="308">
        <f>SUM(Yhteenveto[[#This Row],[Valtionosuus ennen verotuloihin perustuvaa valtionosuuden tasausta]]+Yhteenveto[[#This Row],[Verotuloihin perustuva valtionosuuden tasaus]])</f>
        <v>1071855.820705595</v>
      </c>
      <c r="O74" s="244">
        <v>300791.69579398894</v>
      </c>
      <c r="P74" s="380">
        <f>SUM(Yhteenveto[[#This Row],[Kunnan  peruspalvelujen valtionosuus ]:[Veroperustemuutoksista johtuvien veromenetysten korvaus]])</f>
        <v>1372647.5164995838</v>
      </c>
      <c r="Q74" s="34">
        <v>69349.72</v>
      </c>
      <c r="R74" s="347">
        <f>+Yhteenveto[[#This Row],[Kunnan  peruspalvelujen valtionosuus ]]+Yhteenveto[[#This Row],[Veroperustemuutoksista johtuvien veromenetysten korvaus]]+Yhteenveto[[#This Row],[Kotikuntakorvaus, netto]]</f>
        <v>1441997.2364995838</v>
      </c>
      <c r="S74" s="11"/>
      <c r="T74"/>
    </row>
    <row r="75" spans="1:20" ht="15" x14ac:dyDescent="0.25">
      <c r="A75" s="32">
        <v>217</v>
      </c>
      <c r="B75" s="13" t="s">
        <v>80</v>
      </c>
      <c r="C75" s="15">
        <v>5352</v>
      </c>
      <c r="D75" s="15">
        <v>8996866.8599999994</v>
      </c>
      <c r="E75" s="15">
        <v>994397.269327485</v>
      </c>
      <c r="F75" s="234">
        <f>Yhteenveto[[#This Row],[Ikärakenne, laskennallinen kustannus]]+Yhteenveto[[#This Row],[Muut laskennalliset kustannukset ]]</f>
        <v>9991264.1293274835</v>
      </c>
      <c r="G75" s="329">
        <v>1388.69</v>
      </c>
      <c r="H75" s="17">
        <v>7432268.8799999999</v>
      </c>
      <c r="I75" s="345">
        <f>Yhteenveto[[#This Row],[Laskennalliset kustannukset yhteensä]]-Yhteenveto[[#This Row],[Omarahoitusosuus, €]]</f>
        <v>2558995.2493274836</v>
      </c>
      <c r="J75" s="33">
        <v>238131.62713640509</v>
      </c>
      <c r="K75" s="34">
        <v>-2098785.4867306082</v>
      </c>
      <c r="L75" s="234">
        <f>Yhteenveto[[#This Row],[Valtionosuus omarahoitusosuuden jälkeen (välisumma)]]+Yhteenveto[[#This Row],[Lisäosat yhteensä]]+Yhteenveto[[#This Row],[Valtionosuuteen tehtävät vähennykset ja lisäykset, netto]]</f>
        <v>698341.38973328052</v>
      </c>
      <c r="M75" s="34">
        <v>2723056.9866396575</v>
      </c>
      <c r="N75" s="308">
        <f>SUM(Yhteenveto[[#This Row],[Valtionosuus ennen verotuloihin perustuvaa valtionosuuden tasausta]]+Yhteenveto[[#This Row],[Verotuloihin perustuva valtionosuuden tasaus]])</f>
        <v>3421398.376372938</v>
      </c>
      <c r="O75" s="244">
        <v>1051504.0723747611</v>
      </c>
      <c r="P75" s="380">
        <f>SUM(Yhteenveto[[#This Row],[Kunnan  peruspalvelujen valtionosuus ]:[Veroperustemuutoksista johtuvien veromenetysten korvaus]])</f>
        <v>4472902.4487476991</v>
      </c>
      <c r="Q75" s="34">
        <v>-22144.626500000006</v>
      </c>
      <c r="R75" s="347">
        <f>+Yhteenveto[[#This Row],[Kunnan  peruspalvelujen valtionosuus ]]+Yhteenveto[[#This Row],[Veroperustemuutoksista johtuvien veromenetysten korvaus]]+Yhteenveto[[#This Row],[Kotikuntakorvaus, netto]]</f>
        <v>4450757.8222476989</v>
      </c>
      <c r="S75" s="11"/>
      <c r="T75"/>
    </row>
    <row r="76" spans="1:20" ht="15" x14ac:dyDescent="0.25">
      <c r="A76" s="32">
        <v>218</v>
      </c>
      <c r="B76" s="13" t="s">
        <v>81</v>
      </c>
      <c r="C76" s="15">
        <v>1200</v>
      </c>
      <c r="D76" s="15">
        <v>1250616.8700000001</v>
      </c>
      <c r="E76" s="15">
        <v>268162.63073477044</v>
      </c>
      <c r="F76" s="234">
        <f>Yhteenveto[[#This Row],[Ikärakenne, laskennallinen kustannus]]+Yhteenveto[[#This Row],[Muut laskennalliset kustannukset ]]</f>
        <v>1518779.5007347707</v>
      </c>
      <c r="G76" s="329">
        <v>1388.69</v>
      </c>
      <c r="H76" s="17">
        <v>1666428</v>
      </c>
      <c r="I76" s="345">
        <f>Yhteenveto[[#This Row],[Laskennalliset kustannukset yhteensä]]-Yhteenveto[[#This Row],[Omarahoitusosuus, €]]</f>
        <v>-147648.49926522933</v>
      </c>
      <c r="J76" s="33">
        <v>72561.434597395026</v>
      </c>
      <c r="K76" s="34">
        <v>369264.19955501478</v>
      </c>
      <c r="L76" s="234">
        <f>Yhteenveto[[#This Row],[Valtionosuus omarahoitusosuuden jälkeen (välisumma)]]+Yhteenveto[[#This Row],[Lisäosat yhteensä]]+Yhteenveto[[#This Row],[Valtionosuuteen tehtävät vähennykset ja lisäykset, netto]]</f>
        <v>294177.13488718047</v>
      </c>
      <c r="M76" s="34">
        <v>625806.49527986499</v>
      </c>
      <c r="N76" s="308">
        <f>SUM(Yhteenveto[[#This Row],[Valtionosuus ennen verotuloihin perustuvaa valtionosuuden tasausta]]+Yhteenveto[[#This Row],[Verotuloihin perustuva valtionosuuden tasaus]])</f>
        <v>919983.6301670454</v>
      </c>
      <c r="O76" s="244">
        <v>336771.41445973481</v>
      </c>
      <c r="P76" s="380">
        <f>SUM(Yhteenveto[[#This Row],[Kunnan  peruspalvelujen valtionosuus ]:[Veroperustemuutoksista johtuvien veromenetysten korvaus]])</f>
        <v>1256755.0446267803</v>
      </c>
      <c r="Q76" s="34">
        <v>-343517.53350000008</v>
      </c>
      <c r="R76" s="347">
        <f>+Yhteenveto[[#This Row],[Kunnan  peruspalvelujen valtionosuus ]]+Yhteenveto[[#This Row],[Veroperustemuutoksista johtuvien veromenetysten korvaus]]+Yhteenveto[[#This Row],[Kotikuntakorvaus, netto]]</f>
        <v>913237.51112678018</v>
      </c>
      <c r="S76" s="11"/>
      <c r="T76"/>
    </row>
    <row r="77" spans="1:20" ht="15" x14ac:dyDescent="0.25">
      <c r="A77" s="32">
        <v>224</v>
      </c>
      <c r="B77" s="13" t="s">
        <v>82</v>
      </c>
      <c r="C77" s="15">
        <v>8603</v>
      </c>
      <c r="D77" s="15">
        <v>12350401.690000001</v>
      </c>
      <c r="E77" s="15">
        <v>2282703.2820085227</v>
      </c>
      <c r="F77" s="234">
        <f>Yhteenveto[[#This Row],[Ikärakenne, laskennallinen kustannus]]+Yhteenveto[[#This Row],[Muut laskennalliset kustannukset ]]</f>
        <v>14633104.972008524</v>
      </c>
      <c r="G77" s="329">
        <v>1388.69</v>
      </c>
      <c r="H77" s="17">
        <v>11946900.07</v>
      </c>
      <c r="I77" s="345">
        <f>Yhteenveto[[#This Row],[Laskennalliset kustannukset yhteensä]]-Yhteenveto[[#This Row],[Omarahoitusosuus, €]]</f>
        <v>2686204.9020085242</v>
      </c>
      <c r="J77" s="33">
        <v>217258.00997259829</v>
      </c>
      <c r="K77" s="34">
        <v>-1577031.6225883856</v>
      </c>
      <c r="L77" s="234">
        <f>Yhteenveto[[#This Row],[Valtionosuus omarahoitusosuuden jälkeen (välisumma)]]+Yhteenveto[[#This Row],[Lisäosat yhteensä]]+Yhteenveto[[#This Row],[Valtionosuuteen tehtävät vähennykset ja lisäykset, netto]]</f>
        <v>1326431.289392737</v>
      </c>
      <c r="M77" s="34">
        <v>3737573.1131356121</v>
      </c>
      <c r="N77" s="308">
        <f>SUM(Yhteenveto[[#This Row],[Valtionosuus ennen verotuloihin perustuvaa valtionosuuden tasausta]]+Yhteenveto[[#This Row],[Verotuloihin perustuva valtionosuuden tasaus]])</f>
        <v>5064004.4025283493</v>
      </c>
      <c r="O77" s="244">
        <v>1434676.713547938</v>
      </c>
      <c r="P77" s="380">
        <f>SUM(Yhteenveto[[#This Row],[Kunnan  peruspalvelujen valtionosuus ]:[Veroperustemuutoksista johtuvien veromenetysten korvaus]])</f>
        <v>6498681.1160762869</v>
      </c>
      <c r="Q77" s="34">
        <v>339797.86669999996</v>
      </c>
      <c r="R77" s="347">
        <f>+Yhteenveto[[#This Row],[Kunnan  peruspalvelujen valtionosuus ]]+Yhteenveto[[#This Row],[Veroperustemuutoksista johtuvien veromenetysten korvaus]]+Yhteenveto[[#This Row],[Kotikuntakorvaus, netto]]</f>
        <v>6838478.982776287</v>
      </c>
      <c r="S77" s="11"/>
      <c r="T77"/>
    </row>
    <row r="78" spans="1:20" ht="15" x14ac:dyDescent="0.25">
      <c r="A78" s="32">
        <v>226</v>
      </c>
      <c r="B78" s="13" t="s">
        <v>83</v>
      </c>
      <c r="C78" s="15">
        <v>3665</v>
      </c>
      <c r="D78" s="15">
        <v>4382094.1400000006</v>
      </c>
      <c r="E78" s="15">
        <v>1144230.7412040688</v>
      </c>
      <c r="F78" s="234">
        <f>Yhteenveto[[#This Row],[Ikärakenne, laskennallinen kustannus]]+Yhteenveto[[#This Row],[Muut laskennalliset kustannukset ]]</f>
        <v>5526324.8812040696</v>
      </c>
      <c r="G78" s="329">
        <v>1388.69</v>
      </c>
      <c r="H78" s="17">
        <v>5089548.8500000006</v>
      </c>
      <c r="I78" s="345">
        <f>Yhteenveto[[#This Row],[Laskennalliset kustannukset yhteensä]]-Yhteenveto[[#This Row],[Omarahoitusosuus, €]]</f>
        <v>436776.03120406903</v>
      </c>
      <c r="J78" s="33">
        <v>571926.62974419387</v>
      </c>
      <c r="K78" s="34">
        <v>210579.65925530411</v>
      </c>
      <c r="L78" s="234">
        <f>Yhteenveto[[#This Row],[Valtionosuus omarahoitusosuuden jälkeen (välisumma)]]+Yhteenveto[[#This Row],[Lisäosat yhteensä]]+Yhteenveto[[#This Row],[Valtionosuuteen tehtävät vähennykset ja lisäykset, netto]]</f>
        <v>1219282.3202035669</v>
      </c>
      <c r="M78" s="34">
        <v>1643870.6161931041</v>
      </c>
      <c r="N78" s="308">
        <f>SUM(Yhteenveto[[#This Row],[Valtionosuus ennen verotuloihin perustuvaa valtionosuuden tasausta]]+Yhteenveto[[#This Row],[Verotuloihin perustuva valtionosuuden tasaus]])</f>
        <v>2863152.936396671</v>
      </c>
      <c r="O78" s="244">
        <v>803308.13348792423</v>
      </c>
      <c r="P78" s="380">
        <f>SUM(Yhteenveto[[#This Row],[Kunnan  peruspalvelujen valtionosuus ]:[Veroperustemuutoksista johtuvien veromenetysten korvaus]])</f>
        <v>3666461.0698845955</v>
      </c>
      <c r="Q78" s="34">
        <v>33098.729999999996</v>
      </c>
      <c r="R78" s="347">
        <f>+Yhteenveto[[#This Row],[Kunnan  peruspalvelujen valtionosuus ]]+Yhteenveto[[#This Row],[Veroperustemuutoksista johtuvien veromenetysten korvaus]]+Yhteenveto[[#This Row],[Kotikuntakorvaus, netto]]</f>
        <v>3699559.7998845954</v>
      </c>
      <c r="S78" s="11"/>
      <c r="T78"/>
    </row>
    <row r="79" spans="1:20" ht="15" x14ac:dyDescent="0.25">
      <c r="A79" s="32">
        <v>230</v>
      </c>
      <c r="B79" s="13" t="s">
        <v>84</v>
      </c>
      <c r="C79" s="15">
        <v>2240</v>
      </c>
      <c r="D79" s="15">
        <v>2720957.1</v>
      </c>
      <c r="E79" s="15">
        <v>758369.63266191096</v>
      </c>
      <c r="F79" s="234">
        <f>Yhteenveto[[#This Row],[Ikärakenne, laskennallinen kustannus]]+Yhteenveto[[#This Row],[Muut laskennalliset kustannukset ]]</f>
        <v>3479326.7326619113</v>
      </c>
      <c r="G79" s="329">
        <v>1388.69</v>
      </c>
      <c r="H79" s="17">
        <v>3110665.6</v>
      </c>
      <c r="I79" s="345">
        <f>Yhteenveto[[#This Row],[Laskennalliset kustannukset yhteensä]]-Yhteenveto[[#This Row],[Omarahoitusosuus, €]]</f>
        <v>368661.13266191119</v>
      </c>
      <c r="J79" s="33">
        <v>296203.60304653941</v>
      </c>
      <c r="K79" s="34">
        <v>-180884.94537860446</v>
      </c>
      <c r="L79" s="234">
        <f>Yhteenveto[[#This Row],[Valtionosuus omarahoitusosuuden jälkeen (välisumma)]]+Yhteenveto[[#This Row],[Lisäosat yhteensä]]+Yhteenveto[[#This Row],[Valtionosuuteen tehtävät vähennykset ja lisäykset, netto]]</f>
        <v>483979.7903298462</v>
      </c>
      <c r="M79" s="34">
        <v>1331798.1766675536</v>
      </c>
      <c r="N79" s="308">
        <f>SUM(Yhteenveto[[#This Row],[Valtionosuus ennen verotuloihin perustuvaa valtionosuuden tasausta]]+Yhteenveto[[#This Row],[Verotuloihin perustuva valtionosuuden tasaus]])</f>
        <v>1815777.9669973999</v>
      </c>
      <c r="O79" s="244">
        <v>594525.25691554428</v>
      </c>
      <c r="P79" s="380">
        <f>SUM(Yhteenveto[[#This Row],[Kunnan  peruspalvelujen valtionosuus ]:[Veroperustemuutoksista johtuvien veromenetysten korvaus]])</f>
        <v>2410303.2239129441</v>
      </c>
      <c r="Q79" s="34">
        <v>82431.599000000002</v>
      </c>
      <c r="R79" s="347">
        <f>+Yhteenveto[[#This Row],[Kunnan  peruspalvelujen valtionosuus ]]+Yhteenveto[[#This Row],[Veroperustemuutoksista johtuvien veromenetysten korvaus]]+Yhteenveto[[#This Row],[Kotikuntakorvaus, netto]]</f>
        <v>2492734.822912944</v>
      </c>
      <c r="S79" s="11"/>
      <c r="T79"/>
    </row>
    <row r="80" spans="1:20" ht="15" x14ac:dyDescent="0.25">
      <c r="A80" s="32">
        <v>231</v>
      </c>
      <c r="B80" s="13" t="s">
        <v>85</v>
      </c>
      <c r="C80" s="15">
        <v>1256</v>
      </c>
      <c r="D80" s="15">
        <v>1452067.53</v>
      </c>
      <c r="E80" s="15">
        <v>575586.91868886433</v>
      </c>
      <c r="F80" s="234">
        <f>Yhteenveto[[#This Row],[Ikärakenne, laskennallinen kustannus]]+Yhteenveto[[#This Row],[Muut laskennalliset kustannukset ]]</f>
        <v>2027654.4486888642</v>
      </c>
      <c r="G80" s="329">
        <v>1388.69</v>
      </c>
      <c r="H80" s="17">
        <v>1744194.6400000001</v>
      </c>
      <c r="I80" s="345">
        <f>Yhteenveto[[#This Row],[Laskennalliset kustannukset yhteensä]]-Yhteenveto[[#This Row],[Omarahoitusosuus, €]]</f>
        <v>283459.80868886411</v>
      </c>
      <c r="J80" s="33">
        <v>101812.25116365174</v>
      </c>
      <c r="K80" s="34">
        <v>-1506056.0632301481</v>
      </c>
      <c r="L80" s="234">
        <f>Yhteenveto[[#This Row],[Valtionosuus omarahoitusosuuden jälkeen (välisumma)]]+Yhteenveto[[#This Row],[Lisäosat yhteensä]]+Yhteenveto[[#This Row],[Valtionosuuteen tehtävät vähennykset ja lisäykset, netto]]</f>
        <v>-1120784.0033776322</v>
      </c>
      <c r="M80" s="34">
        <v>-15346.034040523788</v>
      </c>
      <c r="N80" s="308">
        <f>SUM(Yhteenveto[[#This Row],[Valtionosuus ennen verotuloihin perustuvaa valtionosuuden tasausta]]+Yhteenveto[[#This Row],[Verotuloihin perustuva valtionosuuden tasaus]])</f>
        <v>-1136130.0374181559</v>
      </c>
      <c r="O80" s="244">
        <v>223024.6317243746</v>
      </c>
      <c r="P80" s="380">
        <f>SUM(Yhteenveto[[#This Row],[Kunnan  peruspalvelujen valtionosuus ]:[Veroperustemuutoksista johtuvien veromenetysten korvaus]])</f>
        <v>-913105.40569378133</v>
      </c>
      <c r="Q80" s="34">
        <v>-211122.61350000004</v>
      </c>
      <c r="R80" s="347">
        <f>+Yhteenveto[[#This Row],[Kunnan  peruspalvelujen valtionosuus ]]+Yhteenveto[[#This Row],[Veroperustemuutoksista johtuvien veromenetysten korvaus]]+Yhteenveto[[#This Row],[Kotikuntakorvaus, netto]]</f>
        <v>-1124228.0191937813</v>
      </c>
      <c r="S80" s="11"/>
      <c r="T80"/>
    </row>
    <row r="81" spans="1:20" ht="15" x14ac:dyDescent="0.25">
      <c r="A81" s="32">
        <v>232</v>
      </c>
      <c r="B81" s="13" t="s">
        <v>86</v>
      </c>
      <c r="C81" s="15">
        <v>12750</v>
      </c>
      <c r="D81" s="15">
        <v>18376052.069999997</v>
      </c>
      <c r="E81" s="15">
        <v>2794393.2139650695</v>
      </c>
      <c r="F81" s="234">
        <f>Yhteenveto[[#This Row],[Ikärakenne, laskennallinen kustannus]]+Yhteenveto[[#This Row],[Muut laskennalliset kustannukset ]]</f>
        <v>21170445.283965066</v>
      </c>
      <c r="G81" s="329">
        <v>1388.69</v>
      </c>
      <c r="H81" s="17">
        <v>17705797.5</v>
      </c>
      <c r="I81" s="345">
        <f>Yhteenveto[[#This Row],[Laskennalliset kustannukset yhteensä]]-Yhteenveto[[#This Row],[Omarahoitusosuus, €]]</f>
        <v>3464647.7839650661</v>
      </c>
      <c r="J81" s="33">
        <v>450963.96483150619</v>
      </c>
      <c r="K81" s="34">
        <v>-1726464.1543291835</v>
      </c>
      <c r="L81" s="234">
        <f>Yhteenveto[[#This Row],[Valtionosuus omarahoitusosuuden jälkeen (välisumma)]]+Yhteenveto[[#This Row],[Lisäosat yhteensä]]+Yhteenveto[[#This Row],[Valtionosuuteen tehtävät vähennykset ja lisäykset, netto]]</f>
        <v>2189147.5944673889</v>
      </c>
      <c r="M81" s="34">
        <v>5331084.5739423959</v>
      </c>
      <c r="N81" s="308">
        <f>SUM(Yhteenveto[[#This Row],[Valtionosuus ennen verotuloihin perustuvaa valtionosuuden tasausta]]+Yhteenveto[[#This Row],[Verotuloihin perustuva valtionosuuden tasaus]])</f>
        <v>7520232.1684097853</v>
      </c>
      <c r="O81" s="244">
        <v>2833844.5446507484</v>
      </c>
      <c r="P81" s="380">
        <f>SUM(Yhteenveto[[#This Row],[Kunnan  peruspalvelujen valtionosuus ]:[Veroperustemuutoksista johtuvien veromenetysten korvaus]])</f>
        <v>10354076.713060534</v>
      </c>
      <c r="Q81" s="34">
        <v>-60050.552999999985</v>
      </c>
      <c r="R81" s="347">
        <f>+Yhteenveto[[#This Row],[Kunnan  peruspalvelujen valtionosuus ]]+Yhteenveto[[#This Row],[Veroperustemuutoksista johtuvien veromenetysten korvaus]]+Yhteenveto[[#This Row],[Kotikuntakorvaus, netto]]</f>
        <v>10294026.160060534</v>
      </c>
      <c r="S81" s="11"/>
      <c r="T81"/>
    </row>
    <row r="82" spans="1:20" ht="15" x14ac:dyDescent="0.25">
      <c r="A82" s="32">
        <v>233</v>
      </c>
      <c r="B82" s="13" t="s">
        <v>87</v>
      </c>
      <c r="C82" s="15">
        <v>15116</v>
      </c>
      <c r="D82" s="15">
        <v>21698200.630000003</v>
      </c>
      <c r="E82" s="15">
        <v>2906975.0565133914</v>
      </c>
      <c r="F82" s="234">
        <f>Yhteenveto[[#This Row],[Ikärakenne, laskennallinen kustannus]]+Yhteenveto[[#This Row],[Muut laskennalliset kustannukset ]]</f>
        <v>24605175.686513394</v>
      </c>
      <c r="G82" s="329">
        <v>1388.69</v>
      </c>
      <c r="H82" s="17">
        <v>20991438.039999999</v>
      </c>
      <c r="I82" s="345">
        <f>Yhteenveto[[#This Row],[Laskennalliset kustannukset yhteensä]]-Yhteenveto[[#This Row],[Omarahoitusosuus, €]]</f>
        <v>3613737.646513395</v>
      </c>
      <c r="J82" s="33">
        <v>430113.63792440068</v>
      </c>
      <c r="K82" s="34">
        <v>719777.77408917551</v>
      </c>
      <c r="L82" s="234">
        <f>Yhteenveto[[#This Row],[Valtionosuus omarahoitusosuuden jälkeen (välisumma)]]+Yhteenveto[[#This Row],[Lisäosat yhteensä]]+Yhteenveto[[#This Row],[Valtionosuuteen tehtävät vähennykset ja lisäykset, netto]]</f>
        <v>4763629.0585269714</v>
      </c>
      <c r="M82" s="34">
        <v>6990857.8582752366</v>
      </c>
      <c r="N82" s="308">
        <f>SUM(Yhteenveto[[#This Row],[Valtionosuus ennen verotuloihin perustuvaa valtionosuuden tasausta]]+Yhteenveto[[#This Row],[Verotuloihin perustuva valtionosuuden tasaus]])</f>
        <v>11754486.916802209</v>
      </c>
      <c r="O82" s="244">
        <v>3392006.8512649895</v>
      </c>
      <c r="P82" s="380">
        <f>SUM(Yhteenveto[[#This Row],[Kunnan  peruspalvelujen valtionosuus ]:[Veroperustemuutoksista johtuvien veromenetysten korvaus]])</f>
        <v>15146493.768067198</v>
      </c>
      <c r="Q82" s="34">
        <v>-71477.495499999844</v>
      </c>
      <c r="R82" s="347">
        <f>+Yhteenveto[[#This Row],[Kunnan  peruspalvelujen valtionosuus ]]+Yhteenveto[[#This Row],[Veroperustemuutoksista johtuvien veromenetysten korvaus]]+Yhteenveto[[#This Row],[Kotikuntakorvaus, netto]]</f>
        <v>15075016.272567198</v>
      </c>
      <c r="S82" s="11"/>
      <c r="T82"/>
    </row>
    <row r="83" spans="1:20" ht="15" x14ac:dyDescent="0.25">
      <c r="A83" s="32">
        <v>235</v>
      </c>
      <c r="B83" s="13" t="s">
        <v>88</v>
      </c>
      <c r="C83" s="15">
        <v>10284</v>
      </c>
      <c r="D83" s="15">
        <v>18208240.919999998</v>
      </c>
      <c r="E83" s="15">
        <v>3458302.2110379608</v>
      </c>
      <c r="F83" s="234">
        <f>Yhteenveto[[#This Row],[Ikärakenne, laskennallinen kustannus]]+Yhteenveto[[#This Row],[Muut laskennalliset kustannukset ]]</f>
        <v>21666543.131037958</v>
      </c>
      <c r="G83" s="329">
        <v>1388.69</v>
      </c>
      <c r="H83" s="17">
        <v>14281287.960000001</v>
      </c>
      <c r="I83" s="345">
        <f>Yhteenveto[[#This Row],[Laskennalliset kustannukset yhteensä]]-Yhteenveto[[#This Row],[Omarahoitusosuus, €]]</f>
        <v>7385255.1710379571</v>
      </c>
      <c r="J83" s="33">
        <v>444843.08071690192</v>
      </c>
      <c r="K83" s="34">
        <v>11785575.965861283</v>
      </c>
      <c r="L83" s="234">
        <f>Yhteenveto[[#This Row],[Valtionosuus omarahoitusosuuden jälkeen (välisumma)]]+Yhteenveto[[#This Row],[Lisäosat yhteensä]]+Yhteenveto[[#This Row],[Valtionosuuteen tehtävät vähennykset ja lisäykset, netto]]</f>
        <v>19615674.217616141</v>
      </c>
      <c r="M83" s="34">
        <v>-1675133.5221422266</v>
      </c>
      <c r="N83" s="308">
        <f>SUM(Yhteenveto[[#This Row],[Valtionosuus ennen verotuloihin perustuvaa valtionosuuden tasausta]]+Yhteenveto[[#This Row],[Verotuloihin perustuva valtionosuuden tasaus]])</f>
        <v>17940540.695473913</v>
      </c>
      <c r="O83" s="244">
        <v>655476.00876194029</v>
      </c>
      <c r="P83" s="380">
        <f>SUM(Yhteenveto[[#This Row],[Kunnan  peruspalvelujen valtionosuus ]:[Veroperustemuutoksista johtuvien veromenetysten korvaus]])</f>
        <v>18596016.704235852</v>
      </c>
      <c r="Q83" s="34">
        <v>2394875.9465800002</v>
      </c>
      <c r="R83" s="347">
        <f>+Yhteenveto[[#This Row],[Kunnan  peruspalvelujen valtionosuus ]]+Yhteenveto[[#This Row],[Veroperustemuutoksista johtuvien veromenetysten korvaus]]+Yhteenveto[[#This Row],[Kotikuntakorvaus, netto]]</f>
        <v>20990892.650815852</v>
      </c>
      <c r="S83" s="11"/>
      <c r="T83"/>
    </row>
    <row r="84" spans="1:20" ht="15" x14ac:dyDescent="0.25">
      <c r="A84" s="32">
        <v>236</v>
      </c>
      <c r="B84" s="13" t="s">
        <v>89</v>
      </c>
      <c r="C84" s="15">
        <v>4198</v>
      </c>
      <c r="D84" s="15">
        <v>7157653.4699999997</v>
      </c>
      <c r="E84" s="15">
        <v>696022.5789554331</v>
      </c>
      <c r="F84" s="234">
        <f>Yhteenveto[[#This Row],[Ikärakenne, laskennallinen kustannus]]+Yhteenveto[[#This Row],[Muut laskennalliset kustannukset ]]</f>
        <v>7853676.0489554331</v>
      </c>
      <c r="G84" s="329">
        <v>1388.69</v>
      </c>
      <c r="H84" s="17">
        <v>5829720.6200000001</v>
      </c>
      <c r="I84" s="345">
        <f>Yhteenveto[[#This Row],[Laskennalliset kustannukset yhteensä]]-Yhteenveto[[#This Row],[Omarahoitusosuus, €]]</f>
        <v>2023955.428955433</v>
      </c>
      <c r="J84" s="33">
        <v>191887.91018733938</v>
      </c>
      <c r="K84" s="34">
        <v>-594775.43825063622</v>
      </c>
      <c r="L84" s="234">
        <f>Yhteenveto[[#This Row],[Valtionosuus omarahoitusosuuden jälkeen (välisumma)]]+Yhteenveto[[#This Row],[Lisäosat yhteensä]]+Yhteenveto[[#This Row],[Valtionosuuteen tehtävät vähennykset ja lisäykset, netto]]</f>
        <v>1621067.9008921362</v>
      </c>
      <c r="M84" s="34">
        <v>2256974.4482996222</v>
      </c>
      <c r="N84" s="308">
        <f>SUM(Yhteenveto[[#This Row],[Valtionosuus ennen verotuloihin perustuvaa valtionosuuden tasausta]]+Yhteenveto[[#This Row],[Verotuloihin perustuva valtionosuuden tasaus]])</f>
        <v>3878042.3491917583</v>
      </c>
      <c r="O84" s="244">
        <v>887852.95850948663</v>
      </c>
      <c r="P84" s="380">
        <f>SUM(Yhteenveto[[#This Row],[Kunnan  peruspalvelujen valtionosuus ]:[Veroperustemuutoksista johtuvien veromenetysten korvaus]])</f>
        <v>4765895.307701245</v>
      </c>
      <c r="Q84" s="34">
        <v>317795.0919</v>
      </c>
      <c r="R84" s="347">
        <f>+Yhteenveto[[#This Row],[Kunnan  peruspalvelujen valtionosuus ]]+Yhteenveto[[#This Row],[Veroperustemuutoksista johtuvien veromenetysten korvaus]]+Yhteenveto[[#This Row],[Kotikuntakorvaus, netto]]</f>
        <v>5083690.3996012453</v>
      </c>
      <c r="S84" s="11"/>
      <c r="T84"/>
    </row>
    <row r="85" spans="1:20" ht="15" x14ac:dyDescent="0.25">
      <c r="A85" s="32">
        <v>239</v>
      </c>
      <c r="B85" s="13" t="s">
        <v>90</v>
      </c>
      <c r="C85" s="15">
        <v>2029</v>
      </c>
      <c r="D85" s="15">
        <v>2108786.1799999997</v>
      </c>
      <c r="E85" s="15">
        <v>622054.28340347996</v>
      </c>
      <c r="F85" s="234">
        <f>Yhteenveto[[#This Row],[Ikärakenne, laskennallinen kustannus]]+Yhteenveto[[#This Row],[Muut laskennalliset kustannukset ]]</f>
        <v>2730840.4634034797</v>
      </c>
      <c r="G85" s="329">
        <v>1388.69</v>
      </c>
      <c r="H85" s="17">
        <v>2817652.0100000002</v>
      </c>
      <c r="I85" s="345">
        <f>Yhteenveto[[#This Row],[Laskennalliset kustannukset yhteensä]]-Yhteenveto[[#This Row],[Omarahoitusosuus, €]]</f>
        <v>-86811.54659652058</v>
      </c>
      <c r="J85" s="33">
        <v>664765.00185231341</v>
      </c>
      <c r="K85" s="34">
        <v>-160129.76652522333</v>
      </c>
      <c r="L85" s="234">
        <f>Yhteenveto[[#This Row],[Valtionosuus omarahoitusosuuden jälkeen (välisumma)]]+Yhteenveto[[#This Row],[Lisäosat yhteensä]]+Yhteenveto[[#This Row],[Valtionosuuteen tehtävät vähennykset ja lisäykset, netto]]</f>
        <v>417823.6887305695</v>
      </c>
      <c r="M85" s="34">
        <v>790843.28003277641</v>
      </c>
      <c r="N85" s="308">
        <f>SUM(Yhteenveto[[#This Row],[Valtionosuus ennen verotuloihin perustuvaa valtionosuuden tasausta]]+Yhteenveto[[#This Row],[Verotuloihin perustuva valtionosuuden tasaus]])</f>
        <v>1208666.9687633459</v>
      </c>
      <c r="O85" s="244">
        <v>462300.14243070059</v>
      </c>
      <c r="P85" s="380">
        <f>SUM(Yhteenveto[[#This Row],[Kunnan  peruspalvelujen valtionosuus ]:[Veroperustemuutoksista johtuvien veromenetysten korvaus]])</f>
        <v>1670967.1111940464</v>
      </c>
      <c r="Q85" s="34">
        <v>3908.8023999999932</v>
      </c>
      <c r="R85" s="347">
        <f>+Yhteenveto[[#This Row],[Kunnan  peruspalvelujen valtionosuus ]]+Yhteenveto[[#This Row],[Veroperustemuutoksista johtuvien veromenetysten korvaus]]+Yhteenveto[[#This Row],[Kotikuntakorvaus, netto]]</f>
        <v>1674875.9135940464</v>
      </c>
      <c r="S85" s="11"/>
      <c r="T85"/>
    </row>
    <row r="86" spans="1:20" ht="15" x14ac:dyDescent="0.25">
      <c r="A86" s="32">
        <v>240</v>
      </c>
      <c r="B86" s="13" t="s">
        <v>91</v>
      </c>
      <c r="C86" s="15">
        <v>19499</v>
      </c>
      <c r="D86" s="15">
        <v>26385533.960000001</v>
      </c>
      <c r="E86" s="15">
        <v>4263005.5343046505</v>
      </c>
      <c r="F86" s="234">
        <f>Yhteenveto[[#This Row],[Ikärakenne, laskennallinen kustannus]]+Yhteenveto[[#This Row],[Muut laskennalliset kustannukset ]]</f>
        <v>30648539.49430465</v>
      </c>
      <c r="G86" s="329">
        <v>1388.69</v>
      </c>
      <c r="H86" s="17">
        <v>27078066.310000002</v>
      </c>
      <c r="I86" s="345">
        <f>Yhteenveto[[#This Row],[Laskennalliset kustannukset yhteensä]]-Yhteenveto[[#This Row],[Omarahoitusosuus, €]]</f>
        <v>3570473.1843046471</v>
      </c>
      <c r="J86" s="33">
        <v>739797.61260498408</v>
      </c>
      <c r="K86" s="34">
        <v>-15605920.428304072</v>
      </c>
      <c r="L86" s="234">
        <f>Yhteenveto[[#This Row],[Valtionosuus omarahoitusosuuden jälkeen (välisumma)]]+Yhteenveto[[#This Row],[Lisäosat yhteensä]]+Yhteenveto[[#This Row],[Valtionosuuteen tehtävät vähennykset ja lisäykset, netto]]</f>
        <v>-11295649.631394442</v>
      </c>
      <c r="M86" s="34">
        <v>5513901.5913543198</v>
      </c>
      <c r="N86" s="308">
        <f>SUM(Yhteenveto[[#This Row],[Valtionosuus ennen verotuloihin perustuvaa valtionosuuden tasausta]]+Yhteenveto[[#This Row],[Verotuloihin perustuva valtionosuuden tasaus]])</f>
        <v>-5781748.0400401223</v>
      </c>
      <c r="O86" s="244">
        <v>3214817.9245309983</v>
      </c>
      <c r="P86" s="380">
        <f>SUM(Yhteenveto[[#This Row],[Kunnan  peruspalvelujen valtionosuus ]:[Veroperustemuutoksista johtuvien veromenetysten korvaus]])</f>
        <v>-2566930.115509124</v>
      </c>
      <c r="Q86" s="34">
        <v>-199884.80659999989</v>
      </c>
      <c r="R86" s="347">
        <f>+Yhteenveto[[#This Row],[Kunnan  peruspalvelujen valtionosuus ]]+Yhteenveto[[#This Row],[Veroperustemuutoksista johtuvien veromenetysten korvaus]]+Yhteenveto[[#This Row],[Kotikuntakorvaus, netto]]</f>
        <v>-2766814.9221091238</v>
      </c>
      <c r="S86" s="11"/>
      <c r="T86"/>
    </row>
    <row r="87" spans="1:20" ht="15" x14ac:dyDescent="0.25">
      <c r="A87" s="32">
        <v>241</v>
      </c>
      <c r="B87" s="13" t="s">
        <v>92</v>
      </c>
      <c r="C87" s="15">
        <v>7771</v>
      </c>
      <c r="D87" s="15">
        <v>12389987.83</v>
      </c>
      <c r="E87" s="15">
        <v>1208010.8839956836</v>
      </c>
      <c r="F87" s="234">
        <f>Yhteenveto[[#This Row],[Ikärakenne, laskennallinen kustannus]]+Yhteenveto[[#This Row],[Muut laskennalliset kustannukset ]]</f>
        <v>13597998.713995684</v>
      </c>
      <c r="G87" s="329">
        <v>1388.69</v>
      </c>
      <c r="H87" s="17">
        <v>10791509.99</v>
      </c>
      <c r="I87" s="345">
        <f>Yhteenveto[[#This Row],[Laskennalliset kustannukset yhteensä]]-Yhteenveto[[#This Row],[Omarahoitusosuus, €]]</f>
        <v>2806488.7239956837</v>
      </c>
      <c r="J87" s="33">
        <v>276190.92400338739</v>
      </c>
      <c r="K87" s="34">
        <v>-3619881.3433255106</v>
      </c>
      <c r="L87" s="234">
        <f>Yhteenveto[[#This Row],[Valtionosuus omarahoitusosuuden jälkeen (välisumma)]]+Yhteenveto[[#This Row],[Lisäosat yhteensä]]+Yhteenveto[[#This Row],[Valtionosuuteen tehtävät vähennykset ja lisäykset, netto]]</f>
        <v>-537201.69532643957</v>
      </c>
      <c r="M87" s="34">
        <v>1649253.9476050371</v>
      </c>
      <c r="N87" s="308">
        <f>SUM(Yhteenveto[[#This Row],[Valtionosuus ennen verotuloihin perustuvaa valtionosuuden tasausta]]+Yhteenveto[[#This Row],[Verotuloihin perustuva valtionosuuden tasaus]])</f>
        <v>1112052.2522785976</v>
      </c>
      <c r="O87" s="244">
        <v>1132542.5612872744</v>
      </c>
      <c r="P87" s="380">
        <f>SUM(Yhteenveto[[#This Row],[Kunnan  peruspalvelujen valtionosuus ]:[Veroperustemuutoksista johtuvien veromenetysten korvaus]])</f>
        <v>2244594.8135658717</v>
      </c>
      <c r="Q87" s="34">
        <v>183146.30599999998</v>
      </c>
      <c r="R87" s="347">
        <f>+Yhteenveto[[#This Row],[Kunnan  peruspalvelujen valtionosuus ]]+Yhteenveto[[#This Row],[Veroperustemuutoksista johtuvien veromenetysten korvaus]]+Yhteenveto[[#This Row],[Kotikuntakorvaus, netto]]</f>
        <v>2427741.1195658715</v>
      </c>
      <c r="S87" s="11"/>
      <c r="T87"/>
    </row>
    <row r="88" spans="1:20" ht="15" x14ac:dyDescent="0.25">
      <c r="A88" s="32">
        <v>244</v>
      </c>
      <c r="B88" s="13" t="s">
        <v>93</v>
      </c>
      <c r="C88" s="15">
        <v>19300</v>
      </c>
      <c r="D88" s="15">
        <v>42440840.409999996</v>
      </c>
      <c r="E88" s="15">
        <v>1708353.5235293608</v>
      </c>
      <c r="F88" s="234">
        <f>Yhteenveto[[#This Row],[Ikärakenne, laskennallinen kustannus]]+Yhteenveto[[#This Row],[Muut laskennalliset kustannukset ]]</f>
        <v>44149193.933529355</v>
      </c>
      <c r="G88" s="329">
        <v>1388.69</v>
      </c>
      <c r="H88" s="17">
        <v>26801717</v>
      </c>
      <c r="I88" s="345">
        <f>Yhteenveto[[#This Row],[Laskennalliset kustannukset yhteensä]]-Yhteenveto[[#This Row],[Omarahoitusosuus, €]]</f>
        <v>17347476.933529355</v>
      </c>
      <c r="J88" s="33">
        <v>941186.50567632308</v>
      </c>
      <c r="K88" s="34">
        <v>-1790502.7808531583</v>
      </c>
      <c r="L88" s="234">
        <f>Yhteenveto[[#This Row],[Valtionosuus omarahoitusosuuden jälkeen (välisumma)]]+Yhteenveto[[#This Row],[Lisäosat yhteensä]]+Yhteenveto[[#This Row],[Valtionosuuteen tehtävät vähennykset ja lisäykset, netto]]</f>
        <v>16498160.658352518</v>
      </c>
      <c r="M88" s="34">
        <v>3660954.0326702883</v>
      </c>
      <c r="N88" s="308">
        <f>SUM(Yhteenveto[[#This Row],[Valtionosuus ennen verotuloihin perustuvaa valtionosuuden tasausta]]+Yhteenveto[[#This Row],[Verotuloihin perustuva valtionosuuden tasaus]])</f>
        <v>20159114.691022806</v>
      </c>
      <c r="O88" s="244">
        <v>2075376.9698116761</v>
      </c>
      <c r="P88" s="380">
        <f>SUM(Yhteenveto[[#This Row],[Kunnan  peruspalvelujen valtionosuus ]:[Veroperustemuutoksista johtuvien veromenetysten korvaus]])</f>
        <v>22234491.660834484</v>
      </c>
      <c r="Q88" s="34">
        <v>115408.96699000022</v>
      </c>
      <c r="R88" s="347">
        <f>+Yhteenveto[[#This Row],[Kunnan  peruspalvelujen valtionosuus ]]+Yhteenveto[[#This Row],[Veroperustemuutoksista johtuvien veromenetysten korvaus]]+Yhteenveto[[#This Row],[Kotikuntakorvaus, netto]]</f>
        <v>22349900.627824485</v>
      </c>
      <c r="S88" s="11"/>
      <c r="T88"/>
    </row>
    <row r="89" spans="1:20" ht="15" x14ac:dyDescent="0.25">
      <c r="A89" s="32">
        <v>245</v>
      </c>
      <c r="B89" s="13" t="s">
        <v>94</v>
      </c>
      <c r="C89" s="15">
        <v>37676</v>
      </c>
      <c r="D89" s="15">
        <v>58175595.75</v>
      </c>
      <c r="E89" s="15">
        <v>13620285.49358581</v>
      </c>
      <c r="F89" s="234">
        <f>Yhteenveto[[#This Row],[Ikärakenne, laskennallinen kustannus]]+Yhteenveto[[#This Row],[Muut laskennalliset kustannukset ]]</f>
        <v>71795881.24358581</v>
      </c>
      <c r="G89" s="329">
        <v>1388.69</v>
      </c>
      <c r="H89" s="17">
        <v>52320284.440000005</v>
      </c>
      <c r="I89" s="345">
        <f>Yhteenveto[[#This Row],[Laskennalliset kustannukset yhteensä]]-Yhteenveto[[#This Row],[Omarahoitusosuus, €]]</f>
        <v>19475596.803585805</v>
      </c>
      <c r="J89" s="33">
        <v>1461960.0189658646</v>
      </c>
      <c r="K89" s="34">
        <v>-9274044.891248567</v>
      </c>
      <c r="L89" s="234">
        <f>Yhteenveto[[#This Row],[Valtionosuus omarahoitusosuuden jälkeen (välisumma)]]+Yhteenveto[[#This Row],[Lisäosat yhteensä]]+Yhteenveto[[#This Row],[Valtionosuuteen tehtävät vähennykset ja lisäykset, netto]]</f>
        <v>11663511.931303101</v>
      </c>
      <c r="M89" s="34">
        <v>430942.73587921291</v>
      </c>
      <c r="N89" s="308">
        <f>SUM(Yhteenveto[[#This Row],[Valtionosuus ennen verotuloihin perustuvaa valtionosuuden tasausta]]+Yhteenveto[[#This Row],[Verotuloihin perustuva valtionosuuden tasaus]])</f>
        <v>12094454.667182313</v>
      </c>
      <c r="O89" s="244">
        <v>4824294.0159718813</v>
      </c>
      <c r="P89" s="380">
        <f>SUM(Yhteenveto[[#This Row],[Kunnan  peruspalvelujen valtionosuus ]:[Veroperustemuutoksista johtuvien veromenetysten korvaus]])</f>
        <v>16918748.683154196</v>
      </c>
      <c r="Q89" s="34">
        <v>-1275284.6101199996</v>
      </c>
      <c r="R89" s="347">
        <f>+Yhteenveto[[#This Row],[Kunnan  peruspalvelujen valtionosuus ]]+Yhteenveto[[#This Row],[Veroperustemuutoksista johtuvien veromenetysten korvaus]]+Yhteenveto[[#This Row],[Kotikuntakorvaus, netto]]</f>
        <v>15643464.073034195</v>
      </c>
      <c r="S89" s="11"/>
      <c r="T89"/>
    </row>
    <row r="90" spans="1:20" ht="15" x14ac:dyDescent="0.25">
      <c r="A90" s="32">
        <v>249</v>
      </c>
      <c r="B90" s="13" t="s">
        <v>95</v>
      </c>
      <c r="C90" s="15">
        <v>9250</v>
      </c>
      <c r="D90" s="15">
        <v>11617231.84</v>
      </c>
      <c r="E90" s="15">
        <v>2230766.4146492379</v>
      </c>
      <c r="F90" s="234">
        <f>Yhteenveto[[#This Row],[Ikärakenne, laskennallinen kustannus]]+Yhteenveto[[#This Row],[Muut laskennalliset kustannukset ]]</f>
        <v>13847998.254649237</v>
      </c>
      <c r="G90" s="329">
        <v>1388.69</v>
      </c>
      <c r="H90" s="17">
        <v>12845382.5</v>
      </c>
      <c r="I90" s="345">
        <f>Yhteenveto[[#This Row],[Laskennalliset kustannukset yhteensä]]-Yhteenveto[[#This Row],[Omarahoitusosuus, €]]</f>
        <v>1002615.7546492368</v>
      </c>
      <c r="J90" s="33">
        <v>715236.98576208565</v>
      </c>
      <c r="K90" s="34">
        <v>-156811.13133381953</v>
      </c>
      <c r="L90" s="234">
        <f>Yhteenveto[[#This Row],[Valtionosuus omarahoitusosuuden jälkeen (välisumma)]]+Yhteenveto[[#This Row],[Lisäosat yhteensä]]+Yhteenveto[[#This Row],[Valtionosuuteen tehtävät vähennykset ja lisäykset, netto]]</f>
        <v>1561041.609077503</v>
      </c>
      <c r="M90" s="34">
        <v>3375148.8711746689</v>
      </c>
      <c r="N90" s="308">
        <f>SUM(Yhteenveto[[#This Row],[Valtionosuus ennen verotuloihin perustuvaa valtionosuuden tasausta]]+Yhteenveto[[#This Row],[Verotuloihin perustuva valtionosuuden tasaus]])</f>
        <v>4936190.4802521719</v>
      </c>
      <c r="O90" s="244">
        <v>1665414.2069316842</v>
      </c>
      <c r="P90" s="380">
        <f>SUM(Yhteenveto[[#This Row],[Kunnan  peruspalvelujen valtionosuus ]:[Veroperustemuutoksista johtuvien veromenetysten korvaus]])</f>
        <v>6601604.687183856</v>
      </c>
      <c r="Q90" s="34">
        <v>-39466.295199999993</v>
      </c>
      <c r="R90" s="347">
        <f>+Yhteenveto[[#This Row],[Kunnan  peruspalvelujen valtionosuus ]]+Yhteenveto[[#This Row],[Veroperustemuutoksista johtuvien veromenetysten korvaus]]+Yhteenveto[[#This Row],[Kotikuntakorvaus, netto]]</f>
        <v>6562138.3919838564</v>
      </c>
      <c r="S90" s="11"/>
      <c r="T90"/>
    </row>
    <row r="91" spans="1:20" ht="15" x14ac:dyDescent="0.25">
      <c r="A91" s="32">
        <v>250</v>
      </c>
      <c r="B91" s="13" t="s">
        <v>96</v>
      </c>
      <c r="C91" s="15">
        <v>1771</v>
      </c>
      <c r="D91" s="15">
        <v>2071406.7299999997</v>
      </c>
      <c r="E91" s="15">
        <v>482336.6080917397</v>
      </c>
      <c r="F91" s="234">
        <f>Yhteenveto[[#This Row],[Ikärakenne, laskennallinen kustannus]]+Yhteenveto[[#This Row],[Muut laskennalliset kustannukset ]]</f>
        <v>2553743.3380917395</v>
      </c>
      <c r="G91" s="329">
        <v>1388.69</v>
      </c>
      <c r="H91" s="17">
        <v>2459369.9900000002</v>
      </c>
      <c r="I91" s="345">
        <f>Yhteenveto[[#This Row],[Laskennalliset kustannukset yhteensä]]-Yhteenveto[[#This Row],[Omarahoitusosuus, €]]</f>
        <v>94373.34809173923</v>
      </c>
      <c r="J91" s="33">
        <v>247990.86981817859</v>
      </c>
      <c r="K91" s="34">
        <v>-293140.93734619976</v>
      </c>
      <c r="L91" s="234">
        <f>Yhteenveto[[#This Row],[Valtionosuus omarahoitusosuuden jälkeen (välisumma)]]+Yhteenveto[[#This Row],[Lisäosat yhteensä]]+Yhteenveto[[#This Row],[Valtionosuuteen tehtävät vähennykset ja lisäykset, netto]]</f>
        <v>49223.280563718057</v>
      </c>
      <c r="M91" s="34">
        <v>800408.86810264259</v>
      </c>
      <c r="N91" s="308">
        <f>SUM(Yhteenveto[[#This Row],[Valtionosuus ennen verotuloihin perustuvaa valtionosuuden tasausta]]+Yhteenveto[[#This Row],[Verotuloihin perustuva valtionosuuden tasaus]])</f>
        <v>849632.14866636065</v>
      </c>
      <c r="O91" s="244">
        <v>441292.16868401034</v>
      </c>
      <c r="P91" s="380">
        <f>SUM(Yhteenveto[[#This Row],[Kunnan  peruspalvelujen valtionosuus ]:[Veroperustemuutoksista johtuvien veromenetysten korvaus]])</f>
        <v>1290924.317350371</v>
      </c>
      <c r="Q91" s="34">
        <v>45865.382999999994</v>
      </c>
      <c r="R91" s="347">
        <f>+Yhteenveto[[#This Row],[Kunnan  peruspalvelujen valtionosuus ]]+Yhteenveto[[#This Row],[Veroperustemuutoksista johtuvien veromenetysten korvaus]]+Yhteenveto[[#This Row],[Kotikuntakorvaus, netto]]</f>
        <v>1336789.700350371</v>
      </c>
      <c r="S91" s="11"/>
      <c r="T91"/>
    </row>
    <row r="92" spans="1:20" ht="15" x14ac:dyDescent="0.25">
      <c r="A92" s="32">
        <v>256</v>
      </c>
      <c r="B92" s="13" t="s">
        <v>97</v>
      </c>
      <c r="C92" s="15">
        <v>1554</v>
      </c>
      <c r="D92" s="15">
        <v>2610659.73</v>
      </c>
      <c r="E92" s="15">
        <v>525284.17799652868</v>
      </c>
      <c r="F92" s="234">
        <f>Yhteenveto[[#This Row],[Ikärakenne, laskennallinen kustannus]]+Yhteenveto[[#This Row],[Muut laskennalliset kustannukset ]]</f>
        <v>3135943.9079965288</v>
      </c>
      <c r="G92" s="329">
        <v>1388.69</v>
      </c>
      <c r="H92" s="17">
        <v>2158024.2600000002</v>
      </c>
      <c r="I92" s="345">
        <f>Yhteenveto[[#This Row],[Laskennalliset kustannukset yhteensä]]-Yhteenveto[[#This Row],[Omarahoitusosuus, €]]</f>
        <v>977919.64799652854</v>
      </c>
      <c r="J92" s="33">
        <v>529780.73854172707</v>
      </c>
      <c r="K92" s="34">
        <v>-934003.41345131444</v>
      </c>
      <c r="L92" s="234">
        <f>Yhteenveto[[#This Row],[Valtionosuus omarahoitusosuuden jälkeen (välisumma)]]+Yhteenveto[[#This Row],[Lisäosat yhteensä]]+Yhteenveto[[#This Row],[Valtionosuuteen tehtävät vähennykset ja lisäykset, netto]]</f>
        <v>573696.97308694106</v>
      </c>
      <c r="M92" s="34">
        <v>851903.69821475446</v>
      </c>
      <c r="N92" s="308">
        <f>SUM(Yhteenveto[[#This Row],[Valtionosuus ennen verotuloihin perustuvaa valtionosuuden tasausta]]+Yhteenveto[[#This Row],[Verotuloihin perustuva valtionosuuden tasaus]])</f>
        <v>1425600.6713016955</v>
      </c>
      <c r="O92" s="244">
        <v>343315.21196814114</v>
      </c>
      <c r="P92" s="380">
        <f>SUM(Yhteenveto[[#This Row],[Kunnan  peruspalvelujen valtionosuus ]:[Veroperustemuutoksista johtuvien veromenetysten korvaus]])</f>
        <v>1768915.8832698367</v>
      </c>
      <c r="Q92" s="34">
        <v>124671.883</v>
      </c>
      <c r="R92" s="347">
        <f>+Yhteenveto[[#This Row],[Kunnan  peruspalvelujen valtionosuus ]]+Yhteenveto[[#This Row],[Veroperustemuutoksista johtuvien veromenetysten korvaus]]+Yhteenveto[[#This Row],[Kotikuntakorvaus, netto]]</f>
        <v>1893587.7662698366</v>
      </c>
      <c r="S92" s="11"/>
      <c r="T92"/>
    </row>
    <row r="93" spans="1:20" ht="15" x14ac:dyDescent="0.25">
      <c r="A93" s="32">
        <v>257</v>
      </c>
      <c r="B93" s="13" t="s">
        <v>98</v>
      </c>
      <c r="C93" s="15">
        <v>40722</v>
      </c>
      <c r="D93" s="15">
        <v>71751521.780000016</v>
      </c>
      <c r="E93" s="15">
        <v>13673794.719700865</v>
      </c>
      <c r="F93" s="234">
        <f>Yhteenveto[[#This Row],[Ikärakenne, laskennallinen kustannus]]+Yhteenveto[[#This Row],[Muut laskennalliset kustannukset ]]</f>
        <v>85425316.499700874</v>
      </c>
      <c r="G93" s="329">
        <v>1388.69</v>
      </c>
      <c r="H93" s="17">
        <v>56550234.18</v>
      </c>
      <c r="I93" s="345">
        <f>Yhteenveto[[#This Row],[Laskennalliset kustannukset yhteensä]]-Yhteenveto[[#This Row],[Omarahoitusosuus, €]]</f>
        <v>28875082.319700874</v>
      </c>
      <c r="J93" s="33">
        <v>1416611.2965408354</v>
      </c>
      <c r="K93" s="34">
        <v>5230682.4835218526</v>
      </c>
      <c r="L93" s="234">
        <f>Yhteenveto[[#This Row],[Valtionosuus omarahoitusosuuden jälkeen (välisumma)]]+Yhteenveto[[#This Row],[Lisäosat yhteensä]]+Yhteenveto[[#This Row],[Valtionosuuteen tehtävät vähennykset ja lisäykset, netto]]</f>
        <v>35522376.099763557</v>
      </c>
      <c r="M93" s="34">
        <v>-957594.10945789458</v>
      </c>
      <c r="N93" s="308">
        <f>SUM(Yhteenveto[[#This Row],[Valtionosuus ennen verotuloihin perustuvaa valtionosuuden tasausta]]+Yhteenveto[[#This Row],[Verotuloihin perustuva valtionosuuden tasaus]])</f>
        <v>34564781.990305662</v>
      </c>
      <c r="O93" s="244">
        <v>4500387.5614631632</v>
      </c>
      <c r="P93" s="380">
        <f>SUM(Yhteenveto[[#This Row],[Kunnan  peruspalvelujen valtionosuus ]:[Veroperustemuutoksista johtuvien veromenetysten korvaus]])</f>
        <v>39065169.551768824</v>
      </c>
      <c r="Q93" s="34">
        <v>-581566.75192000018</v>
      </c>
      <c r="R93" s="347">
        <f>+Yhteenveto[[#This Row],[Kunnan  peruspalvelujen valtionosuus ]]+Yhteenveto[[#This Row],[Veroperustemuutoksista johtuvien veromenetysten korvaus]]+Yhteenveto[[#This Row],[Kotikuntakorvaus, netto]]</f>
        <v>38483602.799848825</v>
      </c>
      <c r="S93" s="11"/>
      <c r="T93"/>
    </row>
    <row r="94" spans="1:20" ht="15" x14ac:dyDescent="0.25">
      <c r="A94" s="32">
        <v>260</v>
      </c>
      <c r="B94" s="13" t="s">
        <v>99</v>
      </c>
      <c r="C94" s="15">
        <v>9727</v>
      </c>
      <c r="D94" s="15">
        <v>10520471.450000001</v>
      </c>
      <c r="E94" s="15">
        <v>3403948.5901254774</v>
      </c>
      <c r="F94" s="234">
        <f>Yhteenveto[[#This Row],[Ikärakenne, laskennallinen kustannus]]+Yhteenveto[[#This Row],[Muut laskennalliset kustannukset ]]</f>
        <v>13924420.040125478</v>
      </c>
      <c r="G94" s="329">
        <v>1388.69</v>
      </c>
      <c r="H94" s="17">
        <v>13507787.630000001</v>
      </c>
      <c r="I94" s="345">
        <f>Yhteenveto[[#This Row],[Laskennalliset kustannukset yhteensä]]-Yhteenveto[[#This Row],[Omarahoitusosuus, €]]</f>
        <v>416632.41012547724</v>
      </c>
      <c r="J94" s="33">
        <v>1431343.6785267401</v>
      </c>
      <c r="K94" s="34">
        <v>3407414.0532592125</v>
      </c>
      <c r="L94" s="234">
        <f>Yhteenveto[[#This Row],[Valtionosuus omarahoitusosuuden jälkeen (välisumma)]]+Yhteenveto[[#This Row],[Lisäosat yhteensä]]+Yhteenveto[[#This Row],[Valtionosuuteen tehtävät vähennykset ja lisäykset, netto]]</f>
        <v>5255390.1419114303</v>
      </c>
      <c r="M94" s="34">
        <v>5269298.3131798524</v>
      </c>
      <c r="N94" s="308">
        <f>SUM(Yhteenveto[[#This Row],[Valtionosuus ennen verotuloihin perustuvaa valtionosuuden tasausta]]+Yhteenveto[[#This Row],[Verotuloihin perustuva valtionosuuden tasaus]])</f>
        <v>10524688.455091283</v>
      </c>
      <c r="O94" s="244">
        <v>2104520.913554274</v>
      </c>
      <c r="P94" s="380">
        <f>SUM(Yhteenveto[[#This Row],[Kunnan  peruspalvelujen valtionosuus ]:[Veroperustemuutoksista johtuvien veromenetysten korvaus]])</f>
        <v>12629209.368645556</v>
      </c>
      <c r="Q94" s="34">
        <v>-43895.220500000025</v>
      </c>
      <c r="R94" s="347">
        <f>+Yhteenveto[[#This Row],[Kunnan  peruspalvelujen valtionosuus ]]+Yhteenveto[[#This Row],[Veroperustemuutoksista johtuvien veromenetysten korvaus]]+Yhteenveto[[#This Row],[Kotikuntakorvaus, netto]]</f>
        <v>12585314.148145556</v>
      </c>
      <c r="S94" s="11"/>
      <c r="T94"/>
    </row>
    <row r="95" spans="1:20" ht="15" x14ac:dyDescent="0.25">
      <c r="A95" s="32">
        <v>261</v>
      </c>
      <c r="B95" s="13" t="s">
        <v>100</v>
      </c>
      <c r="C95" s="15">
        <v>6637</v>
      </c>
      <c r="D95" s="15">
        <v>9305540.9100000001</v>
      </c>
      <c r="E95" s="15">
        <v>6614604.4139974918</v>
      </c>
      <c r="F95" s="234">
        <f>Yhteenveto[[#This Row],[Ikärakenne, laskennallinen kustannus]]+Yhteenveto[[#This Row],[Muut laskennalliset kustannukset ]]</f>
        <v>15920145.323997492</v>
      </c>
      <c r="G95" s="329">
        <v>1388.69</v>
      </c>
      <c r="H95" s="17">
        <v>9216735.5300000012</v>
      </c>
      <c r="I95" s="345">
        <f>Yhteenveto[[#This Row],[Laskennalliset kustannukset yhteensä]]-Yhteenveto[[#This Row],[Omarahoitusosuus, €]]</f>
        <v>6703409.7939974908</v>
      </c>
      <c r="J95" s="33">
        <v>2302010.1549209896</v>
      </c>
      <c r="K95" s="34">
        <v>1837034.3580311933</v>
      </c>
      <c r="L95" s="234">
        <f>Yhteenveto[[#This Row],[Valtionosuus omarahoitusosuuden jälkeen (välisumma)]]+Yhteenveto[[#This Row],[Lisäosat yhteensä]]+Yhteenveto[[#This Row],[Valtionosuuteen tehtävät vähennykset ja lisäykset, netto]]</f>
        <v>10842454.306949673</v>
      </c>
      <c r="M95" s="34">
        <v>-325223.46925284469</v>
      </c>
      <c r="N95" s="308">
        <f>SUM(Yhteenveto[[#This Row],[Valtionosuus ennen verotuloihin perustuvaa valtionosuuden tasausta]]+Yhteenveto[[#This Row],[Verotuloihin perustuva valtionosuuden tasaus]])</f>
        <v>10517230.837696828</v>
      </c>
      <c r="O95" s="244">
        <v>1207171.2267386289</v>
      </c>
      <c r="P95" s="380">
        <f>SUM(Yhteenveto[[#This Row],[Kunnan  peruspalvelujen valtionosuus ]:[Veroperustemuutoksista johtuvien veromenetysten korvaus]])</f>
        <v>11724402.064435456</v>
      </c>
      <c r="Q95" s="34">
        <v>-30970.954500000022</v>
      </c>
      <c r="R95" s="347">
        <f>+Yhteenveto[[#This Row],[Kunnan  peruspalvelujen valtionosuus ]]+Yhteenveto[[#This Row],[Veroperustemuutoksista johtuvien veromenetysten korvaus]]+Yhteenveto[[#This Row],[Kotikuntakorvaus, netto]]</f>
        <v>11693431.109935455</v>
      </c>
      <c r="S95" s="11"/>
      <c r="T95"/>
    </row>
    <row r="96" spans="1:20" ht="15" x14ac:dyDescent="0.25">
      <c r="A96" s="32">
        <v>263</v>
      </c>
      <c r="B96" s="13" t="s">
        <v>101</v>
      </c>
      <c r="C96" s="15">
        <v>7597</v>
      </c>
      <c r="D96" s="15">
        <v>10572425</v>
      </c>
      <c r="E96" s="15">
        <v>1978469.7093754294</v>
      </c>
      <c r="F96" s="234">
        <f>Yhteenveto[[#This Row],[Ikärakenne, laskennallinen kustannus]]+Yhteenveto[[#This Row],[Muut laskennalliset kustannukset ]]</f>
        <v>12550894.70937543</v>
      </c>
      <c r="G96" s="329">
        <v>1388.69</v>
      </c>
      <c r="H96" s="17">
        <v>10549877.93</v>
      </c>
      <c r="I96" s="345">
        <f>Yhteenveto[[#This Row],[Laskennalliset kustannukset yhteensä]]-Yhteenveto[[#This Row],[Omarahoitusosuus, €]]</f>
        <v>2001016.7793754302</v>
      </c>
      <c r="J96" s="33">
        <v>599278.07291631028</v>
      </c>
      <c r="K96" s="34">
        <v>702784.29583306494</v>
      </c>
      <c r="L96" s="234">
        <f>Yhteenveto[[#This Row],[Valtionosuus omarahoitusosuuden jälkeen (välisumma)]]+Yhteenveto[[#This Row],[Lisäosat yhteensä]]+Yhteenveto[[#This Row],[Valtionosuuteen tehtävät vähennykset ja lisäykset, netto]]</f>
        <v>3303079.1481248057</v>
      </c>
      <c r="M96" s="34">
        <v>4502123.8269685572</v>
      </c>
      <c r="N96" s="308">
        <f>SUM(Yhteenveto[[#This Row],[Valtionosuus ennen verotuloihin perustuvaa valtionosuuden tasausta]]+Yhteenveto[[#This Row],[Verotuloihin perustuva valtionosuuden tasaus]])</f>
        <v>7805202.9750933629</v>
      </c>
      <c r="O96" s="244">
        <v>1805927.0038778996</v>
      </c>
      <c r="P96" s="380">
        <f>SUM(Yhteenveto[[#This Row],[Kunnan  peruspalvelujen valtionosuus ]:[Veroperustemuutoksista johtuvien veromenetysten korvaus]])</f>
        <v>9611129.9789712615</v>
      </c>
      <c r="Q96" s="34">
        <v>179836.43299999999</v>
      </c>
      <c r="R96" s="347">
        <f>+Yhteenveto[[#This Row],[Kunnan  peruspalvelujen valtionosuus ]]+Yhteenveto[[#This Row],[Veroperustemuutoksista johtuvien veromenetysten korvaus]]+Yhteenveto[[#This Row],[Kotikuntakorvaus, netto]]</f>
        <v>9790966.4119712617</v>
      </c>
      <c r="S96" s="11"/>
      <c r="T96"/>
    </row>
    <row r="97" spans="1:20" ht="15" x14ac:dyDescent="0.25">
      <c r="A97" s="32">
        <v>265</v>
      </c>
      <c r="B97" s="13" t="s">
        <v>102</v>
      </c>
      <c r="C97" s="15">
        <v>1064</v>
      </c>
      <c r="D97" s="15">
        <v>1433353.3900000001</v>
      </c>
      <c r="E97" s="15">
        <v>567172.01528489601</v>
      </c>
      <c r="F97" s="234">
        <f>Yhteenveto[[#This Row],[Ikärakenne, laskennallinen kustannus]]+Yhteenveto[[#This Row],[Muut laskennalliset kustannukset ]]</f>
        <v>2000525.405284896</v>
      </c>
      <c r="G97" s="329">
        <v>1388.69</v>
      </c>
      <c r="H97" s="17">
        <v>1477566.1600000001</v>
      </c>
      <c r="I97" s="345">
        <f>Yhteenveto[[#This Row],[Laskennalliset kustannukset yhteensä]]-Yhteenveto[[#This Row],[Omarahoitusosuus, €]]</f>
        <v>522959.24528489588</v>
      </c>
      <c r="J97" s="33">
        <v>366749.560686688</v>
      </c>
      <c r="K97" s="34">
        <v>456882.15515922557</v>
      </c>
      <c r="L97" s="234">
        <f>Yhteenveto[[#This Row],[Valtionosuus omarahoitusosuuden jälkeen (välisumma)]]+Yhteenveto[[#This Row],[Lisäosat yhteensä]]+Yhteenveto[[#This Row],[Valtionosuuteen tehtävät vähennykset ja lisäykset, netto]]</f>
        <v>1346590.9611308095</v>
      </c>
      <c r="M97" s="34">
        <v>352735.55910361098</v>
      </c>
      <c r="N97" s="308">
        <f>SUM(Yhteenveto[[#This Row],[Valtionosuus ennen verotuloihin perustuvaa valtionosuuden tasausta]]+Yhteenveto[[#This Row],[Verotuloihin perustuva valtionosuuden tasaus]])</f>
        <v>1699326.5202344204</v>
      </c>
      <c r="O97" s="244">
        <v>244194.61411271486</v>
      </c>
      <c r="P97" s="380">
        <f>SUM(Yhteenveto[[#This Row],[Kunnan  peruspalvelujen valtionosuus ]:[Veroperustemuutoksista johtuvien veromenetysten korvaus]])</f>
        <v>1943521.1343471352</v>
      </c>
      <c r="Q97" s="34">
        <v>-81958.760000000009</v>
      </c>
      <c r="R97" s="347">
        <f>+Yhteenveto[[#This Row],[Kunnan  peruspalvelujen valtionosuus ]]+Yhteenveto[[#This Row],[Veroperustemuutoksista johtuvien veromenetysten korvaus]]+Yhteenveto[[#This Row],[Kotikuntakorvaus, netto]]</f>
        <v>1861562.3743471352</v>
      </c>
      <c r="S97" s="11"/>
      <c r="T97"/>
    </row>
    <row r="98" spans="1:20" ht="15" x14ac:dyDescent="0.25">
      <c r="A98" s="32">
        <v>271</v>
      </c>
      <c r="B98" s="13" t="s">
        <v>103</v>
      </c>
      <c r="C98" s="15">
        <v>6903</v>
      </c>
      <c r="D98" s="15">
        <v>8680187.6699999999</v>
      </c>
      <c r="E98" s="15">
        <v>1387247.701834091</v>
      </c>
      <c r="F98" s="234">
        <f>Yhteenveto[[#This Row],[Ikärakenne, laskennallinen kustannus]]+Yhteenveto[[#This Row],[Muut laskennalliset kustannukset ]]</f>
        <v>10067435.371834092</v>
      </c>
      <c r="G98" s="329">
        <v>1388.69</v>
      </c>
      <c r="H98" s="17">
        <v>9586127.0700000003</v>
      </c>
      <c r="I98" s="345">
        <f>Yhteenveto[[#This Row],[Laskennalliset kustannukset yhteensä]]-Yhteenveto[[#This Row],[Omarahoitusosuus, €]]</f>
        <v>481308.30183409154</v>
      </c>
      <c r="J98" s="33">
        <v>221214.6791099369</v>
      </c>
      <c r="K98" s="34">
        <v>-1885445.3565159647</v>
      </c>
      <c r="L98" s="234">
        <f>Yhteenveto[[#This Row],[Valtionosuus omarahoitusosuuden jälkeen (välisumma)]]+Yhteenveto[[#This Row],[Lisäosat yhteensä]]+Yhteenveto[[#This Row],[Valtionosuuteen tehtävät vähennykset ja lisäykset, netto]]</f>
        <v>-1182922.3755719364</v>
      </c>
      <c r="M98" s="34">
        <v>2979268.6270577195</v>
      </c>
      <c r="N98" s="308">
        <f>SUM(Yhteenveto[[#This Row],[Valtionosuus ennen verotuloihin perustuvaa valtionosuuden tasausta]]+Yhteenveto[[#This Row],[Verotuloihin perustuva valtionosuuden tasaus]])</f>
        <v>1796346.2514857831</v>
      </c>
      <c r="O98" s="244">
        <v>1410926.1071647825</v>
      </c>
      <c r="P98" s="380">
        <f>SUM(Yhteenveto[[#This Row],[Kunnan  peruspalvelujen valtionosuus ]:[Veroperustemuutoksista johtuvien veromenetysten korvaus]])</f>
        <v>3207272.3586505656</v>
      </c>
      <c r="Q98" s="34">
        <v>20620.508790000109</v>
      </c>
      <c r="R98" s="347">
        <f>+Yhteenveto[[#This Row],[Kunnan  peruspalvelujen valtionosuus ]]+Yhteenveto[[#This Row],[Veroperustemuutoksista johtuvien veromenetysten korvaus]]+Yhteenveto[[#This Row],[Kotikuntakorvaus, netto]]</f>
        <v>3227892.8674405655</v>
      </c>
      <c r="S98" s="11"/>
      <c r="T98"/>
    </row>
    <row r="99" spans="1:20" ht="15" x14ac:dyDescent="0.25">
      <c r="A99" s="32">
        <v>272</v>
      </c>
      <c r="B99" s="13" t="s">
        <v>104</v>
      </c>
      <c r="C99" s="15">
        <v>48006</v>
      </c>
      <c r="D99" s="15">
        <v>84061170.909999996</v>
      </c>
      <c r="E99" s="15">
        <v>10756304.619183391</v>
      </c>
      <c r="F99" s="234">
        <f>Yhteenveto[[#This Row],[Ikärakenne, laskennallinen kustannus]]+Yhteenveto[[#This Row],[Muut laskennalliset kustannukset ]]</f>
        <v>94817475.529183388</v>
      </c>
      <c r="G99" s="329">
        <v>1388.69</v>
      </c>
      <c r="H99" s="17">
        <v>66665452.140000001</v>
      </c>
      <c r="I99" s="345">
        <f>Yhteenveto[[#This Row],[Laskennalliset kustannukset yhteensä]]-Yhteenveto[[#This Row],[Omarahoitusosuus, €]]</f>
        <v>28152023.389183387</v>
      </c>
      <c r="J99" s="33">
        <v>1729152.6920989188</v>
      </c>
      <c r="K99" s="34">
        <v>-19801278.987893261</v>
      </c>
      <c r="L99" s="234">
        <f>Yhteenveto[[#This Row],[Valtionosuus omarahoitusosuuden jälkeen (välisumma)]]+Yhteenveto[[#This Row],[Lisäosat yhteensä]]+Yhteenveto[[#This Row],[Valtionosuuteen tehtävät vähennykset ja lisäykset, netto]]</f>
        <v>10079897.093389045</v>
      </c>
      <c r="M99" s="34">
        <v>9098678.0138255227</v>
      </c>
      <c r="N99" s="308">
        <f>SUM(Yhteenveto[[#This Row],[Valtionosuus ennen verotuloihin perustuvaa valtionosuuden tasausta]]+Yhteenveto[[#This Row],[Verotuloihin perustuva valtionosuuden tasaus]])</f>
        <v>19178575.10721457</v>
      </c>
      <c r="O99" s="244">
        <v>7579135.5495966859</v>
      </c>
      <c r="P99" s="380">
        <f>SUM(Yhteenveto[[#This Row],[Kunnan  peruspalvelujen valtionosuus ]:[Veroperustemuutoksista johtuvien veromenetysten korvaus]])</f>
        <v>26757710.656811256</v>
      </c>
      <c r="Q99" s="34">
        <v>16785.784500000067</v>
      </c>
      <c r="R99" s="347">
        <f>+Yhteenveto[[#This Row],[Kunnan  peruspalvelujen valtionosuus ]]+Yhteenveto[[#This Row],[Veroperustemuutoksista johtuvien veromenetysten korvaus]]+Yhteenveto[[#This Row],[Kotikuntakorvaus, netto]]</f>
        <v>26774496.441311255</v>
      </c>
      <c r="S99" s="11"/>
      <c r="T99"/>
    </row>
    <row r="100" spans="1:20" ht="15" x14ac:dyDescent="0.25">
      <c r="A100" s="32">
        <v>273</v>
      </c>
      <c r="B100" s="13" t="s">
        <v>105</v>
      </c>
      <c r="C100" s="15">
        <v>3999</v>
      </c>
      <c r="D100" s="15">
        <v>6048453.4800000004</v>
      </c>
      <c r="E100" s="15">
        <v>2496302.0829441608</v>
      </c>
      <c r="F100" s="234">
        <f>Yhteenveto[[#This Row],[Ikärakenne, laskennallinen kustannus]]+Yhteenveto[[#This Row],[Muut laskennalliset kustannukset ]]</f>
        <v>8544755.5629441608</v>
      </c>
      <c r="G100" s="329">
        <v>1388.69</v>
      </c>
      <c r="H100" s="17">
        <v>5553371.3100000005</v>
      </c>
      <c r="I100" s="345">
        <f>Yhteenveto[[#This Row],[Laskennalliset kustannukset yhteensä]]-Yhteenveto[[#This Row],[Omarahoitusosuus, €]]</f>
        <v>2991384.2529441603</v>
      </c>
      <c r="J100" s="33">
        <v>1533697.2431112404</v>
      </c>
      <c r="K100" s="34">
        <v>-125441.14350969328</v>
      </c>
      <c r="L100" s="234">
        <f>Yhteenveto[[#This Row],[Valtionosuus omarahoitusosuuden jälkeen (välisumma)]]+Yhteenveto[[#This Row],[Lisäosat yhteensä]]+Yhteenveto[[#This Row],[Valtionosuuteen tehtävät vähennykset ja lisäykset, netto]]</f>
        <v>4399640.3525457075</v>
      </c>
      <c r="M100" s="34">
        <v>260824.51932381504</v>
      </c>
      <c r="N100" s="308">
        <f>SUM(Yhteenveto[[#This Row],[Valtionosuus ennen verotuloihin perustuvaa valtionosuuden tasausta]]+Yhteenveto[[#This Row],[Verotuloihin perustuva valtionosuuden tasaus]])</f>
        <v>4660464.8718695221</v>
      </c>
      <c r="O100" s="244">
        <v>745315.2943174633</v>
      </c>
      <c r="P100" s="380">
        <f>SUM(Yhteenveto[[#This Row],[Kunnan  peruspalvelujen valtionosuus ]:[Veroperustemuutoksista johtuvien veromenetysten korvaus]])</f>
        <v>5405780.1661869856</v>
      </c>
      <c r="Q100" s="34">
        <v>180829.39490000001</v>
      </c>
      <c r="R100" s="347">
        <f>+Yhteenveto[[#This Row],[Kunnan  peruspalvelujen valtionosuus ]]+Yhteenveto[[#This Row],[Veroperustemuutoksista johtuvien veromenetysten korvaus]]+Yhteenveto[[#This Row],[Kotikuntakorvaus, netto]]</f>
        <v>5586609.5610869853</v>
      </c>
      <c r="S100" s="11"/>
      <c r="T100"/>
    </row>
    <row r="101" spans="1:20" ht="15" x14ac:dyDescent="0.25">
      <c r="A101" s="32">
        <v>275</v>
      </c>
      <c r="B101" s="13" t="s">
        <v>106</v>
      </c>
      <c r="C101" s="15">
        <v>2521</v>
      </c>
      <c r="D101" s="15">
        <v>3237111.7399999998</v>
      </c>
      <c r="E101" s="15">
        <v>689112.80549379473</v>
      </c>
      <c r="F101" s="234">
        <f>Yhteenveto[[#This Row],[Ikärakenne, laskennallinen kustannus]]+Yhteenveto[[#This Row],[Muut laskennalliset kustannukset ]]</f>
        <v>3926224.5454937946</v>
      </c>
      <c r="G101" s="329">
        <v>1388.69</v>
      </c>
      <c r="H101" s="17">
        <v>3500887.49</v>
      </c>
      <c r="I101" s="345">
        <f>Yhteenveto[[#This Row],[Laskennalliset kustannukset yhteensä]]-Yhteenveto[[#This Row],[Omarahoitusosuus, €]]</f>
        <v>425337.05549379438</v>
      </c>
      <c r="J101" s="33">
        <v>228846.04120675399</v>
      </c>
      <c r="K101" s="34">
        <v>128597.82114578689</v>
      </c>
      <c r="L101" s="234">
        <f>Yhteenveto[[#This Row],[Valtionosuus omarahoitusosuuden jälkeen (välisumma)]]+Yhteenveto[[#This Row],[Lisäosat yhteensä]]+Yhteenveto[[#This Row],[Valtionosuuteen tehtävät vähennykset ja lisäykset, netto]]</f>
        <v>782780.91784633533</v>
      </c>
      <c r="M101" s="34">
        <v>1243660.6649856942</v>
      </c>
      <c r="N101" s="308">
        <f>SUM(Yhteenveto[[#This Row],[Valtionosuus ennen verotuloihin perustuvaa valtionosuuden tasausta]]+Yhteenveto[[#This Row],[Verotuloihin perustuva valtionosuuden tasaus]])</f>
        <v>2026441.5828320296</v>
      </c>
      <c r="O101" s="244">
        <v>522312.78285279009</v>
      </c>
      <c r="P101" s="380">
        <f>SUM(Yhteenveto[[#This Row],[Kunnan  peruspalvelujen valtionosuus ]:[Veroperustemuutoksista johtuvien veromenetysten korvaus]])</f>
        <v>2548754.3656848194</v>
      </c>
      <c r="Q101" s="34">
        <v>-740.78110000000743</v>
      </c>
      <c r="R101" s="347">
        <f>+Yhteenveto[[#This Row],[Kunnan  peruspalvelujen valtionosuus ]]+Yhteenveto[[#This Row],[Veroperustemuutoksista johtuvien veromenetysten korvaus]]+Yhteenveto[[#This Row],[Kotikuntakorvaus, netto]]</f>
        <v>2548013.5845848196</v>
      </c>
      <c r="S101" s="11"/>
      <c r="T101"/>
    </row>
    <row r="102" spans="1:20" ht="15" x14ac:dyDescent="0.25">
      <c r="A102" s="32">
        <v>276</v>
      </c>
      <c r="B102" s="13" t="s">
        <v>107</v>
      </c>
      <c r="C102" s="15">
        <v>15157</v>
      </c>
      <c r="D102" s="15">
        <v>29857879.91</v>
      </c>
      <c r="E102" s="15">
        <v>2373994.3665383072</v>
      </c>
      <c r="F102" s="234">
        <f>Yhteenveto[[#This Row],[Ikärakenne, laskennallinen kustannus]]+Yhteenveto[[#This Row],[Muut laskennalliset kustannukset ]]</f>
        <v>32231874.276538309</v>
      </c>
      <c r="G102" s="329">
        <v>1388.69</v>
      </c>
      <c r="H102" s="17">
        <v>21048374.330000002</v>
      </c>
      <c r="I102" s="345">
        <f>Yhteenveto[[#This Row],[Laskennalliset kustannukset yhteensä]]-Yhteenveto[[#This Row],[Omarahoitusosuus, €]]</f>
        <v>11183499.946538307</v>
      </c>
      <c r="J102" s="33">
        <v>501338.22560380877</v>
      </c>
      <c r="K102" s="34">
        <v>-491528.57179474633</v>
      </c>
      <c r="L102" s="234">
        <f>Yhteenveto[[#This Row],[Valtionosuus omarahoitusosuuden jälkeen (välisumma)]]+Yhteenveto[[#This Row],[Lisäosat yhteensä]]+Yhteenveto[[#This Row],[Valtionosuuteen tehtävät vähennykset ja lisäykset, netto]]</f>
        <v>11193309.60034737</v>
      </c>
      <c r="M102" s="34">
        <v>5382986.7960403142</v>
      </c>
      <c r="N102" s="308">
        <f>SUM(Yhteenveto[[#This Row],[Valtionosuus ennen verotuloihin perustuvaa valtionosuuden tasausta]]+Yhteenveto[[#This Row],[Verotuloihin perustuva valtionosuuden tasaus]])</f>
        <v>16576296.396387685</v>
      </c>
      <c r="O102" s="244">
        <v>1992420.2016603905</v>
      </c>
      <c r="P102" s="380">
        <f>SUM(Yhteenveto[[#This Row],[Kunnan  peruspalvelujen valtionosuus ]:[Veroperustemuutoksista johtuvien veromenetysten korvaus]])</f>
        <v>18568716.598048076</v>
      </c>
      <c r="Q102" s="34">
        <v>-251324.96141000016</v>
      </c>
      <c r="R102" s="347">
        <f>+Yhteenveto[[#This Row],[Kunnan  peruspalvelujen valtionosuus ]]+Yhteenveto[[#This Row],[Veroperustemuutoksista johtuvien veromenetysten korvaus]]+Yhteenveto[[#This Row],[Kotikuntakorvaus, netto]]</f>
        <v>18317391.636638075</v>
      </c>
      <c r="S102" s="11"/>
      <c r="T102"/>
    </row>
    <row r="103" spans="1:20" ht="15" x14ac:dyDescent="0.25">
      <c r="A103" s="32">
        <v>280</v>
      </c>
      <c r="B103" s="13" t="s">
        <v>108</v>
      </c>
      <c r="C103" s="15">
        <v>2024</v>
      </c>
      <c r="D103" s="15">
        <v>2776736.25</v>
      </c>
      <c r="E103" s="15">
        <v>1251212.1989617981</v>
      </c>
      <c r="F103" s="234">
        <f>Yhteenveto[[#This Row],[Ikärakenne, laskennallinen kustannus]]+Yhteenveto[[#This Row],[Muut laskennalliset kustannukset ]]</f>
        <v>4027948.4489617981</v>
      </c>
      <c r="G103" s="329">
        <v>1388.69</v>
      </c>
      <c r="H103" s="17">
        <v>2810708.56</v>
      </c>
      <c r="I103" s="345">
        <f>Yhteenveto[[#This Row],[Laskennalliset kustannukset yhteensä]]-Yhteenveto[[#This Row],[Omarahoitusosuus, €]]</f>
        <v>1217239.888961798</v>
      </c>
      <c r="J103" s="33">
        <v>293631.14568375773</v>
      </c>
      <c r="K103" s="34">
        <v>202429.76507367849</v>
      </c>
      <c r="L103" s="234">
        <f>Yhteenveto[[#This Row],[Valtionosuus omarahoitusosuuden jälkeen (välisumma)]]+Yhteenveto[[#This Row],[Lisäosat yhteensä]]+Yhteenveto[[#This Row],[Valtionosuuteen tehtävät vähennykset ja lisäykset, netto]]</f>
        <v>1713300.7997192342</v>
      </c>
      <c r="M103" s="34">
        <v>923603.7752084129</v>
      </c>
      <c r="N103" s="308">
        <f>SUM(Yhteenveto[[#This Row],[Valtionosuus ennen verotuloihin perustuvaa valtionosuuden tasausta]]+Yhteenveto[[#This Row],[Verotuloihin perustuva valtionosuuden tasaus]])</f>
        <v>2636904.5749276471</v>
      </c>
      <c r="O103" s="244">
        <v>497206.74342637084</v>
      </c>
      <c r="P103" s="380">
        <f>SUM(Yhteenveto[[#This Row],[Kunnan  peruspalvelujen valtionosuus ]:[Veroperustemuutoksista johtuvien veromenetysten korvaus]])</f>
        <v>3134111.318354018</v>
      </c>
      <c r="Q103" s="34">
        <v>-865295.37000000011</v>
      </c>
      <c r="R103" s="347">
        <f>+Yhteenveto[[#This Row],[Kunnan  peruspalvelujen valtionosuus ]]+Yhteenveto[[#This Row],[Veroperustemuutoksista johtuvien veromenetysten korvaus]]+Yhteenveto[[#This Row],[Kotikuntakorvaus, netto]]</f>
        <v>2268815.9483540179</v>
      </c>
      <c r="S103" s="11"/>
      <c r="T103"/>
    </row>
    <row r="104" spans="1:20" ht="15" x14ac:dyDescent="0.25">
      <c r="A104" s="32">
        <v>284</v>
      </c>
      <c r="B104" s="13" t="s">
        <v>109</v>
      </c>
      <c r="C104" s="15">
        <v>2227</v>
      </c>
      <c r="D104" s="15">
        <v>2916719.96</v>
      </c>
      <c r="E104" s="15">
        <v>498056.18081287376</v>
      </c>
      <c r="F104" s="234">
        <f>Yhteenveto[[#This Row],[Ikärakenne, laskennallinen kustannus]]+Yhteenveto[[#This Row],[Muut laskennalliset kustannukset ]]</f>
        <v>3414776.1408128738</v>
      </c>
      <c r="G104" s="329">
        <v>1388.69</v>
      </c>
      <c r="H104" s="17">
        <v>3092612.6300000004</v>
      </c>
      <c r="I104" s="345">
        <f>Yhteenveto[[#This Row],[Laskennalliset kustannukset yhteensä]]-Yhteenveto[[#This Row],[Omarahoitusosuus, €]]</f>
        <v>322163.51081287349</v>
      </c>
      <c r="J104" s="33">
        <v>69746.894926250097</v>
      </c>
      <c r="K104" s="34">
        <v>719621.43512449216</v>
      </c>
      <c r="L104" s="234">
        <f>Yhteenveto[[#This Row],[Valtionosuus omarahoitusosuuden jälkeen (välisumma)]]+Yhteenveto[[#This Row],[Lisäosat yhteensä]]+Yhteenveto[[#This Row],[Valtionosuuteen tehtävät vähennykset ja lisäykset, netto]]</f>
        <v>1111531.8408636157</v>
      </c>
      <c r="M104" s="34">
        <v>1115363.590252762</v>
      </c>
      <c r="N104" s="308">
        <f>SUM(Yhteenveto[[#This Row],[Valtionosuus ennen verotuloihin perustuvaa valtionosuuden tasausta]]+Yhteenveto[[#This Row],[Verotuloihin perustuva valtionosuuden tasaus]])</f>
        <v>2226895.4311163779</v>
      </c>
      <c r="O104" s="244">
        <v>507174.86370960594</v>
      </c>
      <c r="P104" s="380">
        <f>SUM(Yhteenveto[[#This Row],[Kunnan  peruspalvelujen valtionosuus ]:[Veroperustemuutoksista johtuvien veromenetysten korvaus]])</f>
        <v>2734070.2948259837</v>
      </c>
      <c r="Q104" s="34">
        <v>1215196.2300000004</v>
      </c>
      <c r="R104" s="347">
        <f>+Yhteenveto[[#This Row],[Kunnan  peruspalvelujen valtionosuus ]]+Yhteenveto[[#This Row],[Veroperustemuutoksista johtuvien veromenetysten korvaus]]+Yhteenveto[[#This Row],[Kotikuntakorvaus, netto]]</f>
        <v>3949266.5248259841</v>
      </c>
      <c r="S104" s="11"/>
      <c r="T104"/>
    </row>
    <row r="105" spans="1:20" ht="15" x14ac:dyDescent="0.25">
      <c r="A105" s="32">
        <v>285</v>
      </c>
      <c r="B105" s="13" t="s">
        <v>110</v>
      </c>
      <c r="C105" s="15">
        <v>50617</v>
      </c>
      <c r="D105" s="15">
        <v>63046618.010000005</v>
      </c>
      <c r="E105" s="15">
        <v>14918585.05203528</v>
      </c>
      <c r="F105" s="234">
        <f>Yhteenveto[[#This Row],[Ikärakenne, laskennallinen kustannus]]+Yhteenveto[[#This Row],[Muut laskennalliset kustannukset ]]</f>
        <v>77965203.062035292</v>
      </c>
      <c r="G105" s="329">
        <v>1388.69</v>
      </c>
      <c r="H105" s="17">
        <v>70291321.730000004</v>
      </c>
      <c r="I105" s="345">
        <f>Yhteenveto[[#This Row],[Laskennalliset kustannukset yhteensä]]-Yhteenveto[[#This Row],[Omarahoitusosuus, €]]</f>
        <v>7673881.3320352882</v>
      </c>
      <c r="J105" s="33">
        <v>1693913.5963138395</v>
      </c>
      <c r="K105" s="34">
        <v>-20006744.349098086</v>
      </c>
      <c r="L105" s="234">
        <f>Yhteenveto[[#This Row],[Valtionosuus omarahoitusosuuden jälkeen (välisumma)]]+Yhteenveto[[#This Row],[Lisäosat yhteensä]]+Yhteenveto[[#This Row],[Valtionosuuteen tehtävät vähennykset ja lisäykset, netto]]</f>
        <v>-10638949.420748958</v>
      </c>
      <c r="M105" s="34">
        <v>8942704.4510249775</v>
      </c>
      <c r="N105" s="308">
        <f>SUM(Yhteenveto[[#This Row],[Valtionosuus ennen verotuloihin perustuvaa valtionosuuden tasausta]]+Yhteenveto[[#This Row],[Verotuloihin perustuva valtionosuuden tasaus]])</f>
        <v>-1696244.9697239809</v>
      </c>
      <c r="O105" s="244">
        <v>7775933.4417987112</v>
      </c>
      <c r="P105" s="380">
        <f>SUM(Yhteenveto[[#This Row],[Kunnan  peruspalvelujen valtionosuus ]:[Veroperustemuutoksista johtuvien veromenetysten korvaus]])</f>
        <v>6079688.4720747303</v>
      </c>
      <c r="Q105" s="34">
        <v>-785117.63689999969</v>
      </c>
      <c r="R105" s="347">
        <f>+Yhteenveto[[#This Row],[Kunnan  peruspalvelujen valtionosuus ]]+Yhteenveto[[#This Row],[Veroperustemuutoksista johtuvien veromenetysten korvaus]]+Yhteenveto[[#This Row],[Kotikuntakorvaus, netto]]</f>
        <v>5294570.835174731</v>
      </c>
      <c r="S105" s="11"/>
      <c r="T105"/>
    </row>
    <row r="106" spans="1:20" ht="15" x14ac:dyDescent="0.25">
      <c r="A106" s="32">
        <v>286</v>
      </c>
      <c r="B106" s="13" t="s">
        <v>111</v>
      </c>
      <c r="C106" s="15">
        <v>79429</v>
      </c>
      <c r="D106" s="15">
        <v>99048604.269999996</v>
      </c>
      <c r="E106" s="15">
        <v>16166475.284026599</v>
      </c>
      <c r="F106" s="234">
        <f>Yhteenveto[[#This Row],[Ikärakenne, laskennallinen kustannus]]+Yhteenveto[[#This Row],[Muut laskennalliset kustannukset ]]</f>
        <v>115215079.55402659</v>
      </c>
      <c r="G106" s="329">
        <v>1388.69</v>
      </c>
      <c r="H106" s="17">
        <v>110302258.01000001</v>
      </c>
      <c r="I106" s="345">
        <f>Yhteenveto[[#This Row],[Laskennalliset kustannukset yhteensä]]-Yhteenveto[[#This Row],[Omarahoitusosuus, €]]</f>
        <v>4912821.5440265834</v>
      </c>
      <c r="J106" s="33">
        <v>2589293.1975548966</v>
      </c>
      <c r="K106" s="34">
        <v>-32030942.38638242</v>
      </c>
      <c r="L106" s="234">
        <f>Yhteenveto[[#This Row],[Valtionosuus omarahoitusosuuden jälkeen (välisumma)]]+Yhteenveto[[#This Row],[Lisäosat yhteensä]]+Yhteenveto[[#This Row],[Valtionosuuteen tehtävät vähennykset ja lisäykset, netto]]</f>
        <v>-24528827.644800939</v>
      </c>
      <c r="M106" s="34">
        <v>14025074.648301022</v>
      </c>
      <c r="N106" s="308">
        <f>SUM(Yhteenveto[[#This Row],[Valtionosuus ennen verotuloihin perustuvaa valtionosuuden tasausta]]+Yhteenveto[[#This Row],[Verotuloihin perustuva valtionosuuden tasaus]])</f>
        <v>-10503752.996499917</v>
      </c>
      <c r="O106" s="244">
        <v>12913776.881532978</v>
      </c>
      <c r="P106" s="380">
        <f>SUM(Yhteenveto[[#This Row],[Kunnan  peruspalvelujen valtionosuus ]:[Veroperustemuutoksista johtuvien veromenetysten korvaus]])</f>
        <v>2410023.8850330617</v>
      </c>
      <c r="Q106" s="34">
        <v>-151513.37690000026</v>
      </c>
      <c r="R106" s="347">
        <f>+Yhteenveto[[#This Row],[Kunnan  peruspalvelujen valtionosuus ]]+Yhteenveto[[#This Row],[Veroperustemuutoksista johtuvien veromenetysten korvaus]]+Yhteenveto[[#This Row],[Kotikuntakorvaus, netto]]</f>
        <v>2258510.5081330612</v>
      </c>
      <c r="S106" s="11"/>
      <c r="T106"/>
    </row>
    <row r="107" spans="1:20" ht="15" x14ac:dyDescent="0.25">
      <c r="A107" s="32">
        <v>287</v>
      </c>
      <c r="B107" s="13" t="s">
        <v>112</v>
      </c>
      <c r="C107" s="15">
        <v>6242</v>
      </c>
      <c r="D107" s="15">
        <v>7400106.4900000002</v>
      </c>
      <c r="E107" s="15">
        <v>2532162.0234842612</v>
      </c>
      <c r="F107" s="234">
        <f>Yhteenveto[[#This Row],[Ikärakenne, laskennallinen kustannus]]+Yhteenveto[[#This Row],[Muut laskennalliset kustannukset ]]</f>
        <v>9932268.5134842619</v>
      </c>
      <c r="G107" s="329">
        <v>1388.69</v>
      </c>
      <c r="H107" s="17">
        <v>8668202.9800000004</v>
      </c>
      <c r="I107" s="345">
        <f>Yhteenveto[[#This Row],[Laskennalliset kustannukset yhteensä]]-Yhteenveto[[#This Row],[Omarahoitusosuus, €]]</f>
        <v>1264065.5334842615</v>
      </c>
      <c r="J107" s="33">
        <v>556229.6348148149</v>
      </c>
      <c r="K107" s="34">
        <v>1530801.1664634447</v>
      </c>
      <c r="L107" s="234">
        <f>Yhteenveto[[#This Row],[Valtionosuus omarahoitusosuuden jälkeen (välisumma)]]+Yhteenveto[[#This Row],[Lisäosat yhteensä]]+Yhteenveto[[#This Row],[Valtionosuuteen tehtävät vähennykset ja lisäykset, netto]]</f>
        <v>3351096.3347625211</v>
      </c>
      <c r="M107" s="34">
        <v>2241816.1854563081</v>
      </c>
      <c r="N107" s="308">
        <f>SUM(Yhteenveto[[#This Row],[Valtionosuus ennen verotuloihin perustuvaa valtionosuuden tasausta]]+Yhteenveto[[#This Row],[Verotuloihin perustuva valtionosuuden tasaus]])</f>
        <v>5592912.5202188287</v>
      </c>
      <c r="O107" s="244">
        <v>1437878.5543627285</v>
      </c>
      <c r="P107" s="380">
        <f>SUM(Yhteenveto[[#This Row],[Kunnan  peruspalvelujen valtionosuus ]:[Veroperustemuutoksista johtuvien veromenetysten korvaus]])</f>
        <v>7030791.074581557</v>
      </c>
      <c r="Q107" s="34">
        <v>648025.84950000001</v>
      </c>
      <c r="R107" s="347">
        <f>+Yhteenveto[[#This Row],[Kunnan  peruspalvelujen valtionosuus ]]+Yhteenveto[[#This Row],[Veroperustemuutoksista johtuvien veromenetysten korvaus]]+Yhteenveto[[#This Row],[Kotikuntakorvaus, netto]]</f>
        <v>7678816.9240815565</v>
      </c>
      <c r="S107" s="11"/>
      <c r="T107"/>
    </row>
    <row r="108" spans="1:20" ht="15" x14ac:dyDescent="0.25">
      <c r="A108" s="32">
        <v>288</v>
      </c>
      <c r="B108" s="13" t="s">
        <v>113</v>
      </c>
      <c r="C108" s="15">
        <v>6405</v>
      </c>
      <c r="D108" s="15">
        <v>10683892.050000001</v>
      </c>
      <c r="E108" s="15">
        <v>2816129.3704796988</v>
      </c>
      <c r="F108" s="234">
        <f>Yhteenveto[[#This Row],[Ikärakenne, laskennallinen kustannus]]+Yhteenveto[[#This Row],[Muut laskennalliset kustannukset ]]</f>
        <v>13500021.4204797</v>
      </c>
      <c r="G108" s="329">
        <v>1388.69</v>
      </c>
      <c r="H108" s="17">
        <v>8894559.4500000011</v>
      </c>
      <c r="I108" s="345">
        <f>Yhteenveto[[#This Row],[Laskennalliset kustannukset yhteensä]]-Yhteenveto[[#This Row],[Omarahoitusosuus, €]]</f>
        <v>4605461.9704796989</v>
      </c>
      <c r="J108" s="33">
        <v>183554.06410756119</v>
      </c>
      <c r="K108" s="34">
        <v>-809050.79163553822</v>
      </c>
      <c r="L108" s="234">
        <f>Yhteenveto[[#This Row],[Valtionosuus omarahoitusosuuden jälkeen (välisumma)]]+Yhteenveto[[#This Row],[Lisäosat yhteensä]]+Yhteenveto[[#This Row],[Valtionosuuteen tehtävät vähennykset ja lisäykset, netto]]</f>
        <v>3979965.2429517219</v>
      </c>
      <c r="M108" s="34">
        <v>2062890.9441470727</v>
      </c>
      <c r="N108" s="308">
        <f>SUM(Yhteenveto[[#This Row],[Valtionosuus ennen verotuloihin perustuvaa valtionosuuden tasausta]]+Yhteenveto[[#This Row],[Verotuloihin perustuva valtionosuuden tasaus]])</f>
        <v>6042856.1870987946</v>
      </c>
      <c r="O108" s="244">
        <v>1324833.3043553284</v>
      </c>
      <c r="P108" s="380">
        <f>SUM(Yhteenveto[[#This Row],[Kunnan  peruspalvelujen valtionosuus ]:[Veroperustemuutoksista johtuvien veromenetysten korvaus]])</f>
        <v>7367689.4914541226</v>
      </c>
      <c r="Q108" s="34">
        <v>-620869.12959999987</v>
      </c>
      <c r="R108" s="347">
        <f>+Yhteenveto[[#This Row],[Kunnan  peruspalvelujen valtionosuus ]]+Yhteenveto[[#This Row],[Veroperustemuutoksista johtuvien veromenetysten korvaus]]+Yhteenveto[[#This Row],[Kotikuntakorvaus, netto]]</f>
        <v>6746820.361854123</v>
      </c>
      <c r="S108" s="11"/>
      <c r="T108"/>
    </row>
    <row r="109" spans="1:20" ht="15" x14ac:dyDescent="0.25">
      <c r="A109" s="32">
        <v>290</v>
      </c>
      <c r="B109" s="13" t="s">
        <v>114</v>
      </c>
      <c r="C109" s="15">
        <v>7755</v>
      </c>
      <c r="D109" s="15">
        <v>8497243.879999999</v>
      </c>
      <c r="E109" s="15">
        <v>4811548.1088933367</v>
      </c>
      <c r="F109" s="234">
        <f>Yhteenveto[[#This Row],[Ikärakenne, laskennallinen kustannus]]+Yhteenveto[[#This Row],[Muut laskennalliset kustannukset ]]</f>
        <v>13308791.988893336</v>
      </c>
      <c r="G109" s="329">
        <v>1388.69</v>
      </c>
      <c r="H109" s="17">
        <v>10769290.950000001</v>
      </c>
      <c r="I109" s="345">
        <f>Yhteenveto[[#This Row],[Laskennalliset kustannukset yhteensä]]-Yhteenveto[[#This Row],[Omarahoitusosuus, €]]</f>
        <v>2539501.0388933346</v>
      </c>
      <c r="J109" s="33">
        <v>1316339.8102072477</v>
      </c>
      <c r="K109" s="34">
        <v>275995.54829984176</v>
      </c>
      <c r="L109" s="234">
        <f>Yhteenveto[[#This Row],[Valtionosuus omarahoitusosuuden jälkeen (välisumma)]]+Yhteenveto[[#This Row],[Lisäosat yhteensä]]+Yhteenveto[[#This Row],[Valtionosuuteen tehtävät vähennykset ja lisäykset, netto]]</f>
        <v>4131836.3974004239</v>
      </c>
      <c r="M109" s="34">
        <v>2869018.9494755934</v>
      </c>
      <c r="N109" s="308">
        <f>SUM(Yhteenveto[[#This Row],[Valtionosuus ennen verotuloihin perustuvaa valtionosuuden tasausta]]+Yhteenveto[[#This Row],[Verotuloihin perustuva valtionosuuden tasaus]])</f>
        <v>7000855.3468760177</v>
      </c>
      <c r="O109" s="244">
        <v>1702254.0793560531</v>
      </c>
      <c r="P109" s="380">
        <f>SUM(Yhteenveto[[#This Row],[Kunnan  peruspalvelujen valtionosuus ]:[Veroperustemuutoksista johtuvien veromenetysten korvaus]])</f>
        <v>8703109.4262320716</v>
      </c>
      <c r="Q109" s="34">
        <v>-73999.303500000009</v>
      </c>
      <c r="R109" s="347">
        <f>+Yhteenveto[[#This Row],[Kunnan  peruspalvelujen valtionosuus ]]+Yhteenveto[[#This Row],[Veroperustemuutoksista johtuvien veromenetysten korvaus]]+Yhteenveto[[#This Row],[Kotikuntakorvaus, netto]]</f>
        <v>8629110.1227320712</v>
      </c>
      <c r="S109" s="11"/>
      <c r="T109"/>
    </row>
    <row r="110" spans="1:20" ht="15" x14ac:dyDescent="0.25">
      <c r="A110" s="32">
        <v>291</v>
      </c>
      <c r="B110" s="36" t="s">
        <v>115</v>
      </c>
      <c r="C110" s="15">
        <v>2119</v>
      </c>
      <c r="D110" s="15">
        <v>1754675.5</v>
      </c>
      <c r="E110" s="15">
        <v>825432.63253691792</v>
      </c>
      <c r="F110" s="234">
        <f>Yhteenveto[[#This Row],[Ikärakenne, laskennallinen kustannus]]+Yhteenveto[[#This Row],[Muut laskennalliset kustannukset ]]</f>
        <v>2580108.1325369179</v>
      </c>
      <c r="G110" s="329">
        <v>1388.69</v>
      </c>
      <c r="H110" s="17">
        <v>2942634.1100000003</v>
      </c>
      <c r="I110" s="345">
        <f>Yhteenveto[[#This Row],[Laskennalliset kustannukset yhteensä]]-Yhteenveto[[#This Row],[Omarahoitusosuus, €]]</f>
        <v>-362525.97746308241</v>
      </c>
      <c r="J110" s="33">
        <v>331889.98696532554</v>
      </c>
      <c r="K110" s="34">
        <v>1760547.2138921891</v>
      </c>
      <c r="L110" s="234">
        <f>Yhteenveto[[#This Row],[Valtionosuus omarahoitusosuuden jälkeen (välisumma)]]+Yhteenveto[[#This Row],[Lisäosat yhteensä]]+Yhteenveto[[#This Row],[Valtionosuuteen tehtävät vähennykset ja lisäykset, netto]]</f>
        <v>1729911.2233944321</v>
      </c>
      <c r="M110" s="34">
        <v>245775.68138712578</v>
      </c>
      <c r="N110" s="308">
        <f>SUM(Yhteenveto[[#This Row],[Valtionosuus ennen verotuloihin perustuvaa valtionosuuden tasausta]]+Yhteenveto[[#This Row],[Verotuloihin perustuva valtionosuuden tasaus]])</f>
        <v>1975686.9047815579</v>
      </c>
      <c r="O110" s="244">
        <v>438073.53134977981</v>
      </c>
      <c r="P110" s="380">
        <f>SUM(Yhteenveto[[#This Row],[Kunnan  peruspalvelujen valtionosuus ]:[Veroperustemuutoksista johtuvien veromenetysten korvaus]])</f>
        <v>2413760.4361313377</v>
      </c>
      <c r="Q110" s="34">
        <v>-7880.6500000000015</v>
      </c>
      <c r="R110" s="347">
        <f>+Yhteenveto[[#This Row],[Kunnan  peruspalvelujen valtionosuus ]]+Yhteenveto[[#This Row],[Veroperustemuutoksista johtuvien veromenetysten korvaus]]+Yhteenveto[[#This Row],[Kotikuntakorvaus, netto]]</f>
        <v>2405879.7861313378</v>
      </c>
      <c r="S110" s="11"/>
      <c r="T110"/>
    </row>
    <row r="111" spans="1:20" ht="15" x14ac:dyDescent="0.25">
      <c r="A111" s="32">
        <v>297</v>
      </c>
      <c r="B111" s="13" t="s">
        <v>116</v>
      </c>
      <c r="C111" s="15">
        <v>122594</v>
      </c>
      <c r="D111" s="15">
        <v>166447666.56999999</v>
      </c>
      <c r="E111" s="15">
        <v>24150601.272298168</v>
      </c>
      <c r="F111" s="234">
        <f>Yhteenveto[[#This Row],[Ikärakenne, laskennallinen kustannus]]+Yhteenveto[[#This Row],[Muut laskennalliset kustannukset ]]</f>
        <v>190598267.84229815</v>
      </c>
      <c r="G111" s="329">
        <v>1388.69</v>
      </c>
      <c r="H111" s="17">
        <v>170245061.86000001</v>
      </c>
      <c r="I111" s="345">
        <f>Yhteenveto[[#This Row],[Laskennalliset kustannukset yhteensä]]-Yhteenveto[[#This Row],[Omarahoitusosuus, €]]</f>
        <v>20353205.982298136</v>
      </c>
      <c r="J111" s="33">
        <v>5382344.614891964</v>
      </c>
      <c r="K111" s="34">
        <v>-36463053.513197616</v>
      </c>
      <c r="L111" s="234">
        <f>Yhteenveto[[#This Row],[Valtionosuus omarahoitusosuuden jälkeen (välisumma)]]+Yhteenveto[[#This Row],[Lisäosat yhteensä]]+Yhteenveto[[#This Row],[Valtionosuuteen tehtävät vähennykset ja lisäykset, netto]]</f>
        <v>-10727502.916007515</v>
      </c>
      <c r="M111" s="34">
        <v>25367351.568419885</v>
      </c>
      <c r="N111" s="308">
        <f>SUM(Yhteenveto[[#This Row],[Valtionosuus ennen verotuloihin perustuvaa valtionosuuden tasausta]]+Yhteenveto[[#This Row],[Verotuloihin perustuva valtionosuuden tasaus]])</f>
        <v>14639848.65241237</v>
      </c>
      <c r="O111" s="244">
        <v>19210082.571614448</v>
      </c>
      <c r="P111" s="380">
        <f>SUM(Yhteenveto[[#This Row],[Kunnan  peruspalvelujen valtionosuus ]:[Veroperustemuutoksista johtuvien veromenetysten korvaus]])</f>
        <v>33849931.224026814</v>
      </c>
      <c r="Q111" s="34">
        <v>-3181352.2075399994</v>
      </c>
      <c r="R111" s="347">
        <f>+Yhteenveto[[#This Row],[Kunnan  peruspalvelujen valtionosuus ]]+Yhteenveto[[#This Row],[Veroperustemuutoksista johtuvien veromenetysten korvaus]]+Yhteenveto[[#This Row],[Kotikuntakorvaus, netto]]</f>
        <v>30668579.016486816</v>
      </c>
      <c r="S111" s="11"/>
      <c r="T111"/>
    </row>
    <row r="112" spans="1:20" ht="15" x14ac:dyDescent="0.25">
      <c r="A112" s="32">
        <v>300</v>
      </c>
      <c r="B112" s="13" t="s">
        <v>117</v>
      </c>
      <c r="C112" s="15">
        <v>3437</v>
      </c>
      <c r="D112" s="15">
        <v>4634793.75</v>
      </c>
      <c r="E112" s="15">
        <v>633519.14809906611</v>
      </c>
      <c r="F112" s="234">
        <f>Yhteenveto[[#This Row],[Ikärakenne, laskennallinen kustannus]]+Yhteenveto[[#This Row],[Muut laskennalliset kustannukset ]]</f>
        <v>5268312.8980990658</v>
      </c>
      <c r="G112" s="329">
        <v>1388.69</v>
      </c>
      <c r="H112" s="17">
        <v>4772927.53</v>
      </c>
      <c r="I112" s="345">
        <f>Yhteenveto[[#This Row],[Laskennalliset kustannukset yhteensä]]-Yhteenveto[[#This Row],[Omarahoitusosuus, €]]</f>
        <v>495385.3680990655</v>
      </c>
      <c r="J112" s="33">
        <v>193809.31786960684</v>
      </c>
      <c r="K112" s="34">
        <v>1799725.9263342475</v>
      </c>
      <c r="L112" s="234">
        <f>Yhteenveto[[#This Row],[Valtionosuus omarahoitusosuuden jälkeen (välisumma)]]+Yhteenveto[[#This Row],[Lisäosat yhteensä]]+Yhteenveto[[#This Row],[Valtionosuuteen tehtävät vähennykset ja lisäykset, netto]]</f>
        <v>2488920.6123029198</v>
      </c>
      <c r="M112" s="34">
        <v>1855015.5503457459</v>
      </c>
      <c r="N112" s="308">
        <f>SUM(Yhteenveto[[#This Row],[Valtionosuus ennen verotuloihin perustuvaa valtionosuuden tasausta]]+Yhteenveto[[#This Row],[Verotuloihin perustuva valtionosuuden tasaus]])</f>
        <v>4343936.1626486657</v>
      </c>
      <c r="O112" s="244">
        <v>766831.42610848683</v>
      </c>
      <c r="P112" s="380">
        <f>SUM(Yhteenveto[[#This Row],[Kunnan  peruspalvelujen valtionosuus ]:[Veroperustemuutoksista johtuvien veromenetysten korvaus]])</f>
        <v>5110767.5887571527</v>
      </c>
      <c r="Q112" s="34">
        <v>411369.93000000005</v>
      </c>
      <c r="R112" s="347">
        <f>+Yhteenveto[[#This Row],[Kunnan  peruspalvelujen valtionosuus ]]+Yhteenveto[[#This Row],[Veroperustemuutoksista johtuvien veromenetysten korvaus]]+Yhteenveto[[#This Row],[Kotikuntakorvaus, netto]]</f>
        <v>5522137.5187571524</v>
      </c>
      <c r="S112" s="11"/>
      <c r="T112"/>
    </row>
    <row r="113" spans="1:20" ht="15" x14ac:dyDescent="0.25">
      <c r="A113" s="32">
        <v>301</v>
      </c>
      <c r="B113" s="13" t="s">
        <v>118</v>
      </c>
      <c r="C113" s="15">
        <v>19890</v>
      </c>
      <c r="D113" s="15">
        <v>28225523.469999999</v>
      </c>
      <c r="E113" s="15">
        <v>3459006.5132920449</v>
      </c>
      <c r="F113" s="234">
        <f>Yhteenveto[[#This Row],[Ikärakenne, laskennallinen kustannus]]+Yhteenveto[[#This Row],[Muut laskennalliset kustannukset ]]</f>
        <v>31684529.983292043</v>
      </c>
      <c r="G113" s="329">
        <v>1388.69</v>
      </c>
      <c r="H113" s="17">
        <v>27621044.100000001</v>
      </c>
      <c r="I113" s="345">
        <f>Yhteenveto[[#This Row],[Laskennalliset kustannukset yhteensä]]-Yhteenveto[[#This Row],[Omarahoitusosuus, €]]</f>
        <v>4063485.8832920417</v>
      </c>
      <c r="J113" s="33">
        <v>646540.29425354593</v>
      </c>
      <c r="K113" s="34">
        <v>-5895590.4377834667</v>
      </c>
      <c r="L113" s="234">
        <f>Yhteenveto[[#This Row],[Valtionosuus omarahoitusosuuden jälkeen (välisumma)]]+Yhteenveto[[#This Row],[Lisäosat yhteensä]]+Yhteenveto[[#This Row],[Valtionosuuteen tehtävät vähennykset ja lisäykset, netto]]</f>
        <v>-1185564.2602378791</v>
      </c>
      <c r="M113" s="34">
        <v>10431056.156596472</v>
      </c>
      <c r="N113" s="308">
        <f>SUM(Yhteenveto[[#This Row],[Valtionosuus ennen verotuloihin perustuvaa valtionosuuden tasausta]]+Yhteenveto[[#This Row],[Verotuloihin perustuva valtionosuuden tasaus]])</f>
        <v>9245491.8963585943</v>
      </c>
      <c r="O113" s="244">
        <v>4430386.1056627324</v>
      </c>
      <c r="P113" s="380">
        <f>SUM(Yhteenveto[[#This Row],[Kunnan  peruspalvelujen valtionosuus ]:[Veroperustemuutoksista johtuvien veromenetysten korvaus]])</f>
        <v>13675878.002021328</v>
      </c>
      <c r="Q113" s="34">
        <v>422655.02079999988</v>
      </c>
      <c r="R113" s="347">
        <f>+Yhteenveto[[#This Row],[Kunnan  peruspalvelujen valtionosuus ]]+Yhteenveto[[#This Row],[Veroperustemuutoksista johtuvien veromenetysten korvaus]]+Yhteenveto[[#This Row],[Kotikuntakorvaus, netto]]</f>
        <v>14098533.022821328</v>
      </c>
      <c r="S113" s="11"/>
      <c r="T113"/>
    </row>
    <row r="114" spans="1:20" ht="15" x14ac:dyDescent="0.25">
      <c r="A114" s="32">
        <v>304</v>
      </c>
      <c r="B114" s="13" t="s">
        <v>119</v>
      </c>
      <c r="C114" s="15">
        <v>950</v>
      </c>
      <c r="D114" s="15">
        <v>772089.46</v>
      </c>
      <c r="E114" s="15">
        <v>658736.60909802746</v>
      </c>
      <c r="F114" s="234">
        <f>Yhteenveto[[#This Row],[Ikärakenne, laskennallinen kustannus]]+Yhteenveto[[#This Row],[Muut laskennalliset kustannukset ]]</f>
        <v>1430826.0690980274</v>
      </c>
      <c r="G114" s="329">
        <v>1388.69</v>
      </c>
      <c r="H114" s="17">
        <v>1319255.5</v>
      </c>
      <c r="I114" s="345">
        <f>Yhteenveto[[#This Row],[Laskennalliset kustannukset yhteensä]]-Yhteenveto[[#This Row],[Omarahoitusosuus, €]]</f>
        <v>111570.56909802742</v>
      </c>
      <c r="J114" s="33">
        <v>140636.07656791751</v>
      </c>
      <c r="K114" s="34">
        <v>-375358.65422193112</v>
      </c>
      <c r="L114" s="234">
        <f>Yhteenveto[[#This Row],[Valtionosuus omarahoitusosuuden jälkeen (välisumma)]]+Yhteenveto[[#This Row],[Lisäosat yhteensä]]+Yhteenveto[[#This Row],[Valtionosuuteen tehtävät vähennykset ja lisäykset, netto]]</f>
        <v>-123152.00855598619</v>
      </c>
      <c r="M114" s="34">
        <v>-73328.255960873343</v>
      </c>
      <c r="N114" s="308">
        <f>SUM(Yhteenveto[[#This Row],[Valtionosuus ennen verotuloihin perustuvaa valtionosuuden tasausta]]+Yhteenveto[[#This Row],[Verotuloihin perustuva valtionosuuden tasaus]])</f>
        <v>-196480.26451685955</v>
      </c>
      <c r="O114" s="244">
        <v>175022.54967830618</v>
      </c>
      <c r="P114" s="380">
        <f>SUM(Yhteenveto[[#This Row],[Kunnan  peruspalvelujen valtionosuus ]:[Veroperustemuutoksista johtuvien veromenetysten korvaus]])</f>
        <v>-21457.714838553366</v>
      </c>
      <c r="Q114" s="34">
        <v>-255333.06000000003</v>
      </c>
      <c r="R114" s="347">
        <f>+Yhteenveto[[#This Row],[Kunnan  peruspalvelujen valtionosuus ]]+Yhteenveto[[#This Row],[Veroperustemuutoksista johtuvien veromenetysten korvaus]]+Yhteenveto[[#This Row],[Kotikuntakorvaus, netto]]</f>
        <v>-276790.77483855339</v>
      </c>
      <c r="S114" s="11"/>
      <c r="T114"/>
    </row>
    <row r="115" spans="1:20" ht="15" x14ac:dyDescent="0.25">
      <c r="A115" s="32">
        <v>305</v>
      </c>
      <c r="B115" s="13" t="s">
        <v>120</v>
      </c>
      <c r="C115" s="15">
        <v>15146</v>
      </c>
      <c r="D115" s="15">
        <v>21780231.960000001</v>
      </c>
      <c r="E115" s="15">
        <v>5948866.2150158696</v>
      </c>
      <c r="F115" s="234">
        <f>Yhteenveto[[#This Row],[Ikärakenne, laskennallinen kustannus]]+Yhteenveto[[#This Row],[Muut laskennalliset kustannukset ]]</f>
        <v>27729098.17501587</v>
      </c>
      <c r="G115" s="329">
        <v>1388.69</v>
      </c>
      <c r="H115" s="17">
        <v>21033098.740000002</v>
      </c>
      <c r="I115" s="345">
        <f>Yhteenveto[[#This Row],[Laskennalliset kustannukset yhteensä]]-Yhteenveto[[#This Row],[Omarahoitusosuus, €]]</f>
        <v>6695999.4350158684</v>
      </c>
      <c r="J115" s="33">
        <v>1328439.1926619119</v>
      </c>
      <c r="K115" s="34">
        <v>410343.95899032109</v>
      </c>
      <c r="L115" s="234">
        <f>Yhteenveto[[#This Row],[Valtionosuus omarahoitusosuuden jälkeen (välisumma)]]+Yhteenveto[[#This Row],[Lisäosat yhteensä]]+Yhteenveto[[#This Row],[Valtionosuuteen tehtävät vähennykset ja lisäykset, netto]]</f>
        <v>8434782.5866681021</v>
      </c>
      <c r="M115" s="34">
        <v>4653131.978584162</v>
      </c>
      <c r="N115" s="308">
        <f>SUM(Yhteenveto[[#This Row],[Valtionosuus ennen verotuloihin perustuvaa valtionosuuden tasausta]]+Yhteenveto[[#This Row],[Verotuloihin perustuva valtionosuuden tasaus]])</f>
        <v>13087914.565252263</v>
      </c>
      <c r="O115" s="244">
        <v>2763173.4985383735</v>
      </c>
      <c r="P115" s="380">
        <f>SUM(Yhteenveto[[#This Row],[Kunnan  peruspalvelujen valtionosuus ]:[Veroperustemuutoksista johtuvien veromenetysten korvaus]])</f>
        <v>15851088.063790636</v>
      </c>
      <c r="Q115" s="34">
        <v>-84433.28409999999</v>
      </c>
      <c r="R115" s="347">
        <f>+Yhteenveto[[#This Row],[Kunnan  peruspalvelujen valtionosuus ]]+Yhteenveto[[#This Row],[Veroperustemuutoksista johtuvien veromenetysten korvaus]]+Yhteenveto[[#This Row],[Kotikuntakorvaus, netto]]</f>
        <v>15766654.779690636</v>
      </c>
      <c r="S115" s="11"/>
      <c r="T115"/>
    </row>
    <row r="116" spans="1:20" ht="15" x14ac:dyDescent="0.25">
      <c r="A116" s="32">
        <v>309</v>
      </c>
      <c r="B116" s="13" t="s">
        <v>121</v>
      </c>
      <c r="C116" s="15">
        <v>6457</v>
      </c>
      <c r="D116" s="15">
        <v>8301051.0299999993</v>
      </c>
      <c r="E116" s="15">
        <v>1810817.8035714217</v>
      </c>
      <c r="F116" s="234">
        <f>Yhteenveto[[#This Row],[Ikärakenne, laskennallinen kustannus]]+Yhteenveto[[#This Row],[Muut laskennalliset kustannukset ]]</f>
        <v>10111868.833571421</v>
      </c>
      <c r="G116" s="329">
        <v>1388.69</v>
      </c>
      <c r="H116" s="17">
        <v>8966771.3300000001</v>
      </c>
      <c r="I116" s="345">
        <f>Yhteenveto[[#This Row],[Laskennalliset kustannukset yhteensä]]-Yhteenveto[[#This Row],[Omarahoitusosuus, €]]</f>
        <v>1145097.5035714209</v>
      </c>
      <c r="J116" s="33">
        <v>382059.80320756882</v>
      </c>
      <c r="K116" s="34">
        <v>-3326459.6159448684</v>
      </c>
      <c r="L116" s="234">
        <f>Yhteenveto[[#This Row],[Valtionosuus omarahoitusosuuden jälkeen (välisumma)]]+Yhteenveto[[#This Row],[Lisäosat yhteensä]]+Yhteenveto[[#This Row],[Valtionosuuteen tehtävät vähennykset ja lisäykset, netto]]</f>
        <v>-1799302.3091658787</v>
      </c>
      <c r="M116" s="34">
        <v>3865013.1419070028</v>
      </c>
      <c r="N116" s="308">
        <f>SUM(Yhteenveto[[#This Row],[Valtionosuus ennen verotuloihin perustuvaa valtionosuuden tasausta]]+Yhteenveto[[#This Row],[Verotuloihin perustuva valtionosuuden tasaus]])</f>
        <v>2065710.8327411241</v>
      </c>
      <c r="O116" s="244">
        <v>1249922.0350348856</v>
      </c>
      <c r="P116" s="380">
        <f>SUM(Yhteenveto[[#This Row],[Kunnan  peruspalvelujen valtionosuus ]:[Veroperustemuutoksista johtuvien veromenetysten korvaus]])</f>
        <v>3315632.8677760097</v>
      </c>
      <c r="Q116" s="34">
        <v>-37496.132700000046</v>
      </c>
      <c r="R116" s="347">
        <f>+Yhteenveto[[#This Row],[Kunnan  peruspalvelujen valtionosuus ]]+Yhteenveto[[#This Row],[Veroperustemuutoksista johtuvien veromenetysten korvaus]]+Yhteenveto[[#This Row],[Kotikuntakorvaus, netto]]</f>
        <v>3278136.7350760098</v>
      </c>
      <c r="S116" s="11"/>
      <c r="T116"/>
    </row>
    <row r="117" spans="1:20" ht="15" x14ac:dyDescent="0.25">
      <c r="A117" s="32">
        <v>312</v>
      </c>
      <c r="B117" s="13" t="s">
        <v>122</v>
      </c>
      <c r="C117" s="15">
        <v>1196</v>
      </c>
      <c r="D117" s="15">
        <v>1705439.6</v>
      </c>
      <c r="E117" s="15">
        <v>474109.80451966514</v>
      </c>
      <c r="F117" s="234">
        <f>Yhteenveto[[#This Row],[Ikärakenne, laskennallinen kustannus]]+Yhteenveto[[#This Row],[Muut laskennalliset kustannukset ]]</f>
        <v>2179549.4045196651</v>
      </c>
      <c r="G117" s="329">
        <v>1388.69</v>
      </c>
      <c r="H117" s="17">
        <v>1660873.24</v>
      </c>
      <c r="I117" s="345">
        <f>Yhteenveto[[#This Row],[Laskennalliset kustannukset yhteensä]]-Yhteenveto[[#This Row],[Omarahoitusosuus, €]]</f>
        <v>518676.16451966506</v>
      </c>
      <c r="J117" s="33">
        <v>187642.36259765894</v>
      </c>
      <c r="K117" s="34">
        <v>-342380.01008320478</v>
      </c>
      <c r="L117" s="234">
        <f>Yhteenveto[[#This Row],[Valtionosuus omarahoitusosuuden jälkeen (välisumma)]]+Yhteenveto[[#This Row],[Lisäosat yhteensä]]+Yhteenveto[[#This Row],[Valtionosuuteen tehtävät vähennykset ja lisäykset, netto]]</f>
        <v>363938.51703411929</v>
      </c>
      <c r="M117" s="34">
        <v>208500.2919736293</v>
      </c>
      <c r="N117" s="308">
        <f>SUM(Yhteenveto[[#This Row],[Valtionosuus ennen verotuloihin perustuvaa valtionosuuden tasausta]]+Yhteenveto[[#This Row],[Verotuloihin perustuva valtionosuuden tasaus]])</f>
        <v>572438.80900774861</v>
      </c>
      <c r="O117" s="244">
        <v>292607.50031525374</v>
      </c>
      <c r="P117" s="380">
        <f>SUM(Yhteenveto[[#This Row],[Kunnan  peruspalvelujen valtionosuus ]:[Veroperustemuutoksista johtuvien veromenetysten korvaus]])</f>
        <v>865046.30932300235</v>
      </c>
      <c r="Q117" s="34">
        <v>-9456.7800000000061</v>
      </c>
      <c r="R117" s="347">
        <f>+Yhteenveto[[#This Row],[Kunnan  peruspalvelujen valtionosuus ]]+Yhteenveto[[#This Row],[Veroperustemuutoksista johtuvien veromenetysten korvaus]]+Yhteenveto[[#This Row],[Kotikuntakorvaus, netto]]</f>
        <v>855589.52932300232</v>
      </c>
      <c r="S117" s="11"/>
      <c r="T117"/>
    </row>
    <row r="118" spans="1:20" ht="15" x14ac:dyDescent="0.25">
      <c r="A118" s="32">
        <v>316</v>
      </c>
      <c r="B118" s="13" t="s">
        <v>123</v>
      </c>
      <c r="C118" s="15">
        <v>4198</v>
      </c>
      <c r="D118" s="15">
        <v>5319036.8899999997</v>
      </c>
      <c r="E118" s="15">
        <v>931092.10368535598</v>
      </c>
      <c r="F118" s="234">
        <f>Yhteenveto[[#This Row],[Ikärakenne, laskennallinen kustannus]]+Yhteenveto[[#This Row],[Muut laskennalliset kustannukset ]]</f>
        <v>6250128.9936853554</v>
      </c>
      <c r="G118" s="329">
        <v>1388.69</v>
      </c>
      <c r="H118" s="17">
        <v>5829720.6200000001</v>
      </c>
      <c r="I118" s="345">
        <f>Yhteenveto[[#This Row],[Laskennalliset kustannukset yhteensä]]-Yhteenveto[[#This Row],[Omarahoitusosuus, €]]</f>
        <v>420408.3736853553</v>
      </c>
      <c r="J118" s="33">
        <v>129170.09541594342</v>
      </c>
      <c r="K118" s="34">
        <v>-1031953.4700704053</v>
      </c>
      <c r="L118" s="234">
        <f>Yhteenveto[[#This Row],[Valtionosuus omarahoitusosuuden jälkeen (välisumma)]]+Yhteenveto[[#This Row],[Lisäosat yhteensä]]+Yhteenveto[[#This Row],[Valtionosuuteen tehtävät vähennykset ja lisäykset, netto]]</f>
        <v>-482375.00096910656</v>
      </c>
      <c r="M118" s="34">
        <v>1821185.3078773278</v>
      </c>
      <c r="N118" s="308">
        <f>SUM(Yhteenveto[[#This Row],[Valtionosuus ennen verotuloihin perustuvaa valtionosuuden tasausta]]+Yhteenveto[[#This Row],[Verotuloihin perustuva valtionosuuden tasaus]])</f>
        <v>1338810.3069082212</v>
      </c>
      <c r="O118" s="244">
        <v>800767.03848243738</v>
      </c>
      <c r="P118" s="380">
        <f>SUM(Yhteenveto[[#This Row],[Kunnan  peruspalvelujen valtionosuus ]:[Veroperustemuutoksista johtuvien veromenetysten korvaus]])</f>
        <v>2139577.3453906588</v>
      </c>
      <c r="Q118" s="34">
        <v>-222423.46559999994</v>
      </c>
      <c r="R118" s="347">
        <f>+Yhteenveto[[#This Row],[Kunnan  peruspalvelujen valtionosuus ]]+Yhteenveto[[#This Row],[Veroperustemuutoksista johtuvien veromenetysten korvaus]]+Yhteenveto[[#This Row],[Kotikuntakorvaus, netto]]</f>
        <v>1917153.8797906588</v>
      </c>
      <c r="S118" s="11"/>
      <c r="T118"/>
    </row>
    <row r="119" spans="1:20" ht="15" x14ac:dyDescent="0.25">
      <c r="A119" s="32">
        <v>317</v>
      </c>
      <c r="B119" s="13" t="s">
        <v>124</v>
      </c>
      <c r="C119" s="15">
        <v>2474</v>
      </c>
      <c r="D119" s="15">
        <v>4243178.08</v>
      </c>
      <c r="E119" s="15">
        <v>790824.74646698788</v>
      </c>
      <c r="F119" s="234">
        <f>Yhteenveto[[#This Row],[Ikärakenne, laskennallinen kustannus]]+Yhteenveto[[#This Row],[Muut laskennalliset kustannukset ]]</f>
        <v>5034002.8264669878</v>
      </c>
      <c r="G119" s="329">
        <v>1388.69</v>
      </c>
      <c r="H119" s="17">
        <v>3435619.06</v>
      </c>
      <c r="I119" s="345">
        <f>Yhteenveto[[#This Row],[Laskennalliset kustannukset yhteensä]]-Yhteenveto[[#This Row],[Omarahoitusosuus, €]]</f>
        <v>1598383.7664669878</v>
      </c>
      <c r="J119" s="33">
        <v>357159.70850838599</v>
      </c>
      <c r="K119" s="34">
        <v>565458.71226060914</v>
      </c>
      <c r="L119" s="234">
        <f>Yhteenveto[[#This Row],[Valtionosuus omarahoitusosuuden jälkeen (välisumma)]]+Yhteenveto[[#This Row],[Lisäosat yhteensä]]+Yhteenveto[[#This Row],[Valtionosuuteen tehtävät vähennykset ja lisäykset, netto]]</f>
        <v>2521002.1872359831</v>
      </c>
      <c r="M119" s="34">
        <v>1502394.7495131327</v>
      </c>
      <c r="N119" s="308">
        <f>SUM(Yhteenveto[[#This Row],[Valtionosuus ennen verotuloihin perustuvaa valtionosuuden tasausta]]+Yhteenveto[[#This Row],[Verotuloihin perustuva valtionosuuden tasaus]])</f>
        <v>4023396.9367491156</v>
      </c>
      <c r="O119" s="244">
        <v>597229.63158571674</v>
      </c>
      <c r="P119" s="380">
        <f>SUM(Yhteenveto[[#This Row],[Kunnan  peruspalvelujen valtionosuus ]:[Veroperustemuutoksista johtuvien veromenetysten korvaus]])</f>
        <v>4620626.5683348328</v>
      </c>
      <c r="Q119" s="34">
        <v>-39403.25</v>
      </c>
      <c r="R119" s="347">
        <f>+Yhteenveto[[#This Row],[Kunnan  peruspalvelujen valtionosuus ]]+Yhteenveto[[#This Row],[Veroperustemuutoksista johtuvien veromenetysten korvaus]]+Yhteenveto[[#This Row],[Kotikuntakorvaus, netto]]</f>
        <v>4581223.3183348328</v>
      </c>
      <c r="S119" s="11"/>
      <c r="T119"/>
    </row>
    <row r="120" spans="1:20" ht="15" x14ac:dyDescent="0.25">
      <c r="A120" s="32">
        <v>320</v>
      </c>
      <c r="B120" s="13" t="s">
        <v>125</v>
      </c>
      <c r="C120" s="15">
        <v>6996</v>
      </c>
      <c r="D120" s="15">
        <v>6660761.8499999996</v>
      </c>
      <c r="E120" s="15">
        <v>3867502.6404350745</v>
      </c>
      <c r="F120" s="234">
        <f>Yhteenveto[[#This Row],[Ikärakenne, laskennallinen kustannus]]+Yhteenveto[[#This Row],[Muut laskennalliset kustannukset ]]</f>
        <v>10528264.490435075</v>
      </c>
      <c r="G120" s="329">
        <v>1388.69</v>
      </c>
      <c r="H120" s="17">
        <v>9715275.2400000002</v>
      </c>
      <c r="I120" s="345">
        <f>Yhteenveto[[#This Row],[Laskennalliset kustannukset yhteensä]]-Yhteenveto[[#This Row],[Omarahoitusosuus, €]]</f>
        <v>812989.25043507479</v>
      </c>
      <c r="J120" s="33">
        <v>1173765.6223927562</v>
      </c>
      <c r="K120" s="34">
        <v>387163.1487404636</v>
      </c>
      <c r="L120" s="234">
        <f>Yhteenveto[[#This Row],[Valtionosuus omarahoitusosuuden jälkeen (välisumma)]]+Yhteenveto[[#This Row],[Lisäosat yhteensä]]+Yhteenveto[[#This Row],[Valtionosuuteen tehtävät vähennykset ja lisäykset, netto]]</f>
        <v>2373918.0215682946</v>
      </c>
      <c r="M120" s="34">
        <v>2669439.6960359896</v>
      </c>
      <c r="N120" s="308">
        <f>SUM(Yhteenveto[[#This Row],[Valtionosuus ennen verotuloihin perustuvaa valtionosuuden tasausta]]+Yhteenveto[[#This Row],[Verotuloihin perustuva valtionosuuden tasaus]])</f>
        <v>5043357.7176042842</v>
      </c>
      <c r="O120" s="244">
        <v>1333825.069367379</v>
      </c>
      <c r="P120" s="380">
        <f>SUM(Yhteenveto[[#This Row],[Kunnan  peruspalvelujen valtionosuus ]:[Veroperustemuutoksista johtuvien veromenetysten korvaus]])</f>
        <v>6377182.7869716631</v>
      </c>
      <c r="Q120" s="34">
        <v>-16108.048600000038</v>
      </c>
      <c r="R120" s="347">
        <f>+Yhteenveto[[#This Row],[Kunnan  peruspalvelujen valtionosuus ]]+Yhteenveto[[#This Row],[Veroperustemuutoksista johtuvien veromenetysten korvaus]]+Yhteenveto[[#This Row],[Kotikuntakorvaus, netto]]</f>
        <v>6361074.7383716628</v>
      </c>
      <c r="S120" s="11"/>
      <c r="T120"/>
    </row>
    <row r="121" spans="1:20" ht="15" x14ac:dyDescent="0.25">
      <c r="A121" s="32">
        <v>322</v>
      </c>
      <c r="B121" s="13" t="s">
        <v>126</v>
      </c>
      <c r="C121" s="15">
        <v>6549</v>
      </c>
      <c r="D121" s="15">
        <v>7642511.5500000007</v>
      </c>
      <c r="E121" s="15">
        <v>5464924.9067945834</v>
      </c>
      <c r="F121" s="234">
        <f>Yhteenveto[[#This Row],[Ikärakenne, laskennallinen kustannus]]+Yhteenveto[[#This Row],[Muut laskennalliset kustannukset ]]</f>
        <v>13107436.456794584</v>
      </c>
      <c r="G121" s="329">
        <v>1388.69</v>
      </c>
      <c r="H121" s="17">
        <v>9094530.8100000005</v>
      </c>
      <c r="I121" s="345">
        <f>Yhteenveto[[#This Row],[Laskennalliset kustannukset yhteensä]]-Yhteenveto[[#This Row],[Omarahoitusosuus, €]]</f>
        <v>4012905.6467945836</v>
      </c>
      <c r="J121" s="33">
        <v>986424.58037475147</v>
      </c>
      <c r="K121" s="34">
        <v>1468594.0672897797</v>
      </c>
      <c r="L121" s="234">
        <f>Yhteenveto[[#This Row],[Valtionosuus omarahoitusosuuden jälkeen (välisumma)]]+Yhteenveto[[#This Row],[Lisäosat yhteensä]]+Yhteenveto[[#This Row],[Valtionosuuteen tehtävät vähennykset ja lisäykset, netto]]</f>
        <v>6467924.2944591148</v>
      </c>
      <c r="M121" s="34">
        <v>2066259.6257351311</v>
      </c>
      <c r="N121" s="308">
        <f>SUM(Yhteenveto[[#This Row],[Valtionosuus ennen verotuloihin perustuvaa valtionosuuden tasausta]]+Yhteenveto[[#This Row],[Verotuloihin perustuva valtionosuuden tasaus]])</f>
        <v>8534183.9201942459</v>
      </c>
      <c r="O121" s="244">
        <v>1264748.1416320186</v>
      </c>
      <c r="P121" s="380">
        <f>SUM(Yhteenveto[[#This Row],[Kunnan  peruspalvelujen valtionosuus ]:[Veroperustemuutoksista johtuvien veromenetysten korvaus]])</f>
        <v>9798932.0618262645</v>
      </c>
      <c r="Q121" s="34">
        <v>116917.32340000005</v>
      </c>
      <c r="R121" s="347">
        <f>+Yhteenveto[[#This Row],[Kunnan  peruspalvelujen valtionosuus ]]+Yhteenveto[[#This Row],[Veroperustemuutoksista johtuvien veromenetysten korvaus]]+Yhteenveto[[#This Row],[Kotikuntakorvaus, netto]]</f>
        <v>9915849.3852262646</v>
      </c>
      <c r="S121" s="11"/>
      <c r="T121"/>
    </row>
    <row r="122" spans="1:20" ht="15" x14ac:dyDescent="0.25">
      <c r="A122" s="32">
        <v>398</v>
      </c>
      <c r="B122" s="13" t="s">
        <v>127</v>
      </c>
      <c r="C122" s="15">
        <v>120175</v>
      </c>
      <c r="D122" s="15">
        <v>164194639.32000002</v>
      </c>
      <c r="E122" s="15">
        <v>33331216.171427377</v>
      </c>
      <c r="F122" s="234">
        <f>Yhteenveto[[#This Row],[Ikärakenne, laskennallinen kustannus]]+Yhteenveto[[#This Row],[Muut laskennalliset kustannukset ]]</f>
        <v>197525855.49142739</v>
      </c>
      <c r="G122" s="329">
        <v>1388.69</v>
      </c>
      <c r="H122" s="17">
        <v>166885820.75</v>
      </c>
      <c r="I122" s="345">
        <f>Yhteenveto[[#This Row],[Laskennalliset kustannukset yhteensä]]-Yhteenveto[[#This Row],[Omarahoitusosuus, €]]</f>
        <v>30640034.741427392</v>
      </c>
      <c r="J122" s="33">
        <v>4351811.1783895055</v>
      </c>
      <c r="K122" s="34">
        <v>2616736.3373961262</v>
      </c>
      <c r="L122" s="234">
        <f>Yhteenveto[[#This Row],[Valtionosuus omarahoitusosuuden jälkeen (välisumma)]]+Yhteenveto[[#This Row],[Lisäosat yhteensä]]+Yhteenveto[[#This Row],[Valtionosuuteen tehtävät vähennykset ja lisäykset, netto]]</f>
        <v>37608582.257213026</v>
      </c>
      <c r="M122" s="34">
        <v>23182373.443431057</v>
      </c>
      <c r="N122" s="308">
        <f>SUM(Yhteenveto[[#This Row],[Valtionosuus ennen verotuloihin perustuvaa valtionosuuden tasausta]]+Yhteenveto[[#This Row],[Verotuloihin perustuva valtionosuuden tasaus]])</f>
        <v>60790955.700644083</v>
      </c>
      <c r="O122" s="244">
        <v>18224255.371812128</v>
      </c>
      <c r="P122" s="380">
        <f>SUM(Yhteenveto[[#This Row],[Kunnan  peruspalvelujen valtionosuus ]:[Veroperustemuutoksista johtuvien veromenetysten korvaus]])</f>
        <v>79015211.072456211</v>
      </c>
      <c r="Q122" s="34">
        <v>-8701287.3025799971</v>
      </c>
      <c r="R122" s="347">
        <f>+Yhteenveto[[#This Row],[Kunnan  peruspalvelujen valtionosuus ]]+Yhteenveto[[#This Row],[Veroperustemuutoksista johtuvien veromenetysten korvaus]]+Yhteenveto[[#This Row],[Kotikuntakorvaus, netto]]</f>
        <v>70313923.769876212</v>
      </c>
      <c r="S122" s="11"/>
      <c r="T122"/>
    </row>
    <row r="123" spans="1:20" ht="15" x14ac:dyDescent="0.25">
      <c r="A123" s="32">
        <v>399</v>
      </c>
      <c r="B123" s="13" t="s">
        <v>128</v>
      </c>
      <c r="C123" s="15">
        <v>7817</v>
      </c>
      <c r="D123" s="15">
        <v>14198590.52</v>
      </c>
      <c r="E123" s="15">
        <v>1044356.2081184547</v>
      </c>
      <c r="F123" s="234">
        <f>Yhteenveto[[#This Row],[Ikärakenne, laskennallinen kustannus]]+Yhteenveto[[#This Row],[Muut laskennalliset kustannukset ]]</f>
        <v>15242946.728118455</v>
      </c>
      <c r="G123" s="329">
        <v>1388.69</v>
      </c>
      <c r="H123" s="17">
        <v>10855389.73</v>
      </c>
      <c r="I123" s="345">
        <f>Yhteenveto[[#This Row],[Laskennalliset kustannukset yhteensä]]-Yhteenveto[[#This Row],[Omarahoitusosuus, €]]</f>
        <v>4387556.9981184546</v>
      </c>
      <c r="J123" s="33">
        <v>168198.8900994971</v>
      </c>
      <c r="K123" s="34">
        <v>-4002293.2474817769</v>
      </c>
      <c r="L123" s="234">
        <f>Yhteenveto[[#This Row],[Valtionosuus omarahoitusosuuden jälkeen (välisumma)]]+Yhteenveto[[#This Row],[Lisäosat yhteensä]]+Yhteenveto[[#This Row],[Valtionosuuteen tehtävät vähennykset ja lisäykset, netto]]</f>
        <v>553462.64073617524</v>
      </c>
      <c r="M123" s="34">
        <v>2911680.0782160889</v>
      </c>
      <c r="N123" s="308">
        <f>SUM(Yhteenveto[[#This Row],[Valtionosuus ennen verotuloihin perustuvaa valtionosuuden tasausta]]+Yhteenveto[[#This Row],[Verotuloihin perustuva valtionosuuden tasaus]])</f>
        <v>3465142.7189522642</v>
      </c>
      <c r="O123" s="244">
        <v>1277787.5579741742</v>
      </c>
      <c r="P123" s="380">
        <f>SUM(Yhteenveto[[#This Row],[Kunnan  peruspalvelujen valtionosuus ]:[Veroperustemuutoksista johtuvien veromenetysten korvaus]])</f>
        <v>4742930.2769264383</v>
      </c>
      <c r="Q123" s="34">
        <v>65614.29190000004</v>
      </c>
      <c r="R123" s="347">
        <f>+Yhteenveto[[#This Row],[Kunnan  peruspalvelujen valtionosuus ]]+Yhteenveto[[#This Row],[Veroperustemuutoksista johtuvien veromenetysten korvaus]]+Yhteenveto[[#This Row],[Kotikuntakorvaus, netto]]</f>
        <v>4808544.5688264379</v>
      </c>
      <c r="S123" s="11"/>
      <c r="T123"/>
    </row>
    <row r="124" spans="1:20" ht="15" x14ac:dyDescent="0.25">
      <c r="A124" s="32">
        <v>400</v>
      </c>
      <c r="B124" s="13" t="s">
        <v>129</v>
      </c>
      <c r="C124" s="15">
        <v>8366</v>
      </c>
      <c r="D124" s="15">
        <v>12977681.030000001</v>
      </c>
      <c r="E124" s="15">
        <v>2614459.7612996441</v>
      </c>
      <c r="F124" s="234">
        <f>Yhteenveto[[#This Row],[Ikärakenne, laskennallinen kustannus]]+Yhteenveto[[#This Row],[Muut laskennalliset kustannukset ]]</f>
        <v>15592140.791299645</v>
      </c>
      <c r="G124" s="329">
        <v>1388.69</v>
      </c>
      <c r="H124" s="17">
        <v>11617780.540000001</v>
      </c>
      <c r="I124" s="345">
        <f>Yhteenveto[[#This Row],[Laskennalliset kustannukset yhteensä]]-Yhteenveto[[#This Row],[Omarahoitusosuus, €]]</f>
        <v>3974360.2512996439</v>
      </c>
      <c r="J124" s="33">
        <v>233255.14372740788</v>
      </c>
      <c r="K124" s="34">
        <v>1781506.8995663011</v>
      </c>
      <c r="L124" s="234">
        <f>Yhteenveto[[#This Row],[Valtionosuus omarahoitusosuuden jälkeen (välisumma)]]+Yhteenveto[[#This Row],[Lisäosat yhteensä]]+Yhteenveto[[#This Row],[Valtionosuuteen tehtävät vähennykset ja lisäykset, netto]]</f>
        <v>5989122.2945933528</v>
      </c>
      <c r="M124" s="34">
        <v>2823877.6300907177</v>
      </c>
      <c r="N124" s="308">
        <f>SUM(Yhteenveto[[#This Row],[Valtionosuus ennen verotuloihin perustuvaa valtionosuuden tasausta]]+Yhteenveto[[#This Row],[Verotuloihin perustuva valtionosuuden tasaus]])</f>
        <v>8812999.9246840701</v>
      </c>
      <c r="O124" s="244">
        <v>1704563.8904844206</v>
      </c>
      <c r="P124" s="380">
        <f>SUM(Yhteenveto[[#This Row],[Kunnan  peruspalvelujen valtionosuus ]:[Veroperustemuutoksista johtuvien veromenetysten korvaus]])</f>
        <v>10517563.815168491</v>
      </c>
      <c r="Q124" s="34">
        <v>262189.22550000006</v>
      </c>
      <c r="R124" s="347">
        <f>+Yhteenveto[[#This Row],[Kunnan  peruspalvelujen valtionosuus ]]+Yhteenveto[[#This Row],[Veroperustemuutoksista johtuvien veromenetysten korvaus]]+Yhteenveto[[#This Row],[Kotikuntakorvaus, netto]]</f>
        <v>10779753.040668491</v>
      </c>
      <c r="S124" s="11"/>
      <c r="T124"/>
    </row>
    <row r="125" spans="1:20" ht="15" x14ac:dyDescent="0.25">
      <c r="A125" s="32">
        <v>402</v>
      </c>
      <c r="B125" s="13" t="s">
        <v>130</v>
      </c>
      <c r="C125" s="15">
        <v>9099</v>
      </c>
      <c r="D125" s="15">
        <v>12884206.75</v>
      </c>
      <c r="E125" s="15">
        <v>2083311.5351050277</v>
      </c>
      <c r="F125" s="234">
        <f>Yhteenveto[[#This Row],[Ikärakenne, laskennallinen kustannus]]+Yhteenveto[[#This Row],[Muut laskennalliset kustannukset ]]</f>
        <v>14967518.285105027</v>
      </c>
      <c r="G125" s="329">
        <v>1388.69</v>
      </c>
      <c r="H125" s="17">
        <v>12635690.310000001</v>
      </c>
      <c r="I125" s="345">
        <f>Yhteenveto[[#This Row],[Laskennalliset kustannukset yhteensä]]-Yhteenveto[[#This Row],[Omarahoitusosuus, €]]</f>
        <v>2331827.9751050267</v>
      </c>
      <c r="J125" s="33">
        <v>497940.65699529415</v>
      </c>
      <c r="K125" s="34">
        <v>-4546745.1878706617</v>
      </c>
      <c r="L125" s="234">
        <f>Yhteenveto[[#This Row],[Valtionosuus omarahoitusosuuden jälkeen (välisumma)]]+Yhteenveto[[#This Row],[Lisäosat yhteensä]]+Yhteenveto[[#This Row],[Valtionosuuteen tehtävät vähennykset ja lisäykset, netto]]</f>
        <v>-1716976.5557703408</v>
      </c>
      <c r="M125" s="34">
        <v>5021466.3466851758</v>
      </c>
      <c r="N125" s="308">
        <f>SUM(Yhteenveto[[#This Row],[Valtionosuus ennen verotuloihin perustuvaa valtionosuuden tasausta]]+Yhteenveto[[#This Row],[Verotuloihin perustuva valtionosuuden tasaus]])</f>
        <v>3304489.7909148349</v>
      </c>
      <c r="O125" s="244">
        <v>1894969.8595900368</v>
      </c>
      <c r="P125" s="380">
        <f>SUM(Yhteenveto[[#This Row],[Kunnan  peruspalvelujen valtionosuus ]:[Veroperustemuutoksista johtuvien veromenetysten korvaus]])</f>
        <v>5199459.6505048722</v>
      </c>
      <c r="Q125" s="34">
        <v>303436.54760000005</v>
      </c>
      <c r="R125" s="347">
        <f>+Yhteenveto[[#This Row],[Kunnan  peruspalvelujen valtionosuus ]]+Yhteenveto[[#This Row],[Veroperustemuutoksista johtuvien veromenetysten korvaus]]+Yhteenveto[[#This Row],[Kotikuntakorvaus, netto]]</f>
        <v>5502896.1981048724</v>
      </c>
      <c r="S125" s="11"/>
      <c r="T125"/>
    </row>
    <row r="126" spans="1:20" ht="15" x14ac:dyDescent="0.25">
      <c r="A126" s="32">
        <v>403</v>
      </c>
      <c r="B126" s="13" t="s">
        <v>131</v>
      </c>
      <c r="C126" s="15">
        <v>2820</v>
      </c>
      <c r="D126" s="15">
        <v>3833797.47</v>
      </c>
      <c r="E126" s="15">
        <v>759936.28960900207</v>
      </c>
      <c r="F126" s="234">
        <f>Yhteenveto[[#This Row],[Ikärakenne, laskennallinen kustannus]]+Yhteenveto[[#This Row],[Muut laskennalliset kustannukset ]]</f>
        <v>4593733.7596090026</v>
      </c>
      <c r="G126" s="329">
        <v>1388.69</v>
      </c>
      <c r="H126" s="17">
        <v>3916105.8000000003</v>
      </c>
      <c r="I126" s="345">
        <f>Yhteenveto[[#This Row],[Laskennalliset kustannukset yhteensä]]-Yhteenveto[[#This Row],[Omarahoitusosuus, €]]</f>
        <v>677627.95960900234</v>
      </c>
      <c r="J126" s="33">
        <v>262928.65038662672</v>
      </c>
      <c r="K126" s="34">
        <v>-5124.0016607725993</v>
      </c>
      <c r="L126" s="234">
        <f>Yhteenveto[[#This Row],[Valtionosuus omarahoitusosuuden jälkeen (välisumma)]]+Yhteenveto[[#This Row],[Lisäosat yhteensä]]+Yhteenveto[[#This Row],[Valtionosuuteen tehtävät vähennykset ja lisäykset, netto]]</f>
        <v>935432.60833485646</v>
      </c>
      <c r="M126" s="34">
        <v>1528250.9533130785</v>
      </c>
      <c r="N126" s="308">
        <f>SUM(Yhteenveto[[#This Row],[Valtionosuus ennen verotuloihin perustuvaa valtionosuuden tasausta]]+Yhteenveto[[#This Row],[Verotuloihin perustuva valtionosuuden tasaus]])</f>
        <v>2463683.5616479348</v>
      </c>
      <c r="O126" s="244">
        <v>668174.99185478769</v>
      </c>
      <c r="P126" s="380">
        <f>SUM(Yhteenveto[[#This Row],[Kunnan  peruspalvelujen valtionosuus ]:[Veroperustemuutoksista johtuvien veromenetysten korvaus]])</f>
        <v>3131858.5535027226</v>
      </c>
      <c r="Q126" s="34">
        <v>-40979.379999999997</v>
      </c>
      <c r="R126" s="347">
        <f>+Yhteenveto[[#This Row],[Kunnan  peruspalvelujen valtionosuus ]]+Yhteenveto[[#This Row],[Veroperustemuutoksista johtuvien veromenetysten korvaus]]+Yhteenveto[[#This Row],[Kotikuntakorvaus, netto]]</f>
        <v>3090879.1735027228</v>
      </c>
      <c r="S126" s="11"/>
      <c r="T126"/>
    </row>
    <row r="127" spans="1:20" ht="15" x14ac:dyDescent="0.25">
      <c r="A127" s="32">
        <v>405</v>
      </c>
      <c r="B127" s="13" t="s">
        <v>132</v>
      </c>
      <c r="C127" s="15">
        <v>72650</v>
      </c>
      <c r="D127" s="15">
        <v>94164999.390000001</v>
      </c>
      <c r="E127" s="15">
        <v>19358786.476630047</v>
      </c>
      <c r="F127" s="234">
        <f>Yhteenveto[[#This Row],[Ikärakenne, laskennallinen kustannus]]+Yhteenveto[[#This Row],[Muut laskennalliset kustannukset ]]</f>
        <v>113523785.86663005</v>
      </c>
      <c r="G127" s="329">
        <v>1388.69</v>
      </c>
      <c r="H127" s="17">
        <v>100888328.5</v>
      </c>
      <c r="I127" s="345">
        <f>Yhteenveto[[#This Row],[Laskennalliset kustannukset yhteensä]]-Yhteenveto[[#This Row],[Omarahoitusosuus, €]]</f>
        <v>12635457.366630048</v>
      </c>
      <c r="J127" s="33">
        <v>2638286.5358470762</v>
      </c>
      <c r="K127" s="34">
        <v>-11849257.84720638</v>
      </c>
      <c r="L127" s="234">
        <f>Yhteenveto[[#This Row],[Valtionosuus omarahoitusosuuden jälkeen (välisumma)]]+Yhteenveto[[#This Row],[Lisäosat yhteensä]]+Yhteenveto[[#This Row],[Valtionosuuteen tehtävät vähennykset ja lisäykset, netto]]</f>
        <v>3424486.0552707426</v>
      </c>
      <c r="M127" s="34">
        <v>13144798.914696461</v>
      </c>
      <c r="N127" s="308">
        <f>SUM(Yhteenveto[[#This Row],[Valtionosuus ennen verotuloihin perustuvaa valtionosuuden tasausta]]+Yhteenveto[[#This Row],[Verotuloihin perustuva valtionosuuden tasaus]])</f>
        <v>16569284.969967203</v>
      </c>
      <c r="O127" s="244">
        <v>11535024.477791898</v>
      </c>
      <c r="P127" s="380">
        <f>SUM(Yhteenveto[[#This Row],[Kunnan  peruspalvelujen valtionosuus ]:[Veroperustemuutoksista johtuvien veromenetysten korvaus]])</f>
        <v>28104309.447759099</v>
      </c>
      <c r="Q127" s="34">
        <v>-2109708.3218099996</v>
      </c>
      <c r="R127" s="347">
        <f>+Yhteenveto[[#This Row],[Kunnan  peruspalvelujen valtionosuus ]]+Yhteenveto[[#This Row],[Veroperustemuutoksista johtuvien veromenetysten korvaus]]+Yhteenveto[[#This Row],[Kotikuntakorvaus, netto]]</f>
        <v>25994601.1259491</v>
      </c>
      <c r="S127" s="11"/>
      <c r="T127"/>
    </row>
    <row r="128" spans="1:20" ht="15" x14ac:dyDescent="0.25">
      <c r="A128" s="32">
        <v>407</v>
      </c>
      <c r="B128" s="13" t="s">
        <v>133</v>
      </c>
      <c r="C128" s="15">
        <v>2518</v>
      </c>
      <c r="D128" s="15">
        <v>3599882.7900000005</v>
      </c>
      <c r="E128" s="15">
        <v>1099951.9789917544</v>
      </c>
      <c r="F128" s="234">
        <f>Yhteenveto[[#This Row],[Ikärakenne, laskennallinen kustannus]]+Yhteenveto[[#This Row],[Muut laskennalliset kustannukset ]]</f>
        <v>4699834.7689917553</v>
      </c>
      <c r="G128" s="329">
        <v>1388.69</v>
      </c>
      <c r="H128" s="17">
        <v>3496721.42</v>
      </c>
      <c r="I128" s="345">
        <f>Yhteenveto[[#This Row],[Laskennalliset kustannukset yhteensä]]-Yhteenveto[[#This Row],[Omarahoitusosuus, €]]</f>
        <v>1203113.3489917554</v>
      </c>
      <c r="J128" s="33">
        <v>100946.7196777885</v>
      </c>
      <c r="K128" s="34">
        <v>-28610.799598211473</v>
      </c>
      <c r="L128" s="234">
        <f>Yhteenveto[[#This Row],[Valtionosuus omarahoitusosuuden jälkeen (välisumma)]]+Yhteenveto[[#This Row],[Lisäosat yhteensä]]+Yhteenveto[[#This Row],[Valtionosuuteen tehtävät vähennykset ja lisäykset, netto]]</f>
        <v>1275449.2690713324</v>
      </c>
      <c r="M128" s="34">
        <v>1207003.5748764575</v>
      </c>
      <c r="N128" s="308">
        <f>SUM(Yhteenveto[[#This Row],[Valtionosuus ennen verotuloihin perustuvaa valtionosuuden tasausta]]+Yhteenveto[[#This Row],[Verotuloihin perustuva valtionosuuden tasaus]])</f>
        <v>2482452.8439477896</v>
      </c>
      <c r="O128" s="244">
        <v>631405.69131634757</v>
      </c>
      <c r="P128" s="380">
        <f>SUM(Yhteenveto[[#This Row],[Kunnan  peruspalvelujen valtionosuus ]:[Veroperustemuutoksista johtuvien veromenetysten korvaus]])</f>
        <v>3113858.5352641372</v>
      </c>
      <c r="Q128" s="34">
        <v>-918883.79000000015</v>
      </c>
      <c r="R128" s="347">
        <f>+Yhteenveto[[#This Row],[Kunnan  peruspalvelujen valtionosuus ]]+Yhteenveto[[#This Row],[Veroperustemuutoksista johtuvien veromenetysten korvaus]]+Yhteenveto[[#This Row],[Kotikuntakorvaus, netto]]</f>
        <v>2194974.7452641372</v>
      </c>
      <c r="S128" s="11"/>
      <c r="T128"/>
    </row>
    <row r="129" spans="1:20" ht="15" x14ac:dyDescent="0.25">
      <c r="A129" s="32">
        <v>408</v>
      </c>
      <c r="B129" s="13" t="s">
        <v>134</v>
      </c>
      <c r="C129" s="15">
        <v>14099</v>
      </c>
      <c r="D129" s="15">
        <v>23372361.879999999</v>
      </c>
      <c r="E129" s="15">
        <v>2109775.3005667161</v>
      </c>
      <c r="F129" s="234">
        <f>Yhteenveto[[#This Row],[Ikärakenne, laskennallinen kustannus]]+Yhteenveto[[#This Row],[Muut laskennalliset kustannukset ]]</f>
        <v>25482137.180566713</v>
      </c>
      <c r="G129" s="329">
        <v>1388.69</v>
      </c>
      <c r="H129" s="17">
        <v>19579140.310000002</v>
      </c>
      <c r="I129" s="345">
        <f>Yhteenveto[[#This Row],[Laskennalliset kustannukset yhteensä]]-Yhteenveto[[#This Row],[Omarahoitusosuus, €]]</f>
        <v>5902996.8705667108</v>
      </c>
      <c r="J129" s="33">
        <v>416906.55519824673</v>
      </c>
      <c r="K129" s="34">
        <v>-1189555.7318504585</v>
      </c>
      <c r="L129" s="234">
        <f>Yhteenveto[[#This Row],[Valtionosuus omarahoitusosuuden jälkeen (välisumma)]]+Yhteenveto[[#This Row],[Lisäosat yhteensä]]+Yhteenveto[[#This Row],[Valtionosuuteen tehtävät vähennykset ja lisäykset, netto]]</f>
        <v>5130347.6939144991</v>
      </c>
      <c r="M129" s="34">
        <v>6061294.160336988</v>
      </c>
      <c r="N129" s="308">
        <f>SUM(Yhteenveto[[#This Row],[Valtionosuus ennen verotuloihin perustuvaa valtionosuuden tasausta]]+Yhteenveto[[#This Row],[Verotuloihin perustuva valtionosuuden tasaus]])</f>
        <v>11191641.854251487</v>
      </c>
      <c r="O129" s="244">
        <v>2549923.147527352</v>
      </c>
      <c r="P129" s="380">
        <f>SUM(Yhteenveto[[#This Row],[Kunnan  peruspalvelujen valtionosuus ]:[Veroperustemuutoksista johtuvien veromenetysten korvaus]])</f>
        <v>13741565.001778839</v>
      </c>
      <c r="Q129" s="34">
        <v>-20410.883500000054</v>
      </c>
      <c r="R129" s="347">
        <f>+Yhteenveto[[#This Row],[Kunnan  peruspalvelujen valtionosuus ]]+Yhteenveto[[#This Row],[Veroperustemuutoksista johtuvien veromenetysten korvaus]]+Yhteenveto[[#This Row],[Kotikuntakorvaus, netto]]</f>
        <v>13721154.118278839</v>
      </c>
      <c r="S129" s="11"/>
      <c r="T129"/>
    </row>
    <row r="130" spans="1:20" ht="15" x14ac:dyDescent="0.25">
      <c r="A130" s="32">
        <v>410</v>
      </c>
      <c r="B130" s="13" t="s">
        <v>135</v>
      </c>
      <c r="C130" s="15">
        <v>18775</v>
      </c>
      <c r="D130" s="15">
        <v>38471657.920000002</v>
      </c>
      <c r="E130" s="15">
        <v>2467634.9577840776</v>
      </c>
      <c r="F130" s="234">
        <f>Yhteenveto[[#This Row],[Ikärakenne, laskennallinen kustannus]]+Yhteenveto[[#This Row],[Muut laskennalliset kustannukset ]]</f>
        <v>40939292.877784081</v>
      </c>
      <c r="G130" s="329">
        <v>1388.69</v>
      </c>
      <c r="H130" s="17">
        <v>26072654.75</v>
      </c>
      <c r="I130" s="345">
        <f>Yhteenveto[[#This Row],[Laskennalliset kustannukset yhteensä]]-Yhteenveto[[#This Row],[Omarahoitusosuus, €]]</f>
        <v>14866638.127784081</v>
      </c>
      <c r="J130" s="33">
        <v>502956.31166062754</v>
      </c>
      <c r="K130" s="34">
        <v>-8732413.3480214477</v>
      </c>
      <c r="L130" s="234">
        <f>Yhteenveto[[#This Row],[Valtionosuus omarahoitusosuuden jälkeen (välisumma)]]+Yhteenveto[[#This Row],[Lisäosat yhteensä]]+Yhteenveto[[#This Row],[Valtionosuuteen tehtävät vähennykset ja lisäykset, netto]]</f>
        <v>6637181.09142326</v>
      </c>
      <c r="M130" s="34">
        <v>7591844.1539063724</v>
      </c>
      <c r="N130" s="308">
        <f>SUM(Yhteenveto[[#This Row],[Valtionosuus ennen verotuloihin perustuvaa valtionosuuden tasausta]]+Yhteenveto[[#This Row],[Verotuloihin perustuva valtionosuuden tasaus]])</f>
        <v>14229025.245329633</v>
      </c>
      <c r="O130" s="244">
        <v>2612728.8128052256</v>
      </c>
      <c r="P130" s="380">
        <f>SUM(Yhteenveto[[#This Row],[Kunnan  peruspalvelujen valtionosuus ]:[Veroperustemuutoksista johtuvien veromenetysten korvaus]])</f>
        <v>16841754.058134858</v>
      </c>
      <c r="Q130" s="34">
        <v>251271.37298999983</v>
      </c>
      <c r="R130" s="347">
        <f>+Yhteenveto[[#This Row],[Kunnan  peruspalvelujen valtionosuus ]]+Yhteenveto[[#This Row],[Veroperustemuutoksista johtuvien veromenetysten korvaus]]+Yhteenveto[[#This Row],[Kotikuntakorvaus, netto]]</f>
        <v>17093025.431124859</v>
      </c>
      <c r="S130" s="11"/>
      <c r="T130"/>
    </row>
    <row r="131" spans="1:20" ht="15" x14ac:dyDescent="0.25">
      <c r="A131" s="32">
        <v>416</v>
      </c>
      <c r="B131" s="13" t="s">
        <v>136</v>
      </c>
      <c r="C131" s="15">
        <v>2886</v>
      </c>
      <c r="D131" s="15">
        <v>4769477.5999999996</v>
      </c>
      <c r="E131" s="15">
        <v>521868.91546740883</v>
      </c>
      <c r="F131" s="234">
        <f>Yhteenveto[[#This Row],[Ikärakenne, laskennallinen kustannus]]+Yhteenveto[[#This Row],[Muut laskennalliset kustannukset ]]</f>
        <v>5291346.5154674081</v>
      </c>
      <c r="G131" s="329">
        <v>1388.69</v>
      </c>
      <c r="H131" s="17">
        <v>4007759.3400000003</v>
      </c>
      <c r="I131" s="345">
        <f>Yhteenveto[[#This Row],[Laskennalliset kustannukset yhteensä]]-Yhteenveto[[#This Row],[Omarahoitusosuus, €]]</f>
        <v>1283587.1754674078</v>
      </c>
      <c r="J131" s="33">
        <v>66891.223272654024</v>
      </c>
      <c r="K131" s="34">
        <v>-1082596.4932608663</v>
      </c>
      <c r="L131" s="234">
        <f>Yhteenveto[[#This Row],[Valtionosuus omarahoitusosuuden jälkeen (välisumma)]]+Yhteenveto[[#This Row],[Lisäosat yhteensä]]+Yhteenveto[[#This Row],[Valtionosuuteen tehtävät vähennykset ja lisäykset, netto]]</f>
        <v>267881.90547919553</v>
      </c>
      <c r="M131" s="34">
        <v>1323982.288958454</v>
      </c>
      <c r="N131" s="308">
        <f>SUM(Yhteenveto[[#This Row],[Valtionosuus ennen verotuloihin perustuvaa valtionosuuden tasausta]]+Yhteenveto[[#This Row],[Verotuloihin perustuva valtionosuuden tasaus]])</f>
        <v>1591864.1944376496</v>
      </c>
      <c r="O131" s="244">
        <v>503954.63766664377</v>
      </c>
      <c r="P131" s="380">
        <f>SUM(Yhteenveto[[#This Row],[Kunnan  peruspalvelujen valtionosuus ]:[Veroperustemuutoksista johtuvien veromenetysten korvaus]])</f>
        <v>2095818.8321042934</v>
      </c>
      <c r="Q131" s="34">
        <v>27739.888000000006</v>
      </c>
      <c r="R131" s="347">
        <f>+Yhteenveto[[#This Row],[Kunnan  peruspalvelujen valtionosuus ]]+Yhteenveto[[#This Row],[Veroperustemuutoksista johtuvien veromenetysten korvaus]]+Yhteenveto[[#This Row],[Kotikuntakorvaus, netto]]</f>
        <v>2123558.7201042934</v>
      </c>
      <c r="S131" s="11"/>
      <c r="T131"/>
    </row>
    <row r="132" spans="1:20" ht="15" x14ac:dyDescent="0.25">
      <c r="A132" s="32">
        <v>418</v>
      </c>
      <c r="B132" s="13" t="s">
        <v>137</v>
      </c>
      <c r="C132" s="15">
        <v>24580</v>
      </c>
      <c r="D132" s="15">
        <v>50242148.910000004</v>
      </c>
      <c r="E132" s="15">
        <v>2849648.0197962541</v>
      </c>
      <c r="F132" s="234">
        <f>Yhteenveto[[#This Row],[Ikärakenne, laskennallinen kustannus]]+Yhteenveto[[#This Row],[Muut laskennalliset kustannukset ]]</f>
        <v>53091796.929796256</v>
      </c>
      <c r="G132" s="329">
        <v>1388.69</v>
      </c>
      <c r="H132" s="17">
        <v>34134000.200000003</v>
      </c>
      <c r="I132" s="345">
        <f>Yhteenveto[[#This Row],[Laskennalliset kustannukset yhteensä]]-Yhteenveto[[#This Row],[Omarahoitusosuus, €]]</f>
        <v>18957796.729796253</v>
      </c>
      <c r="J132" s="33">
        <v>1118584.5002313189</v>
      </c>
      <c r="K132" s="34">
        <v>-2792449.6962762754</v>
      </c>
      <c r="L132" s="234">
        <f>Yhteenveto[[#This Row],[Valtionosuus omarahoitusosuuden jälkeen (välisumma)]]+Yhteenveto[[#This Row],[Lisäosat yhteensä]]+Yhteenveto[[#This Row],[Valtionosuuteen tehtävät vähennykset ja lisäykset, netto]]</f>
        <v>17283931.533751294</v>
      </c>
      <c r="M132" s="34">
        <v>1776070.9986691943</v>
      </c>
      <c r="N132" s="308">
        <f>SUM(Yhteenveto[[#This Row],[Valtionosuus ennen verotuloihin perustuvaa valtionosuuden tasausta]]+Yhteenveto[[#This Row],[Verotuloihin perustuva valtionosuuden tasaus]])</f>
        <v>19060002.53242049</v>
      </c>
      <c r="O132" s="244">
        <v>2798442.8051829608</v>
      </c>
      <c r="P132" s="380">
        <f>SUM(Yhteenveto[[#This Row],[Kunnan  peruspalvelujen valtionosuus ]:[Veroperustemuutoksista johtuvien veromenetysten korvaus]])</f>
        <v>21858445.33760345</v>
      </c>
      <c r="Q132" s="34">
        <v>-552255.46230999986</v>
      </c>
      <c r="R132" s="347">
        <f>+Yhteenveto[[#This Row],[Kunnan  peruspalvelujen valtionosuus ]]+Yhteenveto[[#This Row],[Veroperustemuutoksista johtuvien veromenetysten korvaus]]+Yhteenveto[[#This Row],[Kotikuntakorvaus, netto]]</f>
        <v>21306189.875293449</v>
      </c>
      <c r="S132" s="11"/>
      <c r="T132"/>
    </row>
    <row r="133" spans="1:20" ht="15" x14ac:dyDescent="0.25">
      <c r="A133" s="32">
        <v>420</v>
      </c>
      <c r="B133" s="36" t="s">
        <v>138</v>
      </c>
      <c r="C133" s="15">
        <v>9177</v>
      </c>
      <c r="D133" s="15">
        <v>11955353.239999998</v>
      </c>
      <c r="E133" s="15">
        <v>1957633.784421887</v>
      </c>
      <c r="F133" s="234">
        <f>Yhteenveto[[#This Row],[Ikärakenne, laskennallinen kustannus]]+Yhteenveto[[#This Row],[Muut laskennalliset kustannukset ]]</f>
        <v>13912987.024421886</v>
      </c>
      <c r="G133" s="329">
        <v>1388.69</v>
      </c>
      <c r="H133" s="17">
        <v>12744008.130000001</v>
      </c>
      <c r="I133" s="345">
        <f>Yhteenveto[[#This Row],[Laskennalliset kustannukset yhteensä]]-Yhteenveto[[#This Row],[Omarahoitusosuus, €]]</f>
        <v>1168978.8944218848</v>
      </c>
      <c r="J133" s="33">
        <v>270641.33010976284</v>
      </c>
      <c r="K133" s="34">
        <v>47193.476413936616</v>
      </c>
      <c r="L133" s="234">
        <f>Yhteenveto[[#This Row],[Valtionosuus omarahoitusosuuden jälkeen (välisumma)]]+Yhteenveto[[#This Row],[Lisäosat yhteensä]]+Yhteenveto[[#This Row],[Valtionosuuteen tehtävät vähennykset ja lisäykset, netto]]</f>
        <v>1486813.7009455843</v>
      </c>
      <c r="M133" s="34">
        <v>2614455.4942625603</v>
      </c>
      <c r="N133" s="308">
        <f>SUM(Yhteenveto[[#This Row],[Valtionosuus ennen verotuloihin perustuvaa valtionosuuden tasausta]]+Yhteenveto[[#This Row],[Verotuloihin perustuva valtionosuuden tasaus]])</f>
        <v>4101269.1952081444</v>
      </c>
      <c r="O133" s="244">
        <v>1662406.046704923</v>
      </c>
      <c r="P133" s="380">
        <f>SUM(Yhteenveto[[#This Row],[Kunnan  peruspalvelujen valtionosuus ]:[Veroperustemuutoksista johtuvien veromenetysten korvaus]])</f>
        <v>5763675.2419130672</v>
      </c>
      <c r="Q133" s="34">
        <v>-140685.36380000008</v>
      </c>
      <c r="R133" s="347">
        <f>+Yhteenveto[[#This Row],[Kunnan  peruspalvelujen valtionosuus ]]+Yhteenveto[[#This Row],[Veroperustemuutoksista johtuvien veromenetysten korvaus]]+Yhteenveto[[#This Row],[Kotikuntakorvaus, netto]]</f>
        <v>5622989.8781130668</v>
      </c>
      <c r="S133" s="11"/>
      <c r="T133"/>
    </row>
    <row r="134" spans="1:20" ht="15" x14ac:dyDescent="0.25">
      <c r="A134" s="32">
        <v>421</v>
      </c>
      <c r="B134" s="13" t="s">
        <v>139</v>
      </c>
      <c r="C134" s="15">
        <v>695</v>
      </c>
      <c r="D134" s="15">
        <v>1057882.69</v>
      </c>
      <c r="E134" s="15">
        <v>441119.10944937624</v>
      </c>
      <c r="F134" s="234">
        <f>Yhteenveto[[#This Row],[Ikärakenne, laskennallinen kustannus]]+Yhteenveto[[#This Row],[Muut laskennalliset kustannukset ]]</f>
        <v>1499001.7994493763</v>
      </c>
      <c r="G134" s="329">
        <v>1388.69</v>
      </c>
      <c r="H134" s="17">
        <v>965139.55</v>
      </c>
      <c r="I134" s="345">
        <f>Yhteenveto[[#This Row],[Laskennalliset kustannukset yhteensä]]-Yhteenveto[[#This Row],[Omarahoitusosuus, €]]</f>
        <v>533862.24944937625</v>
      </c>
      <c r="J134" s="33">
        <v>222695.85077396219</v>
      </c>
      <c r="K134" s="34">
        <v>380682.62634693878</v>
      </c>
      <c r="L134" s="234">
        <f>Yhteenveto[[#This Row],[Valtionosuus omarahoitusosuuden jälkeen (välisumma)]]+Yhteenveto[[#This Row],[Lisäosat yhteensä]]+Yhteenveto[[#This Row],[Valtionosuuteen tehtävät vähennykset ja lisäykset, netto]]</f>
        <v>1137240.7265702772</v>
      </c>
      <c r="M134" s="34">
        <v>196547.4678800673</v>
      </c>
      <c r="N134" s="308">
        <f>SUM(Yhteenveto[[#This Row],[Valtionosuus ennen verotuloihin perustuvaa valtionosuuden tasausta]]+Yhteenveto[[#This Row],[Verotuloihin perustuva valtionosuuden tasaus]])</f>
        <v>1333788.1944503444</v>
      </c>
      <c r="O134" s="244">
        <v>171167.80470794902</v>
      </c>
      <c r="P134" s="380">
        <f>SUM(Yhteenveto[[#This Row],[Kunnan  peruspalvelujen valtionosuus ]:[Veroperustemuutoksista johtuvien veromenetysten korvaus]])</f>
        <v>1504955.9991582935</v>
      </c>
      <c r="Q134" s="34">
        <v>0</v>
      </c>
      <c r="R134" s="347">
        <f>+Yhteenveto[[#This Row],[Kunnan  peruspalvelujen valtionosuus ]]+Yhteenveto[[#This Row],[Veroperustemuutoksista johtuvien veromenetysten korvaus]]+Yhteenveto[[#This Row],[Kotikuntakorvaus, netto]]</f>
        <v>1504955.9991582935</v>
      </c>
      <c r="S134" s="11"/>
      <c r="T134"/>
    </row>
    <row r="135" spans="1:20" ht="15" x14ac:dyDescent="0.25">
      <c r="A135" s="32">
        <v>422</v>
      </c>
      <c r="B135" s="13" t="s">
        <v>140</v>
      </c>
      <c r="C135" s="15">
        <v>10372</v>
      </c>
      <c r="D135" s="15">
        <v>10169009.91</v>
      </c>
      <c r="E135" s="15">
        <v>5042445.0706719812</v>
      </c>
      <c r="F135" s="234">
        <f>Yhteenveto[[#This Row],[Ikärakenne, laskennallinen kustannus]]+Yhteenveto[[#This Row],[Muut laskennalliset kustannukset ]]</f>
        <v>15211454.980671981</v>
      </c>
      <c r="G135" s="329">
        <v>1388.69</v>
      </c>
      <c r="H135" s="17">
        <v>14403492.68</v>
      </c>
      <c r="I135" s="345">
        <f>Yhteenveto[[#This Row],[Laskennalliset kustannukset yhteensä]]-Yhteenveto[[#This Row],[Omarahoitusosuus, €]]</f>
        <v>807962.30067198165</v>
      </c>
      <c r="J135" s="33">
        <v>1495340.1426876581</v>
      </c>
      <c r="K135" s="34">
        <v>-1580790.0840565017</v>
      </c>
      <c r="L135" s="234">
        <f>Yhteenveto[[#This Row],[Valtionosuus omarahoitusosuuden jälkeen (välisumma)]]+Yhteenveto[[#This Row],[Lisäosat yhteensä]]+Yhteenveto[[#This Row],[Valtionosuuteen tehtävät vähennykset ja lisäykset, netto]]</f>
        <v>722512.35930313775</v>
      </c>
      <c r="M135" s="34">
        <v>3451300.5793498056</v>
      </c>
      <c r="N135" s="308">
        <f>SUM(Yhteenveto[[#This Row],[Valtionosuus ennen verotuloihin perustuvaa valtionosuuden tasausta]]+Yhteenveto[[#This Row],[Verotuloihin perustuva valtionosuuden tasaus]])</f>
        <v>4173812.9386529434</v>
      </c>
      <c r="O135" s="244">
        <v>2083674.6945745316</v>
      </c>
      <c r="P135" s="380">
        <f>SUM(Yhteenveto[[#This Row],[Kunnan  peruspalvelujen valtionosuus ]:[Veroperustemuutoksista johtuvien veromenetysten korvaus]])</f>
        <v>6257487.633227475</v>
      </c>
      <c r="Q135" s="34">
        <v>145177.33430000008</v>
      </c>
      <c r="R135" s="347">
        <f>+Yhteenveto[[#This Row],[Kunnan  peruspalvelujen valtionosuus ]]+Yhteenveto[[#This Row],[Veroperustemuutoksista johtuvien veromenetysten korvaus]]+Yhteenveto[[#This Row],[Kotikuntakorvaus, netto]]</f>
        <v>6402664.9675274752</v>
      </c>
      <c r="S135" s="11"/>
      <c r="T135"/>
    </row>
    <row r="136" spans="1:20" ht="15" x14ac:dyDescent="0.25">
      <c r="A136" s="32">
        <v>423</v>
      </c>
      <c r="B136" s="13" t="s">
        <v>141</v>
      </c>
      <c r="C136" s="15">
        <v>20497</v>
      </c>
      <c r="D136" s="15">
        <v>37388533.659999996</v>
      </c>
      <c r="E136" s="15">
        <v>2739603.3962880489</v>
      </c>
      <c r="F136" s="234">
        <f>Yhteenveto[[#This Row],[Ikärakenne, laskennallinen kustannus]]+Yhteenveto[[#This Row],[Muut laskennalliset kustannukset ]]</f>
        <v>40128137.056288049</v>
      </c>
      <c r="G136" s="329">
        <v>1388.69</v>
      </c>
      <c r="H136" s="17">
        <v>28463978.93</v>
      </c>
      <c r="I136" s="345">
        <f>Yhteenveto[[#This Row],[Laskennalliset kustannukset yhteensä]]-Yhteenveto[[#This Row],[Omarahoitusosuus, €]]</f>
        <v>11664158.126288049</v>
      </c>
      <c r="J136" s="33">
        <v>760344.72076405305</v>
      </c>
      <c r="K136" s="34">
        <v>1284678.7355751647</v>
      </c>
      <c r="L136" s="234">
        <f>Yhteenveto[[#This Row],[Valtionosuus omarahoitusosuuden jälkeen (välisumma)]]+Yhteenveto[[#This Row],[Lisäosat yhteensä]]+Yhteenveto[[#This Row],[Valtionosuuteen tehtävät vähennykset ja lisäykset, netto]]</f>
        <v>13709181.582627267</v>
      </c>
      <c r="M136" s="34">
        <v>2104133.6650734823</v>
      </c>
      <c r="N136" s="308">
        <f>SUM(Yhteenveto[[#This Row],[Valtionosuus ennen verotuloihin perustuvaa valtionosuuden tasausta]]+Yhteenveto[[#This Row],[Verotuloihin perustuva valtionosuuden tasaus]])</f>
        <v>15813315.247700749</v>
      </c>
      <c r="O136" s="244">
        <v>2498054.886262083</v>
      </c>
      <c r="P136" s="380">
        <f>SUM(Yhteenveto[[#This Row],[Kunnan  peruspalvelujen valtionosuus ]:[Veroperustemuutoksista johtuvien veromenetysten korvaus]])</f>
        <v>18311370.133962832</v>
      </c>
      <c r="Q136" s="34">
        <v>-771909.66749999986</v>
      </c>
      <c r="R136" s="347">
        <f>+Yhteenveto[[#This Row],[Kunnan  peruspalvelujen valtionosuus ]]+Yhteenveto[[#This Row],[Veroperustemuutoksista johtuvien veromenetysten korvaus]]+Yhteenveto[[#This Row],[Kotikuntakorvaus, netto]]</f>
        <v>17539460.466462832</v>
      </c>
      <c r="S136" s="11"/>
      <c r="T136"/>
    </row>
    <row r="137" spans="1:20" ht="15" x14ac:dyDescent="0.25">
      <c r="A137" s="32">
        <v>425</v>
      </c>
      <c r="B137" s="13" t="s">
        <v>142</v>
      </c>
      <c r="C137" s="15">
        <v>10258</v>
      </c>
      <c r="D137" s="15">
        <v>29655743.530000001</v>
      </c>
      <c r="E137" s="15">
        <v>1117068.225176509</v>
      </c>
      <c r="F137" s="234">
        <f>Yhteenveto[[#This Row],[Ikärakenne, laskennallinen kustannus]]+Yhteenveto[[#This Row],[Muut laskennalliset kustannukset ]]</f>
        <v>30772811.755176511</v>
      </c>
      <c r="G137" s="329">
        <v>1388.69</v>
      </c>
      <c r="H137" s="17">
        <v>14245182.020000001</v>
      </c>
      <c r="I137" s="345">
        <f>Yhteenveto[[#This Row],[Laskennalliset kustannukset yhteensä]]-Yhteenveto[[#This Row],[Omarahoitusosuus, €]]</f>
        <v>16527629.735176509</v>
      </c>
      <c r="J137" s="33">
        <v>326992.34361549461</v>
      </c>
      <c r="K137" s="34">
        <v>-3091941.0785447508</v>
      </c>
      <c r="L137" s="234">
        <f>Yhteenveto[[#This Row],[Valtionosuus omarahoitusosuuden jälkeen (välisumma)]]+Yhteenveto[[#This Row],[Lisäosat yhteensä]]+Yhteenveto[[#This Row],[Valtionosuuteen tehtävät vähennykset ja lisäykset, netto]]</f>
        <v>13762681.000247251</v>
      </c>
      <c r="M137" s="34">
        <v>5142157.3466271069</v>
      </c>
      <c r="N137" s="308">
        <f>SUM(Yhteenveto[[#This Row],[Valtionosuus ennen verotuloihin perustuvaa valtionosuuden tasausta]]+Yhteenveto[[#This Row],[Verotuloihin perustuva valtionosuuden tasaus]])</f>
        <v>18904838.346874356</v>
      </c>
      <c r="O137" s="244">
        <v>1152653.9221954255</v>
      </c>
      <c r="P137" s="380">
        <f>SUM(Yhteenveto[[#This Row],[Kunnan  peruspalvelujen valtionosuus ]:[Veroperustemuutoksista johtuvien veromenetysten korvaus]])</f>
        <v>20057492.269069783</v>
      </c>
      <c r="Q137" s="34">
        <v>-12824.969810000068</v>
      </c>
      <c r="R137" s="347">
        <f>+Yhteenveto[[#This Row],[Kunnan  peruspalvelujen valtionosuus ]]+Yhteenveto[[#This Row],[Veroperustemuutoksista johtuvien veromenetysten korvaus]]+Yhteenveto[[#This Row],[Kotikuntakorvaus, netto]]</f>
        <v>20044667.299259782</v>
      </c>
      <c r="S137" s="11"/>
      <c r="T137"/>
    </row>
    <row r="138" spans="1:20" ht="15" x14ac:dyDescent="0.25">
      <c r="A138" s="32">
        <v>426</v>
      </c>
      <c r="B138" s="13" t="s">
        <v>143</v>
      </c>
      <c r="C138" s="15">
        <v>11962</v>
      </c>
      <c r="D138" s="15">
        <v>20300207.809999999</v>
      </c>
      <c r="E138" s="15">
        <v>2181415.6371324775</v>
      </c>
      <c r="F138" s="234">
        <f>Yhteenveto[[#This Row],[Ikärakenne, laskennallinen kustannus]]+Yhteenveto[[#This Row],[Muut laskennalliset kustannukset ]]</f>
        <v>22481623.447132476</v>
      </c>
      <c r="G138" s="329">
        <v>1388.69</v>
      </c>
      <c r="H138" s="17">
        <v>16611509.780000001</v>
      </c>
      <c r="I138" s="345">
        <f>Yhteenveto[[#This Row],[Laskennalliset kustannukset yhteensä]]-Yhteenveto[[#This Row],[Omarahoitusosuus, €]]</f>
        <v>5870113.6671324745</v>
      </c>
      <c r="J138" s="33">
        <v>330541.78068837622</v>
      </c>
      <c r="K138" s="34">
        <v>-4211679.8652396342</v>
      </c>
      <c r="L138" s="234">
        <f>Yhteenveto[[#This Row],[Valtionosuus omarahoitusosuuden jälkeen (välisumma)]]+Yhteenveto[[#This Row],[Lisäosat yhteensä]]+Yhteenveto[[#This Row],[Valtionosuuteen tehtävät vähennykset ja lisäykset, netto]]</f>
        <v>1988975.5825812165</v>
      </c>
      <c r="M138" s="34">
        <v>5975700.0152636115</v>
      </c>
      <c r="N138" s="308">
        <f>SUM(Yhteenveto[[#This Row],[Valtionosuus ennen verotuloihin perustuvaa valtionosuuden tasausta]]+Yhteenveto[[#This Row],[Verotuloihin perustuva valtionosuuden tasaus]])</f>
        <v>7964675.5978448279</v>
      </c>
      <c r="O138" s="244">
        <v>2072703.9688236376</v>
      </c>
      <c r="P138" s="380">
        <f>SUM(Yhteenveto[[#This Row],[Kunnan  peruspalvelujen valtionosuus ]:[Veroperustemuutoksista johtuvien veromenetysten korvaus]])</f>
        <v>10037379.566668466</v>
      </c>
      <c r="Q138" s="34">
        <v>-797818.09243999992</v>
      </c>
      <c r="R138" s="347">
        <f>+Yhteenveto[[#This Row],[Kunnan  peruspalvelujen valtionosuus ]]+Yhteenveto[[#This Row],[Veroperustemuutoksista johtuvien veromenetysten korvaus]]+Yhteenveto[[#This Row],[Kotikuntakorvaus, netto]]</f>
        <v>9239561.4742284659</v>
      </c>
      <c r="S138" s="11"/>
      <c r="T138"/>
    </row>
    <row r="139" spans="1:20" ht="15" x14ac:dyDescent="0.25">
      <c r="A139" s="32">
        <v>430</v>
      </c>
      <c r="B139" s="13" t="s">
        <v>144</v>
      </c>
      <c r="C139" s="15">
        <v>15392</v>
      </c>
      <c r="D139" s="15">
        <v>19981303.68</v>
      </c>
      <c r="E139" s="15">
        <v>3186124.2907836498</v>
      </c>
      <c r="F139" s="234">
        <f>Yhteenveto[[#This Row],[Ikärakenne, laskennallinen kustannus]]+Yhteenveto[[#This Row],[Muut laskennalliset kustannukset ]]</f>
        <v>23167427.970783651</v>
      </c>
      <c r="G139" s="329">
        <v>1388.69</v>
      </c>
      <c r="H139" s="17">
        <v>21374716.48</v>
      </c>
      <c r="I139" s="345">
        <f>Yhteenveto[[#This Row],[Laskennalliset kustannukset yhteensä]]-Yhteenveto[[#This Row],[Omarahoitusosuus, €]]</f>
        <v>1792711.4907836504</v>
      </c>
      <c r="J139" s="33">
        <v>515099.91848896432</v>
      </c>
      <c r="K139" s="34">
        <v>-77305.528189965611</v>
      </c>
      <c r="L139" s="234">
        <f>Yhteenveto[[#This Row],[Valtionosuus omarahoitusosuuden jälkeen (välisumma)]]+Yhteenveto[[#This Row],[Lisäosat yhteensä]]+Yhteenveto[[#This Row],[Valtionosuuteen tehtävät vähennykset ja lisäykset, netto]]</f>
        <v>2230505.8810826493</v>
      </c>
      <c r="M139" s="34">
        <v>6096013.1881590029</v>
      </c>
      <c r="N139" s="308">
        <f>SUM(Yhteenveto[[#This Row],[Valtionosuus ennen verotuloihin perustuvaa valtionosuuden tasausta]]+Yhteenveto[[#This Row],[Verotuloihin perustuva valtionosuuden tasaus]])</f>
        <v>8326519.0692416523</v>
      </c>
      <c r="O139" s="244">
        <v>3262020.8470723964</v>
      </c>
      <c r="P139" s="380">
        <f>SUM(Yhteenveto[[#This Row],[Kunnan  peruspalvelujen valtionosuus ]:[Veroperustemuutoksista johtuvien veromenetysten korvaus]])</f>
        <v>11588539.916314049</v>
      </c>
      <c r="Q139" s="34">
        <v>50341.592199999839</v>
      </c>
      <c r="R139" s="347">
        <f>+Yhteenveto[[#This Row],[Kunnan  peruspalvelujen valtionosuus ]]+Yhteenveto[[#This Row],[Veroperustemuutoksista johtuvien veromenetysten korvaus]]+Yhteenveto[[#This Row],[Kotikuntakorvaus, netto]]</f>
        <v>11638881.508514049</v>
      </c>
      <c r="S139" s="11"/>
      <c r="T139"/>
    </row>
    <row r="140" spans="1:20" ht="15" x14ac:dyDescent="0.25">
      <c r="A140" s="32">
        <v>433</v>
      </c>
      <c r="B140" s="13" t="s">
        <v>145</v>
      </c>
      <c r="C140" s="15">
        <v>7749</v>
      </c>
      <c r="D140" s="15">
        <v>12093224.010000002</v>
      </c>
      <c r="E140" s="15">
        <v>1396021.7258487265</v>
      </c>
      <c r="F140" s="234">
        <f>Yhteenveto[[#This Row],[Ikärakenne, laskennallinen kustannus]]+Yhteenveto[[#This Row],[Muut laskennalliset kustannukset ]]</f>
        <v>13489245.735848729</v>
      </c>
      <c r="G140" s="329">
        <v>1388.69</v>
      </c>
      <c r="H140" s="17">
        <v>10760958.810000001</v>
      </c>
      <c r="I140" s="345">
        <f>Yhteenveto[[#This Row],[Laskennalliset kustannukset yhteensä]]-Yhteenveto[[#This Row],[Omarahoitusosuus, €]]</f>
        <v>2728286.925848728</v>
      </c>
      <c r="J140" s="33">
        <v>186274.31842886057</v>
      </c>
      <c r="K140" s="34">
        <v>-803536.84765760042</v>
      </c>
      <c r="L140" s="234">
        <f>Yhteenveto[[#This Row],[Valtionosuus omarahoitusosuuden jälkeen (välisumma)]]+Yhteenveto[[#This Row],[Lisäosat yhteensä]]+Yhteenveto[[#This Row],[Valtionosuuteen tehtävät vähennykset ja lisäykset, netto]]</f>
        <v>2111024.3966199881</v>
      </c>
      <c r="M140" s="34">
        <v>2289313.0917410306</v>
      </c>
      <c r="N140" s="308">
        <f>SUM(Yhteenveto[[#This Row],[Valtionosuus ennen verotuloihin perustuvaa valtionosuuden tasausta]]+Yhteenveto[[#This Row],[Verotuloihin perustuva valtionosuuden tasaus]])</f>
        <v>4400337.4883610187</v>
      </c>
      <c r="O140" s="244">
        <v>1403191.154405253</v>
      </c>
      <c r="P140" s="380">
        <f>SUM(Yhteenveto[[#This Row],[Kunnan  peruspalvelujen valtionosuus ]:[Veroperustemuutoksista johtuvien veromenetysten korvaus]])</f>
        <v>5803528.6427662717</v>
      </c>
      <c r="Q140" s="34">
        <v>7959.4565000000875</v>
      </c>
      <c r="R140" s="347">
        <f>+Yhteenveto[[#This Row],[Kunnan  peruspalvelujen valtionosuus ]]+Yhteenveto[[#This Row],[Veroperustemuutoksista johtuvien veromenetysten korvaus]]+Yhteenveto[[#This Row],[Kotikuntakorvaus, netto]]</f>
        <v>5811488.099266272</v>
      </c>
      <c r="S140" s="11"/>
      <c r="T140"/>
    </row>
    <row r="141" spans="1:20" ht="15" x14ac:dyDescent="0.25">
      <c r="A141" s="32">
        <v>434</v>
      </c>
      <c r="B141" s="13" t="s">
        <v>146</v>
      </c>
      <c r="C141" s="15">
        <v>14568</v>
      </c>
      <c r="D141" s="15">
        <v>18685104.310000002</v>
      </c>
      <c r="E141" s="15">
        <v>5508236.591414717</v>
      </c>
      <c r="F141" s="234">
        <f>Yhteenveto[[#This Row],[Ikärakenne, laskennallinen kustannus]]+Yhteenveto[[#This Row],[Muut laskennalliset kustannukset ]]</f>
        <v>24193340.901414718</v>
      </c>
      <c r="G141" s="329">
        <v>1388.69</v>
      </c>
      <c r="H141" s="17">
        <v>20230435.920000002</v>
      </c>
      <c r="I141" s="345">
        <f>Yhteenveto[[#This Row],[Laskennalliset kustannukset yhteensä]]-Yhteenveto[[#This Row],[Omarahoitusosuus, €]]</f>
        <v>3962904.9814147167</v>
      </c>
      <c r="J141" s="33">
        <v>390471.59774785413</v>
      </c>
      <c r="K141" s="34">
        <v>1665289.8917659733</v>
      </c>
      <c r="L141" s="234">
        <f>Yhteenveto[[#This Row],[Valtionosuus omarahoitusosuuden jälkeen (välisumma)]]+Yhteenveto[[#This Row],[Lisäosat yhteensä]]+Yhteenveto[[#This Row],[Valtionosuuteen tehtävät vähennykset ja lisäykset, netto]]</f>
        <v>6018666.4709285442</v>
      </c>
      <c r="M141" s="34">
        <v>884375.8336557555</v>
      </c>
      <c r="N141" s="308">
        <f>SUM(Yhteenveto[[#This Row],[Valtionosuus ennen verotuloihin perustuvaa valtionosuuden tasausta]]+Yhteenveto[[#This Row],[Verotuloihin perustuva valtionosuuden tasaus]])</f>
        <v>6903042.3045843001</v>
      </c>
      <c r="O141" s="244">
        <v>2582080.7873557578</v>
      </c>
      <c r="P141" s="380">
        <f>SUM(Yhteenveto[[#This Row],[Kunnan  peruspalvelujen valtionosuus ]:[Veroperustemuutoksista johtuvien veromenetysten korvaus]])</f>
        <v>9485123.0919400584</v>
      </c>
      <c r="Q141" s="34">
        <v>958082.14310000022</v>
      </c>
      <c r="R141" s="347">
        <f>+Yhteenveto[[#This Row],[Kunnan  peruspalvelujen valtionosuus ]]+Yhteenveto[[#This Row],[Veroperustemuutoksista johtuvien veromenetysten korvaus]]+Yhteenveto[[#This Row],[Kotikuntakorvaus, netto]]</f>
        <v>10443205.235040059</v>
      </c>
      <c r="S141" s="11"/>
      <c r="T141"/>
    </row>
    <row r="142" spans="1:20" ht="15" x14ac:dyDescent="0.25">
      <c r="A142" s="32">
        <v>435</v>
      </c>
      <c r="B142" s="13" t="s">
        <v>147</v>
      </c>
      <c r="C142" s="15">
        <v>692</v>
      </c>
      <c r="D142" s="15">
        <v>500603.20000000007</v>
      </c>
      <c r="E142" s="15">
        <v>335131.43543501874</v>
      </c>
      <c r="F142" s="234">
        <f>Yhteenveto[[#This Row],[Ikärakenne, laskennallinen kustannus]]+Yhteenveto[[#This Row],[Muut laskennalliset kustannukset ]]</f>
        <v>835734.6354350188</v>
      </c>
      <c r="G142" s="329">
        <v>1388.69</v>
      </c>
      <c r="H142" s="17">
        <v>960973.48</v>
      </c>
      <c r="I142" s="345">
        <f>Yhteenveto[[#This Row],[Laskennalliset kustannukset yhteensä]]-Yhteenveto[[#This Row],[Omarahoitusosuus, €]]</f>
        <v>-125238.84456498118</v>
      </c>
      <c r="J142" s="33">
        <v>210787.15860131913</v>
      </c>
      <c r="K142" s="34">
        <v>717484.36717634602</v>
      </c>
      <c r="L142" s="234">
        <f>Yhteenveto[[#This Row],[Valtionosuus omarahoitusosuuden jälkeen (välisumma)]]+Yhteenveto[[#This Row],[Lisäosat yhteensä]]+Yhteenveto[[#This Row],[Valtionosuuteen tehtävät vähennykset ja lisäykset, netto]]</f>
        <v>803032.68121268391</v>
      </c>
      <c r="M142" s="34">
        <v>51482.053425145852</v>
      </c>
      <c r="N142" s="308">
        <f>SUM(Yhteenveto[[#This Row],[Valtionosuus ennen verotuloihin perustuvaa valtionosuuden tasausta]]+Yhteenveto[[#This Row],[Verotuloihin perustuva valtionosuuden tasaus]])</f>
        <v>854514.73463782971</v>
      </c>
      <c r="O142" s="244">
        <v>149774.89296295712</v>
      </c>
      <c r="P142" s="380">
        <f>SUM(Yhteenveto[[#This Row],[Kunnan  peruspalvelujen valtionosuus ]:[Veroperustemuutoksista johtuvien veromenetysten korvaus]])</f>
        <v>1004289.6276007869</v>
      </c>
      <c r="Q142" s="34">
        <v>-62966.393500000006</v>
      </c>
      <c r="R142" s="347">
        <f>+Yhteenveto[[#This Row],[Kunnan  peruspalvelujen valtionosuus ]]+Yhteenveto[[#This Row],[Veroperustemuutoksista johtuvien veromenetysten korvaus]]+Yhteenveto[[#This Row],[Kotikuntakorvaus, netto]]</f>
        <v>941323.23410078685</v>
      </c>
      <c r="S142" s="11"/>
      <c r="T142"/>
    </row>
    <row r="143" spans="1:20" ht="15" x14ac:dyDescent="0.25">
      <c r="A143" s="32">
        <v>436</v>
      </c>
      <c r="B143" s="13" t="s">
        <v>148</v>
      </c>
      <c r="C143" s="15">
        <v>1988</v>
      </c>
      <c r="D143" s="15">
        <v>4732004.0699999994</v>
      </c>
      <c r="E143" s="15">
        <v>345421.02602601901</v>
      </c>
      <c r="F143" s="234">
        <f>Yhteenveto[[#This Row],[Ikärakenne, laskennallinen kustannus]]+Yhteenveto[[#This Row],[Muut laskennalliset kustannukset ]]</f>
        <v>5077425.0960260183</v>
      </c>
      <c r="G143" s="329">
        <v>1388.69</v>
      </c>
      <c r="H143" s="17">
        <v>2760715.72</v>
      </c>
      <c r="I143" s="345">
        <f>Yhteenveto[[#This Row],[Laskennalliset kustannukset yhteensä]]-Yhteenveto[[#This Row],[Omarahoitusosuus, €]]</f>
        <v>2316709.3760260181</v>
      </c>
      <c r="J143" s="33">
        <v>57022.584130914212</v>
      </c>
      <c r="K143" s="34">
        <v>-484401.21432506025</v>
      </c>
      <c r="L143" s="234">
        <f>Yhteenveto[[#This Row],[Valtionosuus omarahoitusosuuden jälkeen (välisumma)]]+Yhteenveto[[#This Row],[Lisäosat yhteensä]]+Yhteenveto[[#This Row],[Valtionosuuteen tehtävät vähennykset ja lisäykset, netto]]</f>
        <v>1889330.7458318723</v>
      </c>
      <c r="M143" s="34">
        <v>1370357.932213129</v>
      </c>
      <c r="N143" s="308">
        <f>SUM(Yhteenveto[[#This Row],[Valtionosuus ennen verotuloihin perustuvaa valtionosuuden tasausta]]+Yhteenveto[[#This Row],[Verotuloihin perustuva valtionosuuden tasaus]])</f>
        <v>3259688.6780450013</v>
      </c>
      <c r="O143" s="244">
        <v>322752.50759831484</v>
      </c>
      <c r="P143" s="380">
        <f>SUM(Yhteenveto[[#This Row],[Kunnan  peruspalvelujen valtionosuus ]:[Veroperustemuutoksista johtuvien veromenetysten korvaus]])</f>
        <v>3582441.1856433162</v>
      </c>
      <c r="Q143" s="34">
        <v>-11300.852099999996</v>
      </c>
      <c r="R143" s="347">
        <f>+Yhteenveto[[#This Row],[Kunnan  peruspalvelujen valtionosuus ]]+Yhteenveto[[#This Row],[Veroperustemuutoksista johtuvien veromenetysten korvaus]]+Yhteenveto[[#This Row],[Kotikuntakorvaus, netto]]</f>
        <v>3571140.3335433165</v>
      </c>
      <c r="S143" s="11"/>
      <c r="T143"/>
    </row>
    <row r="144" spans="1:20" ht="15" x14ac:dyDescent="0.25">
      <c r="A144" s="32">
        <v>440</v>
      </c>
      <c r="B144" s="13" t="s">
        <v>149</v>
      </c>
      <c r="C144" s="15">
        <v>5732</v>
      </c>
      <c r="D144" s="15">
        <v>15664084.210000001</v>
      </c>
      <c r="E144" s="15">
        <v>2746606.9582689521</v>
      </c>
      <c r="F144" s="234">
        <f>Yhteenveto[[#This Row],[Ikärakenne, laskennallinen kustannus]]+Yhteenveto[[#This Row],[Muut laskennalliset kustannukset ]]</f>
        <v>18410691.168268953</v>
      </c>
      <c r="G144" s="329">
        <v>1388.69</v>
      </c>
      <c r="H144" s="17">
        <v>7959971.0800000001</v>
      </c>
      <c r="I144" s="345">
        <f>Yhteenveto[[#This Row],[Laskennalliset kustannukset yhteensä]]-Yhteenveto[[#This Row],[Omarahoitusosuus, €]]</f>
        <v>10450720.088268952</v>
      </c>
      <c r="J144" s="33">
        <v>264274.57820758264</v>
      </c>
      <c r="K144" s="34">
        <v>-2744163.9503351264</v>
      </c>
      <c r="L144" s="234">
        <f>Yhteenveto[[#This Row],[Valtionosuus omarahoitusosuuden jälkeen (välisumma)]]+Yhteenveto[[#This Row],[Lisäosat yhteensä]]+Yhteenveto[[#This Row],[Valtionosuuteen tehtävät vähennykset ja lisäykset, netto]]</f>
        <v>7970830.7161414083</v>
      </c>
      <c r="M144" s="34">
        <v>3109938.5714811538</v>
      </c>
      <c r="N144" s="308">
        <f>SUM(Yhteenveto[[#This Row],[Valtionosuus ennen verotuloihin perustuvaa valtionosuuden tasausta]]+Yhteenveto[[#This Row],[Verotuloihin perustuva valtionosuuden tasaus]])</f>
        <v>11080769.287622562</v>
      </c>
      <c r="O144" s="244">
        <v>758111.19354579132</v>
      </c>
      <c r="P144" s="380">
        <f>SUM(Yhteenveto[[#This Row],[Kunnan  peruspalvelujen valtionosuus ]:[Veroperustemuutoksista johtuvien veromenetysten korvaus]])</f>
        <v>11838880.481168352</v>
      </c>
      <c r="Q144" s="34">
        <v>-67773.59</v>
      </c>
      <c r="R144" s="347">
        <f>+Yhteenveto[[#This Row],[Kunnan  peruspalvelujen valtionosuus ]]+Yhteenveto[[#This Row],[Veroperustemuutoksista johtuvien veromenetysten korvaus]]+Yhteenveto[[#This Row],[Kotikuntakorvaus, netto]]</f>
        <v>11771106.891168352</v>
      </c>
      <c r="S144" s="11"/>
      <c r="T144"/>
    </row>
    <row r="145" spans="1:20" ht="15" x14ac:dyDescent="0.25">
      <c r="A145" s="32">
        <v>441</v>
      </c>
      <c r="B145" s="13" t="s">
        <v>150</v>
      </c>
      <c r="C145" s="15">
        <v>4421</v>
      </c>
      <c r="D145" s="15">
        <v>5155070.24</v>
      </c>
      <c r="E145" s="15">
        <v>1375911.1408725502</v>
      </c>
      <c r="F145" s="234">
        <f>Yhteenveto[[#This Row],[Ikärakenne, laskennallinen kustannus]]+Yhteenveto[[#This Row],[Muut laskennalliset kustannukset ]]</f>
        <v>6530981.3808725504</v>
      </c>
      <c r="G145" s="329">
        <v>1388.69</v>
      </c>
      <c r="H145" s="17">
        <v>6139398.4900000002</v>
      </c>
      <c r="I145" s="345">
        <f>Yhteenveto[[#This Row],[Laskennalliset kustannukset yhteensä]]-Yhteenveto[[#This Row],[Omarahoitusosuus, €]]</f>
        <v>391582.8908725502</v>
      </c>
      <c r="J145" s="33">
        <v>305966.90443162603</v>
      </c>
      <c r="K145" s="34">
        <v>-1614054.2932491491</v>
      </c>
      <c r="L145" s="234">
        <f>Yhteenveto[[#This Row],[Valtionosuus omarahoitusosuuden jälkeen (välisumma)]]+Yhteenveto[[#This Row],[Lisäosat yhteensä]]+Yhteenveto[[#This Row],[Valtionosuuteen tehtävät vähennykset ja lisäykset, netto]]</f>
        <v>-916504.49794497294</v>
      </c>
      <c r="M145" s="34">
        <v>1133238.7092830553</v>
      </c>
      <c r="N145" s="308">
        <f>SUM(Yhteenveto[[#This Row],[Valtionosuus ennen verotuloihin perustuvaa valtionosuuden tasausta]]+Yhteenveto[[#This Row],[Verotuloihin perustuva valtionosuuden tasaus]])</f>
        <v>216734.21133808233</v>
      </c>
      <c r="O145" s="244">
        <v>875665.43026136665</v>
      </c>
      <c r="P145" s="380">
        <f>SUM(Yhteenveto[[#This Row],[Kunnan  peruspalvelujen valtionosuus ]:[Veroperustemuutoksista johtuvien veromenetysten korvaus]])</f>
        <v>1092399.6415994489</v>
      </c>
      <c r="Q145" s="34">
        <v>-98460.841100000005</v>
      </c>
      <c r="R145" s="347">
        <f>+Yhteenveto[[#This Row],[Kunnan  peruspalvelujen valtionosuus ]]+Yhteenveto[[#This Row],[Veroperustemuutoksista johtuvien veromenetysten korvaus]]+Yhteenveto[[#This Row],[Kotikuntakorvaus, netto]]</f>
        <v>993938.8004994489</v>
      </c>
      <c r="S145" s="11"/>
      <c r="T145"/>
    </row>
    <row r="146" spans="1:20" ht="15" x14ac:dyDescent="0.25">
      <c r="A146" s="32">
        <v>444</v>
      </c>
      <c r="B146" s="13" t="s">
        <v>151</v>
      </c>
      <c r="C146" s="15">
        <v>45811</v>
      </c>
      <c r="D146" s="15">
        <v>68126483.109999999</v>
      </c>
      <c r="E146" s="15">
        <v>10752870.332075479</v>
      </c>
      <c r="F146" s="234">
        <f>Yhteenveto[[#This Row],[Ikärakenne, laskennallinen kustannus]]+Yhteenveto[[#This Row],[Muut laskennalliset kustannukset ]]</f>
        <v>78879353.442075476</v>
      </c>
      <c r="G146" s="329">
        <v>1388.69</v>
      </c>
      <c r="H146" s="17">
        <v>63617277.590000004</v>
      </c>
      <c r="I146" s="345">
        <f>Yhteenveto[[#This Row],[Laskennalliset kustannukset yhteensä]]-Yhteenveto[[#This Row],[Omarahoitusosuus, €]]</f>
        <v>15262075.852075472</v>
      </c>
      <c r="J146" s="33">
        <v>1287242.3737172296</v>
      </c>
      <c r="K146" s="34">
        <v>-288390.71819395741</v>
      </c>
      <c r="L146" s="234">
        <f>Yhteenveto[[#This Row],[Valtionosuus omarahoitusosuuden jälkeen (välisumma)]]+Yhteenveto[[#This Row],[Lisäosat yhteensä]]+Yhteenveto[[#This Row],[Valtionosuuteen tehtävät vähennykset ja lisäykset, netto]]</f>
        <v>16260927.507598745</v>
      </c>
      <c r="M146" s="34">
        <v>6077122.0687223747</v>
      </c>
      <c r="N146" s="308">
        <f>SUM(Yhteenveto[[#This Row],[Valtionosuus ennen verotuloihin perustuvaa valtionosuuden tasausta]]+Yhteenveto[[#This Row],[Verotuloihin perustuva valtionosuuden tasaus]])</f>
        <v>22338049.576321118</v>
      </c>
      <c r="O146" s="244">
        <v>7023420.3214530004</v>
      </c>
      <c r="P146" s="380">
        <f>SUM(Yhteenveto[[#This Row],[Kunnan  peruspalvelujen valtionosuus ]:[Veroperustemuutoksista johtuvien veromenetysten korvaus]])</f>
        <v>29361469.897774119</v>
      </c>
      <c r="Q146" s="34">
        <v>2534576.2291300003</v>
      </c>
      <c r="R146" s="347">
        <f>+Yhteenveto[[#This Row],[Kunnan  peruspalvelujen valtionosuus ]]+Yhteenveto[[#This Row],[Veroperustemuutoksista johtuvien veromenetysten korvaus]]+Yhteenveto[[#This Row],[Kotikuntakorvaus, netto]]</f>
        <v>31896046.126904119</v>
      </c>
      <c r="S146" s="11"/>
      <c r="T146"/>
    </row>
    <row r="147" spans="1:20" ht="15" x14ac:dyDescent="0.25">
      <c r="A147" s="32">
        <v>445</v>
      </c>
      <c r="B147" s="13" t="s">
        <v>152</v>
      </c>
      <c r="C147" s="15">
        <v>14991</v>
      </c>
      <c r="D147" s="15">
        <v>21554502.650000002</v>
      </c>
      <c r="E147" s="15">
        <v>11267507.795407169</v>
      </c>
      <c r="F147" s="234">
        <f>Yhteenveto[[#This Row],[Ikärakenne, laskennallinen kustannus]]+Yhteenveto[[#This Row],[Muut laskennalliset kustannukset ]]</f>
        <v>32822010.445407171</v>
      </c>
      <c r="G147" s="329">
        <v>1388.69</v>
      </c>
      <c r="H147" s="17">
        <v>20817851.789999999</v>
      </c>
      <c r="I147" s="345">
        <f>Yhteenveto[[#This Row],[Laskennalliset kustannukset yhteensä]]-Yhteenveto[[#This Row],[Omarahoitusosuus, €]]</f>
        <v>12004158.655407172</v>
      </c>
      <c r="J147" s="33">
        <v>425914.03034851933</v>
      </c>
      <c r="K147" s="34">
        <v>-6829646.184018801</v>
      </c>
      <c r="L147" s="234">
        <f>Yhteenveto[[#This Row],[Valtionosuus omarahoitusosuuden jälkeen (välisumma)]]+Yhteenveto[[#This Row],[Lisäosat yhteensä]]+Yhteenveto[[#This Row],[Valtionosuuteen tehtävät vähennykset ja lisäykset, netto]]</f>
        <v>5600426.5017368896</v>
      </c>
      <c r="M147" s="34">
        <v>295021.01184143737</v>
      </c>
      <c r="N147" s="308">
        <f>SUM(Yhteenveto[[#This Row],[Valtionosuus ennen verotuloihin perustuvaa valtionosuuden tasausta]]+Yhteenveto[[#This Row],[Verotuloihin perustuva valtionosuuden tasaus]])</f>
        <v>5895447.5135783274</v>
      </c>
      <c r="O147" s="244">
        <v>2358629.6294035884</v>
      </c>
      <c r="P147" s="380">
        <f>SUM(Yhteenveto[[#This Row],[Kunnan  peruspalvelujen valtionosuus ]:[Veroperustemuutoksista johtuvien veromenetysten korvaus]])</f>
        <v>8254077.1429819157</v>
      </c>
      <c r="Q147" s="34">
        <v>133387.88189999998</v>
      </c>
      <c r="R147" s="347">
        <f>+Yhteenveto[[#This Row],[Kunnan  peruspalvelujen valtionosuus ]]+Yhteenveto[[#This Row],[Veroperustemuutoksista johtuvien veromenetysten korvaus]]+Yhteenveto[[#This Row],[Kotikuntakorvaus, netto]]</f>
        <v>8387465.0248819161</v>
      </c>
      <c r="S147" s="11"/>
      <c r="T147"/>
    </row>
    <row r="148" spans="1:20" ht="15" x14ac:dyDescent="0.25">
      <c r="A148" s="32">
        <v>475</v>
      </c>
      <c r="B148" s="13" t="s">
        <v>153</v>
      </c>
      <c r="C148" s="15">
        <v>5479</v>
      </c>
      <c r="D148" s="15">
        <v>8377607.1800000006</v>
      </c>
      <c r="E148" s="15">
        <v>4744703.7547700284</v>
      </c>
      <c r="F148" s="234">
        <f>Yhteenveto[[#This Row],[Ikärakenne, laskennallinen kustannus]]+Yhteenveto[[#This Row],[Muut laskennalliset kustannukset ]]</f>
        <v>13122310.934770029</v>
      </c>
      <c r="G148" s="329">
        <v>1388.69</v>
      </c>
      <c r="H148" s="17">
        <v>7608632.5100000007</v>
      </c>
      <c r="I148" s="345">
        <f>Yhteenveto[[#This Row],[Laskennalliset kustannukset yhteensä]]-Yhteenveto[[#This Row],[Omarahoitusosuus, €]]</f>
        <v>5513678.4247700283</v>
      </c>
      <c r="J148" s="33">
        <v>192663.77278385928</v>
      </c>
      <c r="K148" s="34">
        <v>-2844634.1132578021</v>
      </c>
      <c r="L148" s="234">
        <f>Yhteenveto[[#This Row],[Valtionosuus omarahoitusosuuden jälkeen (välisumma)]]+Yhteenveto[[#This Row],[Lisäosat yhteensä]]+Yhteenveto[[#This Row],[Valtionosuuteen tehtävät vähennykset ja lisäykset, netto]]</f>
        <v>2861708.0842960859</v>
      </c>
      <c r="M148" s="34">
        <v>1760521.3545379383</v>
      </c>
      <c r="N148" s="308">
        <f>SUM(Yhteenveto[[#This Row],[Valtionosuus ennen verotuloihin perustuvaa valtionosuuden tasausta]]+Yhteenveto[[#This Row],[Verotuloihin perustuva valtionosuuden tasaus]])</f>
        <v>4622229.4388340246</v>
      </c>
      <c r="O148" s="244">
        <v>1089548.6860257196</v>
      </c>
      <c r="P148" s="380">
        <f>SUM(Yhteenveto[[#This Row],[Kunnan  peruspalvelujen valtionosuus ]:[Veroperustemuutoksista johtuvien veromenetysten korvaus]])</f>
        <v>5711778.1248597447</v>
      </c>
      <c r="Q148" s="34">
        <v>766330.16730000009</v>
      </c>
      <c r="R148" s="347">
        <f>+Yhteenveto[[#This Row],[Kunnan  peruspalvelujen valtionosuus ]]+Yhteenveto[[#This Row],[Veroperustemuutoksista johtuvien veromenetysten korvaus]]+Yhteenveto[[#This Row],[Kotikuntakorvaus, netto]]</f>
        <v>6478108.2921597445</v>
      </c>
      <c r="S148" s="11"/>
      <c r="T148"/>
    </row>
    <row r="149" spans="1:20" ht="15" x14ac:dyDescent="0.25">
      <c r="A149" s="32">
        <v>480</v>
      </c>
      <c r="B149" s="13" t="s">
        <v>154</v>
      </c>
      <c r="C149" s="15">
        <v>1978</v>
      </c>
      <c r="D149" s="15">
        <v>3092622.3600000003</v>
      </c>
      <c r="E149" s="15">
        <v>394010.22668768541</v>
      </c>
      <c r="F149" s="234">
        <f>Yhteenveto[[#This Row],[Ikärakenne, laskennallinen kustannus]]+Yhteenveto[[#This Row],[Muut laskennalliset kustannukset ]]</f>
        <v>3486632.5866876859</v>
      </c>
      <c r="G149" s="329">
        <v>1388.69</v>
      </c>
      <c r="H149" s="17">
        <v>2746828.8200000003</v>
      </c>
      <c r="I149" s="345">
        <f>Yhteenveto[[#This Row],[Laskennalliset kustannukset yhteensä]]-Yhteenveto[[#This Row],[Omarahoitusosuus, €]]</f>
        <v>739803.76668768562</v>
      </c>
      <c r="J149" s="33">
        <v>45383.119669176522</v>
      </c>
      <c r="K149" s="34">
        <v>-84764.128677675864</v>
      </c>
      <c r="L149" s="234">
        <f>Yhteenveto[[#This Row],[Valtionosuus omarahoitusosuuden jälkeen (välisumma)]]+Yhteenveto[[#This Row],[Lisäosat yhteensä]]+Yhteenveto[[#This Row],[Valtionosuuteen tehtävät vähennykset ja lisäykset, netto]]</f>
        <v>700422.7576791863</v>
      </c>
      <c r="M149" s="34">
        <v>1045553.516954615</v>
      </c>
      <c r="N149" s="308">
        <f>SUM(Yhteenveto[[#This Row],[Valtionosuus ennen verotuloihin perustuvaa valtionosuuden tasausta]]+Yhteenveto[[#This Row],[Verotuloihin perustuva valtionosuuden tasaus]])</f>
        <v>1745976.2746338013</v>
      </c>
      <c r="O149" s="244">
        <v>425028.68870546325</v>
      </c>
      <c r="P149" s="380">
        <f>SUM(Yhteenveto[[#This Row],[Kunnan  peruspalvelujen valtionosuus ]:[Veroperustemuutoksista johtuvien veromenetysten korvaus]])</f>
        <v>2171004.9633392645</v>
      </c>
      <c r="Q149" s="34">
        <v>-836925.03000000014</v>
      </c>
      <c r="R149" s="347">
        <f>+Yhteenveto[[#This Row],[Kunnan  peruspalvelujen valtionosuus ]]+Yhteenveto[[#This Row],[Veroperustemuutoksista johtuvien veromenetysten korvaus]]+Yhteenveto[[#This Row],[Kotikuntakorvaus, netto]]</f>
        <v>1334079.9333392642</v>
      </c>
      <c r="S149" s="11"/>
      <c r="T149"/>
    </row>
    <row r="150" spans="1:20" ht="15" x14ac:dyDescent="0.25">
      <c r="A150" s="32">
        <v>481</v>
      </c>
      <c r="B150" s="13" t="s">
        <v>155</v>
      </c>
      <c r="C150" s="15">
        <v>9642</v>
      </c>
      <c r="D150" s="15">
        <v>17817307.720000003</v>
      </c>
      <c r="E150" s="15">
        <v>1036915.4752860673</v>
      </c>
      <c r="F150" s="234">
        <f>Yhteenveto[[#This Row],[Ikärakenne, laskennallinen kustannus]]+Yhteenveto[[#This Row],[Muut laskennalliset kustannukset ]]</f>
        <v>18854223.195286069</v>
      </c>
      <c r="G150" s="329">
        <v>1388.69</v>
      </c>
      <c r="H150" s="17">
        <v>13389748.98</v>
      </c>
      <c r="I150" s="345">
        <f>Yhteenveto[[#This Row],[Laskennalliset kustannukset yhteensä]]-Yhteenveto[[#This Row],[Omarahoitusosuus, €]]</f>
        <v>5464474.2152860686</v>
      </c>
      <c r="J150" s="33">
        <v>295385.83977277664</v>
      </c>
      <c r="K150" s="34">
        <v>-538959.43777745112</v>
      </c>
      <c r="L150" s="234">
        <f>Yhteenveto[[#This Row],[Valtionosuus omarahoitusosuuden jälkeen (välisumma)]]+Yhteenveto[[#This Row],[Lisäosat yhteensä]]+Yhteenveto[[#This Row],[Valtionosuuteen tehtävät vähennykset ja lisäykset, netto]]</f>
        <v>5220900.6172813941</v>
      </c>
      <c r="M150" s="34">
        <v>954728.97615719913</v>
      </c>
      <c r="N150" s="308">
        <f>SUM(Yhteenveto[[#This Row],[Valtionosuus ennen verotuloihin perustuvaa valtionosuuden tasausta]]+Yhteenveto[[#This Row],[Verotuloihin perustuva valtionosuuden tasaus]])</f>
        <v>6175629.5934385937</v>
      </c>
      <c r="O150" s="244">
        <v>1209835.8994331209</v>
      </c>
      <c r="P150" s="380">
        <f>SUM(Yhteenveto[[#This Row],[Kunnan  peruspalvelujen valtionosuus ]:[Veroperustemuutoksista johtuvien veromenetysten korvaus]])</f>
        <v>7385465.4928717148</v>
      </c>
      <c r="Q150" s="34">
        <v>-241920.19369999995</v>
      </c>
      <c r="R150" s="347">
        <f>+Yhteenveto[[#This Row],[Kunnan  peruspalvelujen valtionosuus ]]+Yhteenveto[[#This Row],[Veroperustemuutoksista johtuvien veromenetysten korvaus]]+Yhteenveto[[#This Row],[Kotikuntakorvaus, netto]]</f>
        <v>7143545.299171715</v>
      </c>
      <c r="S150" s="11"/>
      <c r="T150"/>
    </row>
    <row r="151" spans="1:20" ht="15" x14ac:dyDescent="0.25">
      <c r="A151" s="32">
        <v>483</v>
      </c>
      <c r="B151" s="13" t="s">
        <v>156</v>
      </c>
      <c r="C151" s="15">
        <v>1067</v>
      </c>
      <c r="D151" s="15">
        <v>2364343.37</v>
      </c>
      <c r="E151" s="15">
        <v>257156.84036864963</v>
      </c>
      <c r="F151" s="234">
        <f>Yhteenveto[[#This Row],[Ikärakenne, laskennallinen kustannus]]+Yhteenveto[[#This Row],[Muut laskennalliset kustannukset ]]</f>
        <v>2621500.2103686496</v>
      </c>
      <c r="G151" s="329">
        <v>1388.69</v>
      </c>
      <c r="H151" s="17">
        <v>1481732.23</v>
      </c>
      <c r="I151" s="345">
        <f>Yhteenveto[[#This Row],[Laskennalliset kustannukset yhteensä]]-Yhteenveto[[#This Row],[Omarahoitusosuus, €]]</f>
        <v>1139767.9803686496</v>
      </c>
      <c r="J151" s="33">
        <v>51996.242158363035</v>
      </c>
      <c r="K151" s="34">
        <v>-610231.0116365084</v>
      </c>
      <c r="L151" s="234">
        <f>Yhteenveto[[#This Row],[Valtionosuus omarahoitusosuuden jälkeen (välisumma)]]+Yhteenveto[[#This Row],[Lisäosat yhteensä]]+Yhteenveto[[#This Row],[Valtionosuuteen tehtävät vähennykset ja lisäykset, netto]]</f>
        <v>581533.2108905043</v>
      </c>
      <c r="M151" s="34">
        <v>954351.17404241033</v>
      </c>
      <c r="N151" s="308">
        <f>SUM(Yhteenveto[[#This Row],[Valtionosuus ennen verotuloihin perustuvaa valtionosuuden tasausta]]+Yhteenveto[[#This Row],[Verotuloihin perustuva valtionosuuden tasaus]])</f>
        <v>1535884.3849329147</v>
      </c>
      <c r="O151" s="244">
        <v>239935.47596454332</v>
      </c>
      <c r="P151" s="380">
        <f>SUM(Yhteenveto[[#This Row],[Kunnan  peruspalvelujen valtionosuus ]:[Veroperustemuutoksista johtuvien veromenetysten korvaus]])</f>
        <v>1775819.8608974582</v>
      </c>
      <c r="Q151" s="34">
        <v>61547.876499999998</v>
      </c>
      <c r="R151" s="347">
        <f>+Yhteenveto[[#This Row],[Kunnan  peruspalvelujen valtionosuus ]]+Yhteenveto[[#This Row],[Veroperustemuutoksista johtuvien veromenetysten korvaus]]+Yhteenveto[[#This Row],[Kotikuntakorvaus, netto]]</f>
        <v>1837367.7373974582</v>
      </c>
      <c r="S151" s="11"/>
      <c r="T151"/>
    </row>
    <row r="152" spans="1:20" ht="15" x14ac:dyDescent="0.25">
      <c r="A152" s="32">
        <v>484</v>
      </c>
      <c r="B152" s="13" t="s">
        <v>157</v>
      </c>
      <c r="C152" s="15">
        <v>2967</v>
      </c>
      <c r="D152" s="15">
        <v>4039884.19</v>
      </c>
      <c r="E152" s="15">
        <v>727670.38535457209</v>
      </c>
      <c r="F152" s="234">
        <f>Yhteenveto[[#This Row],[Ikärakenne, laskennallinen kustannus]]+Yhteenveto[[#This Row],[Muut laskennalliset kustannukset ]]</f>
        <v>4767554.5753545724</v>
      </c>
      <c r="G152" s="329">
        <v>1388.69</v>
      </c>
      <c r="H152" s="17">
        <v>4120243.23</v>
      </c>
      <c r="I152" s="345">
        <f>Yhteenveto[[#This Row],[Laskennalliset kustannukset yhteensä]]-Yhteenveto[[#This Row],[Omarahoitusosuus, €]]</f>
        <v>647311.3453545724</v>
      </c>
      <c r="J152" s="33">
        <v>229568.9020561199</v>
      </c>
      <c r="K152" s="34">
        <v>-581821.18241674767</v>
      </c>
      <c r="L152" s="234">
        <f>Yhteenveto[[#This Row],[Valtionosuus omarahoitusosuuden jälkeen (välisumma)]]+Yhteenveto[[#This Row],[Lisäosat yhteensä]]+Yhteenveto[[#This Row],[Valtionosuuteen tehtävät vähennykset ja lisäykset, netto]]</f>
        <v>295059.0649939446</v>
      </c>
      <c r="M152" s="34">
        <v>1072995.1742732907</v>
      </c>
      <c r="N152" s="308">
        <f>SUM(Yhteenveto[[#This Row],[Valtionosuus ennen verotuloihin perustuvaa valtionosuuden tasausta]]+Yhteenveto[[#This Row],[Verotuloihin perustuva valtionosuuden tasaus]])</f>
        <v>1368054.2392672352</v>
      </c>
      <c r="O152" s="244">
        <v>603634.27597390395</v>
      </c>
      <c r="P152" s="380">
        <f>SUM(Yhteenveto[[#This Row],[Kunnan  peruspalvelujen valtionosuus ]:[Veroperustemuutoksista johtuvien veromenetysten korvaus]])</f>
        <v>1971688.5152411391</v>
      </c>
      <c r="Q152" s="34">
        <v>135704.79300000001</v>
      </c>
      <c r="R152" s="347">
        <f>+Yhteenveto[[#This Row],[Kunnan  peruspalvelujen valtionosuus ]]+Yhteenveto[[#This Row],[Veroperustemuutoksista johtuvien veromenetysten korvaus]]+Yhteenveto[[#This Row],[Kotikuntakorvaus, netto]]</f>
        <v>2107393.3082411392</v>
      </c>
      <c r="S152" s="11"/>
      <c r="T152"/>
    </row>
    <row r="153" spans="1:20" ht="15" x14ac:dyDescent="0.25">
      <c r="A153" s="32">
        <v>489</v>
      </c>
      <c r="B153" s="13" t="s">
        <v>158</v>
      </c>
      <c r="C153" s="15">
        <v>1791</v>
      </c>
      <c r="D153" s="15">
        <v>1772591.1300000001</v>
      </c>
      <c r="E153" s="15">
        <v>671012.62551666051</v>
      </c>
      <c r="F153" s="234">
        <f>Yhteenveto[[#This Row],[Ikärakenne, laskennallinen kustannus]]+Yhteenveto[[#This Row],[Muut laskennalliset kustannukset ]]</f>
        <v>2443603.7555166604</v>
      </c>
      <c r="G153" s="329">
        <v>1388.69</v>
      </c>
      <c r="H153" s="17">
        <v>2487143.79</v>
      </c>
      <c r="I153" s="345">
        <f>Yhteenveto[[#This Row],[Laskennalliset kustannukset yhteensä]]-Yhteenveto[[#This Row],[Omarahoitusosuus, €]]</f>
        <v>-43540.034483339638</v>
      </c>
      <c r="J153" s="33">
        <v>234894.93017259188</v>
      </c>
      <c r="K153" s="34">
        <v>784997.66689548444</v>
      </c>
      <c r="L153" s="234">
        <f>Yhteenveto[[#This Row],[Valtionosuus omarahoitusosuuden jälkeen (välisumma)]]+Yhteenveto[[#This Row],[Lisäosat yhteensä]]+Yhteenveto[[#This Row],[Valtionosuuteen tehtävät vähennykset ja lisäykset, netto]]</f>
        <v>976352.56258473662</v>
      </c>
      <c r="M153" s="34">
        <v>857723.72717211826</v>
      </c>
      <c r="N153" s="308">
        <f>SUM(Yhteenveto[[#This Row],[Valtionosuus ennen verotuloihin perustuvaa valtionosuuden tasausta]]+Yhteenveto[[#This Row],[Verotuloihin perustuva valtionosuuden tasaus]])</f>
        <v>1834076.289756855</v>
      </c>
      <c r="O153" s="244">
        <v>421166.26189265435</v>
      </c>
      <c r="P153" s="380">
        <f>SUM(Yhteenveto[[#This Row],[Kunnan  peruspalvelujen valtionosuus ]:[Veroperustemuutoksista johtuvien veromenetysten korvaus]])</f>
        <v>2255242.5516495095</v>
      </c>
      <c r="Q153" s="34">
        <v>-1304247.575</v>
      </c>
      <c r="R153" s="347">
        <f>+Yhteenveto[[#This Row],[Kunnan  peruspalvelujen valtionosuus ]]+Yhteenveto[[#This Row],[Veroperustemuutoksista johtuvien veromenetysten korvaus]]+Yhteenveto[[#This Row],[Kotikuntakorvaus, netto]]</f>
        <v>950994.97664950951</v>
      </c>
      <c r="S153" s="11"/>
      <c r="T153"/>
    </row>
    <row r="154" spans="1:20" ht="15" x14ac:dyDescent="0.25">
      <c r="A154" s="32">
        <v>491</v>
      </c>
      <c r="B154" s="13" t="s">
        <v>159</v>
      </c>
      <c r="C154" s="15">
        <v>51980</v>
      </c>
      <c r="D154" s="15">
        <v>68680800.140000001</v>
      </c>
      <c r="E154" s="15">
        <v>10979268.479283644</v>
      </c>
      <c r="F154" s="234">
        <f>Yhteenveto[[#This Row],[Ikärakenne, laskennallinen kustannus]]+Yhteenveto[[#This Row],[Muut laskennalliset kustannukset ]]</f>
        <v>79660068.619283646</v>
      </c>
      <c r="G154" s="329">
        <v>1388.69</v>
      </c>
      <c r="H154" s="17">
        <v>72184106.200000003</v>
      </c>
      <c r="I154" s="345">
        <f>Yhteenveto[[#This Row],[Laskennalliset kustannukset yhteensä]]-Yhteenveto[[#This Row],[Omarahoitusosuus, €]]</f>
        <v>7475962.4192836434</v>
      </c>
      <c r="J154" s="33">
        <v>1719362.293802598</v>
      </c>
      <c r="K154" s="34">
        <v>-24151272.651988998</v>
      </c>
      <c r="L154" s="234">
        <f>Yhteenveto[[#This Row],[Valtionosuus omarahoitusosuuden jälkeen (välisumma)]]+Yhteenveto[[#This Row],[Lisäosat yhteensä]]+Yhteenveto[[#This Row],[Valtionosuuteen tehtävät vähennykset ja lisäykset, netto]]</f>
        <v>-14955947.938902756</v>
      </c>
      <c r="M154" s="34">
        <v>10990523.321787212</v>
      </c>
      <c r="N154" s="308">
        <f>SUM(Yhteenveto[[#This Row],[Valtionosuus ennen verotuloihin perustuvaa valtionosuuden tasausta]]+Yhteenveto[[#This Row],[Verotuloihin perustuva valtionosuuden tasaus]])</f>
        <v>-3965424.6171155442</v>
      </c>
      <c r="O154" s="244">
        <v>8891267.5812161621</v>
      </c>
      <c r="P154" s="380">
        <f>SUM(Yhteenveto[[#This Row],[Kunnan  peruspalvelujen valtionosuus ]:[Veroperustemuutoksista johtuvien veromenetysten korvaus]])</f>
        <v>4925842.9641006179</v>
      </c>
      <c r="Q154" s="34">
        <v>215409.68710000021</v>
      </c>
      <c r="R154" s="347">
        <f>+Yhteenveto[[#This Row],[Kunnan  peruspalvelujen valtionosuus ]]+Yhteenveto[[#This Row],[Veroperustemuutoksista johtuvien veromenetysten korvaus]]+Yhteenveto[[#This Row],[Kotikuntakorvaus, netto]]</f>
        <v>5141252.6512006186</v>
      </c>
      <c r="S154" s="11"/>
      <c r="T154"/>
    </row>
    <row r="155" spans="1:20" ht="15" x14ac:dyDescent="0.25">
      <c r="A155" s="32">
        <v>494</v>
      </c>
      <c r="B155" s="13" t="s">
        <v>160</v>
      </c>
      <c r="C155" s="15">
        <v>8882</v>
      </c>
      <c r="D155" s="15">
        <v>19057684.43</v>
      </c>
      <c r="E155" s="15">
        <v>1599894.1742090355</v>
      </c>
      <c r="F155" s="234">
        <f>Yhteenveto[[#This Row],[Ikärakenne, laskennallinen kustannus]]+Yhteenveto[[#This Row],[Muut laskennalliset kustannukset ]]</f>
        <v>20657578.604209036</v>
      </c>
      <c r="G155" s="329">
        <v>1388.69</v>
      </c>
      <c r="H155" s="17">
        <v>12334344.58</v>
      </c>
      <c r="I155" s="345">
        <f>Yhteenveto[[#This Row],[Laskennalliset kustannukset yhteensä]]-Yhteenveto[[#This Row],[Omarahoitusosuus, €]]</f>
        <v>8323234.0242090356</v>
      </c>
      <c r="J155" s="33">
        <v>325131.17209609773</v>
      </c>
      <c r="K155" s="34">
        <v>-4607526.3278320068</v>
      </c>
      <c r="L155" s="234">
        <f>Yhteenveto[[#This Row],[Valtionosuus omarahoitusosuuden jälkeen (välisumma)]]+Yhteenveto[[#This Row],[Lisäosat yhteensä]]+Yhteenveto[[#This Row],[Valtionosuuteen tehtävät vähennykset ja lisäykset, netto]]</f>
        <v>4040838.8684731266</v>
      </c>
      <c r="M155" s="34">
        <v>4996715.2621696265</v>
      </c>
      <c r="N155" s="308">
        <f>SUM(Yhteenveto[[#This Row],[Valtionosuus ennen verotuloihin perustuvaa valtionosuuden tasausta]]+Yhteenveto[[#This Row],[Verotuloihin perustuva valtionosuuden tasaus]])</f>
        <v>9037554.1306427531</v>
      </c>
      <c r="O155" s="244">
        <v>1337371.9809139245</v>
      </c>
      <c r="P155" s="380">
        <f>SUM(Yhteenveto[[#This Row],[Kunnan  peruspalvelujen valtionosuus ]:[Veroperustemuutoksista johtuvien veromenetysten korvaus]])</f>
        <v>10374926.111556677</v>
      </c>
      <c r="Q155" s="34">
        <v>97341.788800000068</v>
      </c>
      <c r="R155" s="347">
        <f>+Yhteenveto[[#This Row],[Kunnan  peruspalvelujen valtionosuus ]]+Yhteenveto[[#This Row],[Veroperustemuutoksista johtuvien veromenetysten korvaus]]+Yhteenveto[[#This Row],[Kotikuntakorvaus, netto]]</f>
        <v>10472267.900356676</v>
      </c>
      <c r="S155" s="11"/>
      <c r="T155"/>
    </row>
    <row r="156" spans="1:20" ht="15" x14ac:dyDescent="0.25">
      <c r="A156" s="32">
        <v>495</v>
      </c>
      <c r="B156" s="13" t="s">
        <v>161</v>
      </c>
      <c r="C156" s="15">
        <v>1477</v>
      </c>
      <c r="D156" s="15">
        <v>1911254.89</v>
      </c>
      <c r="E156" s="15">
        <v>763164.26657233341</v>
      </c>
      <c r="F156" s="234">
        <f>Yhteenveto[[#This Row],[Ikärakenne, laskennallinen kustannus]]+Yhteenveto[[#This Row],[Muut laskennalliset kustannukset ]]</f>
        <v>2674419.1565723335</v>
      </c>
      <c r="G156" s="329">
        <v>1388.69</v>
      </c>
      <c r="H156" s="17">
        <v>2051095.1300000001</v>
      </c>
      <c r="I156" s="345">
        <f>Yhteenveto[[#This Row],[Laskennalliset kustannukset yhteensä]]-Yhteenveto[[#This Row],[Omarahoitusosuus, €]]</f>
        <v>623324.02657233342</v>
      </c>
      <c r="J156" s="33">
        <v>125080.63251962858</v>
      </c>
      <c r="K156" s="34">
        <v>-185853.40870111092</v>
      </c>
      <c r="L156" s="234">
        <f>Yhteenveto[[#This Row],[Valtionosuus omarahoitusosuuden jälkeen (välisumma)]]+Yhteenveto[[#This Row],[Lisäosat yhteensä]]+Yhteenveto[[#This Row],[Valtionosuuteen tehtävät vähennykset ja lisäykset, netto]]</f>
        <v>562551.25039085117</v>
      </c>
      <c r="M156" s="34">
        <v>277393.98080993321</v>
      </c>
      <c r="N156" s="308">
        <f>SUM(Yhteenveto[[#This Row],[Valtionosuus ennen verotuloihin perustuvaa valtionosuuden tasausta]]+Yhteenveto[[#This Row],[Verotuloihin perustuva valtionosuuden tasaus]])</f>
        <v>839945.23120078444</v>
      </c>
      <c r="O156" s="244">
        <v>328284.18479940266</v>
      </c>
      <c r="P156" s="380">
        <f>SUM(Yhteenveto[[#This Row],[Kunnan  peruspalvelujen valtionosuus ]:[Veroperustemuutoksista johtuvien veromenetysten korvaus]])</f>
        <v>1168229.4160001872</v>
      </c>
      <c r="Q156" s="34">
        <v>-68798.074500000002</v>
      </c>
      <c r="R156" s="347">
        <f>+Yhteenveto[[#This Row],[Kunnan  peruspalvelujen valtionosuus ]]+Yhteenveto[[#This Row],[Veroperustemuutoksista johtuvien veromenetysten korvaus]]+Yhteenveto[[#This Row],[Kotikuntakorvaus, netto]]</f>
        <v>1099431.3415001871</v>
      </c>
      <c r="S156" s="11"/>
      <c r="T156"/>
    </row>
    <row r="157" spans="1:20" ht="15" x14ac:dyDescent="0.25">
      <c r="A157" s="32">
        <v>498</v>
      </c>
      <c r="B157" s="13" t="s">
        <v>162</v>
      </c>
      <c r="C157" s="15">
        <v>2281</v>
      </c>
      <c r="D157" s="15">
        <v>3092742.6799999997</v>
      </c>
      <c r="E157" s="15">
        <v>1888230.4965202499</v>
      </c>
      <c r="F157" s="234">
        <f>Yhteenveto[[#This Row],[Ikärakenne, laskennallinen kustannus]]+Yhteenveto[[#This Row],[Muut laskennalliset kustannukset ]]</f>
        <v>4980973.1765202498</v>
      </c>
      <c r="G157" s="329">
        <v>1388.69</v>
      </c>
      <c r="H157" s="17">
        <v>3167601.89</v>
      </c>
      <c r="I157" s="345">
        <f>Yhteenveto[[#This Row],[Laskennalliset kustannukset yhteensä]]-Yhteenveto[[#This Row],[Omarahoitusosuus, €]]</f>
        <v>1813371.2865202497</v>
      </c>
      <c r="J157" s="33">
        <v>861139.11840169155</v>
      </c>
      <c r="K157" s="34">
        <v>449134.54416656919</v>
      </c>
      <c r="L157" s="234">
        <f>Yhteenveto[[#This Row],[Valtionosuus omarahoitusosuuden jälkeen (välisumma)]]+Yhteenveto[[#This Row],[Lisäosat yhteensä]]+Yhteenveto[[#This Row],[Valtionosuuteen tehtävät vähennykset ja lisäykset, netto]]</f>
        <v>3123644.9490885106</v>
      </c>
      <c r="M157" s="34">
        <v>36990.052047333578</v>
      </c>
      <c r="N157" s="308">
        <f>SUM(Yhteenveto[[#This Row],[Valtionosuus ennen verotuloihin perustuvaa valtionosuuden tasausta]]+Yhteenveto[[#This Row],[Verotuloihin perustuva valtionosuuden tasaus]])</f>
        <v>3160635.0011358443</v>
      </c>
      <c r="O157" s="244">
        <v>439580.56041408132</v>
      </c>
      <c r="P157" s="380">
        <f>SUM(Yhteenveto[[#This Row],[Kunnan  peruspalvelujen valtionosuus ]:[Veroperustemuutoksista johtuvien veromenetysten korvaus]])</f>
        <v>3600215.5615499257</v>
      </c>
      <c r="Q157" s="34">
        <v>29063.83719999998</v>
      </c>
      <c r="R157" s="347">
        <f>+Yhteenveto[[#This Row],[Kunnan  peruspalvelujen valtionosuus ]]+Yhteenveto[[#This Row],[Veroperustemuutoksista johtuvien veromenetysten korvaus]]+Yhteenveto[[#This Row],[Kotikuntakorvaus, netto]]</f>
        <v>3629279.3987499257</v>
      </c>
      <c r="S157" s="11"/>
      <c r="T157"/>
    </row>
    <row r="158" spans="1:20" ht="15" x14ac:dyDescent="0.25">
      <c r="A158" s="32">
        <v>499</v>
      </c>
      <c r="B158" s="13" t="s">
        <v>163</v>
      </c>
      <c r="C158" s="15">
        <v>19662</v>
      </c>
      <c r="D158" s="15">
        <v>35841883.480000004</v>
      </c>
      <c r="E158" s="15">
        <v>7159622.9430806451</v>
      </c>
      <c r="F158" s="234">
        <f>Yhteenveto[[#This Row],[Ikärakenne, laskennallinen kustannus]]+Yhteenveto[[#This Row],[Muut laskennalliset kustannukset ]]</f>
        <v>43001506.423080653</v>
      </c>
      <c r="G158" s="329">
        <v>1388.69</v>
      </c>
      <c r="H158" s="17">
        <v>27304422.780000001</v>
      </c>
      <c r="I158" s="345">
        <f>Yhteenveto[[#This Row],[Laskennalliset kustannukset yhteensä]]-Yhteenveto[[#This Row],[Omarahoitusosuus, €]]</f>
        <v>15697083.643080652</v>
      </c>
      <c r="J158" s="33">
        <v>600856.52988480183</v>
      </c>
      <c r="K158" s="34">
        <v>-536824.20152222842</v>
      </c>
      <c r="L158" s="234">
        <f>Yhteenveto[[#This Row],[Valtionosuus omarahoitusosuuden jälkeen (välisumma)]]+Yhteenveto[[#This Row],[Lisäosat yhteensä]]+Yhteenveto[[#This Row],[Valtionosuuteen tehtävät vähennykset ja lisäykset, netto]]</f>
        <v>15761115.971443225</v>
      </c>
      <c r="M158" s="34">
        <v>4089687.6496608984</v>
      </c>
      <c r="N158" s="308">
        <f>SUM(Yhteenveto[[#This Row],[Valtionosuus ennen verotuloihin perustuvaa valtionosuuden tasausta]]+Yhteenveto[[#This Row],[Verotuloihin perustuva valtionosuuden tasaus]])</f>
        <v>19850803.621104121</v>
      </c>
      <c r="O158" s="244">
        <v>2824104.0038644425</v>
      </c>
      <c r="P158" s="380">
        <f>SUM(Yhteenveto[[#This Row],[Kunnan  peruspalvelujen valtionosuus ]:[Veroperustemuutoksista johtuvien veromenetysten korvaus]])</f>
        <v>22674907.624968562</v>
      </c>
      <c r="Q158" s="34">
        <v>418057.44958999986</v>
      </c>
      <c r="R158" s="347">
        <f>+Yhteenveto[[#This Row],[Kunnan  peruspalvelujen valtionosuus ]]+Yhteenveto[[#This Row],[Veroperustemuutoksista johtuvien veromenetysten korvaus]]+Yhteenveto[[#This Row],[Kotikuntakorvaus, netto]]</f>
        <v>23092965.074558564</v>
      </c>
      <c r="S158" s="11"/>
      <c r="T158"/>
    </row>
    <row r="159" spans="1:20" ht="15" x14ac:dyDescent="0.25">
      <c r="A159" s="32">
        <v>500</v>
      </c>
      <c r="B159" s="13" t="s">
        <v>164</v>
      </c>
      <c r="C159" s="15">
        <v>10486</v>
      </c>
      <c r="D159" s="15">
        <v>21002621.629999999</v>
      </c>
      <c r="E159" s="15">
        <v>1131562.9971688681</v>
      </c>
      <c r="F159" s="234">
        <f>Yhteenveto[[#This Row],[Ikärakenne, laskennallinen kustannus]]+Yhteenveto[[#This Row],[Muut laskennalliset kustannukset ]]</f>
        <v>22134184.627168868</v>
      </c>
      <c r="G159" s="329">
        <v>1388.69</v>
      </c>
      <c r="H159" s="17">
        <v>14561803.34</v>
      </c>
      <c r="I159" s="345">
        <f>Yhteenveto[[#This Row],[Laskennalliset kustannukset yhteensä]]-Yhteenveto[[#This Row],[Omarahoitusosuus, €]]</f>
        <v>7572381.2871688679</v>
      </c>
      <c r="J159" s="33">
        <v>360666.36810013058</v>
      </c>
      <c r="K159" s="34">
        <v>2947551.1102973837</v>
      </c>
      <c r="L159" s="234">
        <f>Yhteenveto[[#This Row],[Valtionosuus omarahoitusosuuden jälkeen (välisumma)]]+Yhteenveto[[#This Row],[Lisäosat yhteensä]]+Yhteenveto[[#This Row],[Valtionosuuteen tehtävät vähennykset ja lisäykset, netto]]</f>
        <v>10880598.765566383</v>
      </c>
      <c r="M159" s="34">
        <v>1325646.2473453768</v>
      </c>
      <c r="N159" s="308">
        <f>SUM(Yhteenveto[[#This Row],[Valtionosuus ennen verotuloihin perustuvaa valtionosuuden tasausta]]+Yhteenveto[[#This Row],[Verotuloihin perustuva valtionosuuden tasaus]])</f>
        <v>12206245.012911759</v>
      </c>
      <c r="O159" s="244">
        <v>1032774.5607903547</v>
      </c>
      <c r="P159" s="380">
        <f>SUM(Yhteenveto[[#This Row],[Kunnan  peruspalvelujen valtionosuus ]:[Veroperustemuutoksista johtuvien veromenetysten korvaus]])</f>
        <v>13239019.573702114</v>
      </c>
      <c r="Q159" s="34">
        <v>-235599.9124</v>
      </c>
      <c r="R159" s="347">
        <f>+Yhteenveto[[#This Row],[Kunnan  peruspalvelujen valtionosuus ]]+Yhteenveto[[#This Row],[Veroperustemuutoksista johtuvien veromenetysten korvaus]]+Yhteenveto[[#This Row],[Kotikuntakorvaus, netto]]</f>
        <v>13003419.661302114</v>
      </c>
      <c r="S159" s="11"/>
      <c r="T159"/>
    </row>
    <row r="160" spans="1:20" ht="15" x14ac:dyDescent="0.25">
      <c r="A160" s="32">
        <v>503</v>
      </c>
      <c r="B160" s="13" t="s">
        <v>165</v>
      </c>
      <c r="C160" s="15">
        <v>7539</v>
      </c>
      <c r="D160" s="15">
        <v>10913097.490000002</v>
      </c>
      <c r="E160" s="15">
        <v>1344317.6470978458</v>
      </c>
      <c r="F160" s="234">
        <f>Yhteenveto[[#This Row],[Ikärakenne, laskennallinen kustannus]]+Yhteenveto[[#This Row],[Muut laskennalliset kustannukset ]]</f>
        <v>12257415.137097849</v>
      </c>
      <c r="G160" s="329">
        <v>1388.69</v>
      </c>
      <c r="H160" s="17">
        <v>10469333.91</v>
      </c>
      <c r="I160" s="345">
        <f>Yhteenveto[[#This Row],[Laskennalliset kustannukset yhteensä]]-Yhteenveto[[#This Row],[Omarahoitusosuus, €]]</f>
        <v>1788081.2270978484</v>
      </c>
      <c r="J160" s="33">
        <v>205980.52187703986</v>
      </c>
      <c r="K160" s="34">
        <v>-2144524.5311524244</v>
      </c>
      <c r="L160" s="234">
        <f>Yhteenveto[[#This Row],[Valtionosuus omarahoitusosuuden jälkeen (välisumma)]]+Yhteenveto[[#This Row],[Lisäosat yhteensä]]+Yhteenveto[[#This Row],[Valtionosuuteen tehtävät vähennykset ja lisäykset, netto]]</f>
        <v>-150462.78217753605</v>
      </c>
      <c r="M160" s="34">
        <v>2935606.9525766899</v>
      </c>
      <c r="N160" s="308">
        <f>SUM(Yhteenveto[[#This Row],[Valtionosuus ennen verotuloihin perustuvaa valtionosuuden tasausta]]+Yhteenveto[[#This Row],[Verotuloihin perustuva valtionosuuden tasaus]])</f>
        <v>2785144.1703991536</v>
      </c>
      <c r="O160" s="244">
        <v>1388308.1387866098</v>
      </c>
      <c r="P160" s="380">
        <f>SUM(Yhteenveto[[#This Row],[Kunnan  peruspalvelujen valtionosuus ]:[Veroperustemuutoksista johtuvien veromenetysten korvaus]])</f>
        <v>4173452.3091857634</v>
      </c>
      <c r="Q160" s="34">
        <v>150725.3119</v>
      </c>
      <c r="R160" s="347">
        <f>+Yhteenveto[[#This Row],[Kunnan  peruspalvelujen valtionosuus ]]+Yhteenveto[[#This Row],[Veroperustemuutoksista johtuvien veromenetysten korvaus]]+Yhteenveto[[#This Row],[Kotikuntakorvaus, netto]]</f>
        <v>4324177.621085763</v>
      </c>
      <c r="S160" s="11"/>
      <c r="T160"/>
    </row>
    <row r="161" spans="1:20" ht="15" x14ac:dyDescent="0.25">
      <c r="A161" s="32">
        <v>504</v>
      </c>
      <c r="B161" s="13" t="s">
        <v>166</v>
      </c>
      <c r="C161" s="15">
        <v>1764</v>
      </c>
      <c r="D161" s="15">
        <v>2475335.63</v>
      </c>
      <c r="E161" s="15">
        <v>531023.9599416405</v>
      </c>
      <c r="F161" s="234">
        <f>Yhteenveto[[#This Row],[Ikärakenne, laskennallinen kustannus]]+Yhteenveto[[#This Row],[Muut laskennalliset kustannukset ]]</f>
        <v>3006359.5899416404</v>
      </c>
      <c r="G161" s="329">
        <v>1388.69</v>
      </c>
      <c r="H161" s="17">
        <v>2449649.16</v>
      </c>
      <c r="I161" s="345">
        <f>Yhteenveto[[#This Row],[Laskennalliset kustannukset yhteensä]]-Yhteenveto[[#This Row],[Omarahoitusosuus, €]]</f>
        <v>556710.42994164024</v>
      </c>
      <c r="J161" s="33">
        <v>48732.351851385385</v>
      </c>
      <c r="K161" s="34">
        <v>-860541.3856071881</v>
      </c>
      <c r="L161" s="234">
        <f>Yhteenveto[[#This Row],[Valtionosuus omarahoitusosuuden jälkeen (välisumma)]]+Yhteenveto[[#This Row],[Lisäosat yhteensä]]+Yhteenveto[[#This Row],[Valtionosuuteen tehtävät vähennykset ja lisäykset, netto]]</f>
        <v>-255098.60381416243</v>
      </c>
      <c r="M161" s="34">
        <v>749595.54293986352</v>
      </c>
      <c r="N161" s="308">
        <f>SUM(Yhteenveto[[#This Row],[Valtionosuus ennen verotuloihin perustuvaa valtionosuuden tasausta]]+Yhteenveto[[#This Row],[Verotuloihin perustuva valtionosuuden tasaus]])</f>
        <v>494496.93912570109</v>
      </c>
      <c r="O161" s="244">
        <v>381953.30608945538</v>
      </c>
      <c r="P161" s="380">
        <f>SUM(Yhteenveto[[#This Row],[Kunnan  peruspalvelujen valtionosuus ]:[Veroperustemuutoksista johtuvien veromenetysten korvaus]])</f>
        <v>876450.24521515646</v>
      </c>
      <c r="Q161" s="34">
        <v>-895036.94310000003</v>
      </c>
      <c r="R161" s="347">
        <f>+Yhteenveto[[#This Row],[Kunnan  peruspalvelujen valtionosuus ]]+Yhteenveto[[#This Row],[Veroperustemuutoksista johtuvien veromenetysten korvaus]]+Yhteenveto[[#This Row],[Kotikuntakorvaus, netto]]</f>
        <v>-18586.697884843568</v>
      </c>
      <c r="S161" s="11"/>
      <c r="T161"/>
    </row>
    <row r="162" spans="1:20" ht="15" x14ac:dyDescent="0.25">
      <c r="A162" s="32">
        <v>505</v>
      </c>
      <c r="B162" s="13" t="s">
        <v>167</v>
      </c>
      <c r="C162" s="15">
        <v>20912</v>
      </c>
      <c r="D162" s="15">
        <v>37754456.879999995</v>
      </c>
      <c r="E162" s="15">
        <v>3647579.3212559563</v>
      </c>
      <c r="F162" s="234">
        <f>Yhteenveto[[#This Row],[Ikärakenne, laskennallinen kustannus]]+Yhteenveto[[#This Row],[Muut laskennalliset kustannukset ]]</f>
        <v>41402036.201255955</v>
      </c>
      <c r="G162" s="329">
        <v>1388.69</v>
      </c>
      <c r="H162" s="17">
        <v>29040285.280000001</v>
      </c>
      <c r="I162" s="345">
        <f>Yhteenveto[[#This Row],[Laskennalliset kustannukset yhteensä]]-Yhteenveto[[#This Row],[Omarahoitusosuus, €]]</f>
        <v>12361750.921255954</v>
      </c>
      <c r="J162" s="33">
        <v>642014.32016938122</v>
      </c>
      <c r="K162" s="34">
        <v>-3179466.3096034015</v>
      </c>
      <c r="L162" s="234">
        <f>Yhteenveto[[#This Row],[Valtionosuus omarahoitusosuuden jälkeen (välisumma)]]+Yhteenveto[[#This Row],[Lisäosat yhteensä]]+Yhteenveto[[#This Row],[Valtionosuuteen tehtävät vähennykset ja lisäykset, netto]]</f>
        <v>9824298.9318219349</v>
      </c>
      <c r="M162" s="34">
        <v>3849164.0262180516</v>
      </c>
      <c r="N162" s="308">
        <f>SUM(Yhteenveto[[#This Row],[Valtionosuus ennen verotuloihin perustuvaa valtionosuuden tasausta]]+Yhteenveto[[#This Row],[Verotuloihin perustuva valtionosuuden tasaus]])</f>
        <v>13673462.958039986</v>
      </c>
      <c r="O162" s="244">
        <v>3077114.9719463256</v>
      </c>
      <c r="P162" s="380">
        <f>SUM(Yhteenveto[[#This Row],[Kunnan  peruspalvelujen valtionosuus ]:[Veroperustemuutoksista johtuvien veromenetysten korvaus]])</f>
        <v>16750577.929986311</v>
      </c>
      <c r="Q162" s="34">
        <v>-1913878.8977000001</v>
      </c>
      <c r="R162" s="347">
        <f>+Yhteenveto[[#This Row],[Kunnan  peruspalvelujen valtionosuus ]]+Yhteenveto[[#This Row],[Veroperustemuutoksista johtuvien veromenetysten korvaus]]+Yhteenveto[[#This Row],[Kotikuntakorvaus, netto]]</f>
        <v>14836699.032286311</v>
      </c>
      <c r="S162" s="11"/>
      <c r="T162"/>
    </row>
    <row r="163" spans="1:20" ht="15" x14ac:dyDescent="0.25">
      <c r="A163" s="32">
        <v>507</v>
      </c>
      <c r="B163" s="13" t="s">
        <v>168</v>
      </c>
      <c r="C163" s="15">
        <v>5564</v>
      </c>
      <c r="D163" s="15">
        <v>6066470.6600000001</v>
      </c>
      <c r="E163" s="15">
        <v>1584111.1251742274</v>
      </c>
      <c r="F163" s="234">
        <f>Yhteenveto[[#This Row],[Ikärakenne, laskennallinen kustannus]]+Yhteenveto[[#This Row],[Muut laskennalliset kustannukset ]]</f>
        <v>7650581.7851742273</v>
      </c>
      <c r="G163" s="329">
        <v>1388.69</v>
      </c>
      <c r="H163" s="17">
        <v>7726671.1600000001</v>
      </c>
      <c r="I163" s="345">
        <f>Yhteenveto[[#This Row],[Laskennalliset kustannukset yhteensä]]-Yhteenveto[[#This Row],[Omarahoitusosuus, €]]</f>
        <v>-76089.374825772829</v>
      </c>
      <c r="J163" s="33">
        <v>419882.85010188294</v>
      </c>
      <c r="K163" s="34">
        <v>-1511600.8277548014</v>
      </c>
      <c r="L163" s="234">
        <f>Yhteenveto[[#This Row],[Valtionosuus omarahoitusosuuden jälkeen (välisumma)]]+Yhteenveto[[#This Row],[Lisäosat yhteensä]]+Yhteenveto[[#This Row],[Valtionosuuteen tehtävät vähennykset ja lisäykset, netto]]</f>
        <v>-1167807.3524786914</v>
      </c>
      <c r="M163" s="34">
        <v>972036.42851637793</v>
      </c>
      <c r="N163" s="308">
        <f>SUM(Yhteenveto[[#This Row],[Valtionosuus ennen verotuloihin perustuvaa valtionosuuden tasausta]]+Yhteenveto[[#This Row],[Verotuloihin perustuva valtionosuuden tasaus]])</f>
        <v>-195770.92396231345</v>
      </c>
      <c r="O163" s="244">
        <v>1106543.9257034184</v>
      </c>
      <c r="P163" s="380">
        <f>SUM(Yhteenveto[[#This Row],[Kunnan  peruspalvelujen valtionosuus ]:[Veroperustemuutoksista johtuvien veromenetysten korvaus]])</f>
        <v>910773.00174110499</v>
      </c>
      <c r="Q163" s="34">
        <v>46164.847700000013</v>
      </c>
      <c r="R163" s="347">
        <f>+Yhteenveto[[#This Row],[Kunnan  peruspalvelujen valtionosuus ]]+Yhteenveto[[#This Row],[Veroperustemuutoksista johtuvien veromenetysten korvaus]]+Yhteenveto[[#This Row],[Kotikuntakorvaus, netto]]</f>
        <v>956937.84944110503</v>
      </c>
      <c r="S163" s="11"/>
      <c r="T163"/>
    </row>
    <row r="164" spans="1:20" ht="15" x14ac:dyDescent="0.25">
      <c r="A164" s="32">
        <v>508</v>
      </c>
      <c r="B164" s="13" t="s">
        <v>169</v>
      </c>
      <c r="C164" s="15">
        <v>9360</v>
      </c>
      <c r="D164" s="15">
        <v>10642958.420000002</v>
      </c>
      <c r="E164" s="15">
        <v>1713574.077851221</v>
      </c>
      <c r="F164" s="234">
        <f>Yhteenveto[[#This Row],[Ikärakenne, laskennallinen kustannus]]+Yhteenveto[[#This Row],[Muut laskennalliset kustannukset ]]</f>
        <v>12356532.497851223</v>
      </c>
      <c r="G164" s="329">
        <v>1388.69</v>
      </c>
      <c r="H164" s="17">
        <v>12998138.4</v>
      </c>
      <c r="I164" s="345">
        <f>Yhteenveto[[#This Row],[Laskennalliset kustannukset yhteensä]]-Yhteenveto[[#This Row],[Omarahoitusosuus, €]]</f>
        <v>-641605.90214877762</v>
      </c>
      <c r="J164" s="33">
        <v>635648.50973304163</v>
      </c>
      <c r="K164" s="34">
        <v>-2586517.5467448742</v>
      </c>
      <c r="L164" s="234">
        <f>Yhteenveto[[#This Row],[Valtionosuus omarahoitusosuuden jälkeen (välisumma)]]+Yhteenveto[[#This Row],[Lisäosat yhteensä]]+Yhteenveto[[#This Row],[Valtionosuuteen tehtävät vähennykset ja lisäykset, netto]]</f>
        <v>-2592474.9391606101</v>
      </c>
      <c r="M164" s="34">
        <v>2354897.9557672702</v>
      </c>
      <c r="N164" s="308">
        <f>SUM(Yhteenveto[[#This Row],[Valtionosuus ennen verotuloihin perustuvaa valtionosuuden tasausta]]+Yhteenveto[[#This Row],[Verotuloihin perustuva valtionosuuden tasaus]])</f>
        <v>-237576.98339333991</v>
      </c>
      <c r="O164" s="244">
        <v>1662356.1026546212</v>
      </c>
      <c r="P164" s="380">
        <f>SUM(Yhteenveto[[#This Row],[Kunnan  peruspalvelujen valtionosuus ]:[Veroperustemuutoksista johtuvien veromenetysten korvaus]])</f>
        <v>1424779.1192612813</v>
      </c>
      <c r="Q164" s="34">
        <v>117989.09179999999</v>
      </c>
      <c r="R164" s="347">
        <f>+Yhteenveto[[#This Row],[Kunnan  peruspalvelujen valtionosuus ]]+Yhteenveto[[#This Row],[Veroperustemuutoksista johtuvien veromenetysten korvaus]]+Yhteenveto[[#This Row],[Kotikuntakorvaus, netto]]</f>
        <v>1542768.2110612814</v>
      </c>
      <c r="S164" s="11"/>
      <c r="T164"/>
    </row>
    <row r="165" spans="1:20" ht="15" x14ac:dyDescent="0.25">
      <c r="A165" s="32">
        <v>529</v>
      </c>
      <c r="B165" s="13" t="s">
        <v>170</v>
      </c>
      <c r="C165" s="15">
        <v>19850</v>
      </c>
      <c r="D165" s="15">
        <v>28609573.909999996</v>
      </c>
      <c r="E165" s="15">
        <v>3980123.1918549011</v>
      </c>
      <c r="F165" s="234">
        <f>Yhteenveto[[#This Row],[Ikärakenne, laskennallinen kustannus]]+Yhteenveto[[#This Row],[Muut laskennalliset kustannukset ]]</f>
        <v>32589697.101854898</v>
      </c>
      <c r="G165" s="329">
        <v>1388.69</v>
      </c>
      <c r="H165" s="17">
        <v>27565496.5</v>
      </c>
      <c r="I165" s="345">
        <f>Yhteenveto[[#This Row],[Laskennalliset kustannukset yhteensä]]-Yhteenveto[[#This Row],[Omarahoitusosuus, €]]</f>
        <v>5024200.601854898</v>
      </c>
      <c r="J165" s="33">
        <v>767459.5807251106</v>
      </c>
      <c r="K165" s="34">
        <v>3133026.0181799051</v>
      </c>
      <c r="L165" s="234">
        <f>Yhteenveto[[#This Row],[Valtionosuus omarahoitusosuuden jälkeen (välisumma)]]+Yhteenveto[[#This Row],[Lisäosat yhteensä]]+Yhteenveto[[#This Row],[Valtionosuuteen tehtävät vähennykset ja lisäykset, netto]]</f>
        <v>8924686.2007599138</v>
      </c>
      <c r="M165" s="34">
        <v>-634526.86247983784</v>
      </c>
      <c r="N165" s="308">
        <f>SUM(Yhteenveto[[#This Row],[Valtionosuus ennen verotuloihin perustuvaa valtionosuuden tasausta]]+Yhteenveto[[#This Row],[Verotuloihin perustuva valtionosuuden tasaus]])</f>
        <v>8290159.3382800762</v>
      </c>
      <c r="O165" s="244">
        <v>2301642.8770866529</v>
      </c>
      <c r="P165" s="380">
        <f>SUM(Yhteenveto[[#This Row],[Kunnan  peruspalvelujen valtionosuus ]:[Veroperustemuutoksista johtuvien veromenetysten korvaus]])</f>
        <v>10591802.215366729</v>
      </c>
      <c r="Q165" s="34">
        <v>-212236.93740999987</v>
      </c>
      <c r="R165" s="347">
        <f>+Yhteenveto[[#This Row],[Kunnan  peruspalvelujen valtionosuus ]]+Yhteenveto[[#This Row],[Veroperustemuutoksista johtuvien veromenetysten korvaus]]+Yhteenveto[[#This Row],[Kotikuntakorvaus, netto]]</f>
        <v>10379565.277956728</v>
      </c>
      <c r="S165" s="11"/>
      <c r="T165"/>
    </row>
    <row r="166" spans="1:20" ht="15" x14ac:dyDescent="0.25">
      <c r="A166" s="32">
        <v>531</v>
      </c>
      <c r="B166" s="13" t="s">
        <v>171</v>
      </c>
      <c r="C166" s="15">
        <v>5072</v>
      </c>
      <c r="D166" s="15">
        <v>6945893.4499999993</v>
      </c>
      <c r="E166" s="15">
        <v>667278.0964513002</v>
      </c>
      <c r="F166" s="234">
        <f>Yhteenveto[[#This Row],[Ikärakenne, laskennallinen kustannus]]+Yhteenveto[[#This Row],[Muut laskennalliset kustannukset ]]</f>
        <v>7613171.5464512995</v>
      </c>
      <c r="G166" s="329">
        <v>1388.69</v>
      </c>
      <c r="H166" s="17">
        <v>7043435.6800000006</v>
      </c>
      <c r="I166" s="345">
        <f>Yhteenveto[[#This Row],[Laskennalliset kustannukset yhteensä]]-Yhteenveto[[#This Row],[Omarahoitusosuus, €]]</f>
        <v>569735.86645129882</v>
      </c>
      <c r="J166" s="33">
        <v>134254.22413924203</v>
      </c>
      <c r="K166" s="34">
        <v>-2674649.9008157067</v>
      </c>
      <c r="L166" s="234">
        <f>Yhteenveto[[#This Row],[Valtionosuus omarahoitusosuuden jälkeen (välisumma)]]+Yhteenveto[[#This Row],[Lisäosat yhteensä]]+Yhteenveto[[#This Row],[Valtionosuuteen tehtävät vähennykset ja lisäykset, netto]]</f>
        <v>-1970659.8102251659</v>
      </c>
      <c r="M166" s="34">
        <v>2197489.3816848043</v>
      </c>
      <c r="N166" s="308">
        <f>SUM(Yhteenveto[[#This Row],[Valtionosuus ennen verotuloihin perustuvaa valtionosuuden tasausta]]+Yhteenveto[[#This Row],[Verotuloihin perustuva valtionosuuden tasaus]])</f>
        <v>226829.57145963842</v>
      </c>
      <c r="O166" s="244">
        <v>879128.80053243821</v>
      </c>
      <c r="P166" s="380">
        <f>SUM(Yhteenveto[[#This Row],[Kunnan  peruspalvelujen valtionosuus ]:[Veroperustemuutoksista johtuvien veromenetysten korvaus]])</f>
        <v>1105958.3719920767</v>
      </c>
      <c r="Q166" s="34">
        <v>38525.345590000012</v>
      </c>
      <c r="R166" s="347">
        <f>+Yhteenveto[[#This Row],[Kunnan  peruspalvelujen valtionosuus ]]+Yhteenveto[[#This Row],[Veroperustemuutoksista johtuvien veromenetysten korvaus]]+Yhteenveto[[#This Row],[Kotikuntakorvaus, netto]]</f>
        <v>1144483.7175820768</v>
      </c>
      <c r="S166" s="11"/>
      <c r="T166"/>
    </row>
    <row r="167" spans="1:20" ht="15" x14ac:dyDescent="0.25">
      <c r="A167" s="32">
        <v>535</v>
      </c>
      <c r="B167" s="13" t="s">
        <v>172</v>
      </c>
      <c r="C167" s="15">
        <v>10419</v>
      </c>
      <c r="D167" s="15">
        <v>21658747.25</v>
      </c>
      <c r="E167" s="15">
        <v>1296896.0593473706</v>
      </c>
      <c r="F167" s="234">
        <f>Yhteenveto[[#This Row],[Ikärakenne, laskennallinen kustannus]]+Yhteenveto[[#This Row],[Muut laskennalliset kustannukset ]]</f>
        <v>22955643.309347369</v>
      </c>
      <c r="G167" s="329">
        <v>1388.69</v>
      </c>
      <c r="H167" s="17">
        <v>14468761.110000001</v>
      </c>
      <c r="I167" s="345">
        <f>Yhteenveto[[#This Row],[Laskennalliset kustannukset yhteensä]]-Yhteenveto[[#This Row],[Omarahoitusosuus, €]]</f>
        <v>8486882.1993473675</v>
      </c>
      <c r="J167" s="33">
        <v>384178.36506370781</v>
      </c>
      <c r="K167" s="34">
        <v>-1001440.511864766</v>
      </c>
      <c r="L167" s="234">
        <f>Yhteenveto[[#This Row],[Valtionosuus omarahoitusosuuden jälkeen (välisumma)]]+Yhteenveto[[#This Row],[Lisäosat yhteensä]]+Yhteenveto[[#This Row],[Valtionosuuteen tehtävät vähennykset ja lisäykset, netto]]</f>
        <v>7869620.0525463093</v>
      </c>
      <c r="M167" s="34">
        <v>6452510.2409875169</v>
      </c>
      <c r="N167" s="308">
        <f>SUM(Yhteenveto[[#This Row],[Valtionosuus ennen verotuloihin perustuvaa valtionosuuden tasausta]]+Yhteenveto[[#This Row],[Verotuloihin perustuva valtionosuuden tasaus]])</f>
        <v>14322130.293533826</v>
      </c>
      <c r="O167" s="244">
        <v>1996894.0519505634</v>
      </c>
      <c r="P167" s="380">
        <f>SUM(Yhteenveto[[#This Row],[Kunnan  peruspalvelujen valtionosuus ]:[Veroperustemuutoksista johtuvien veromenetysten korvaus]])</f>
        <v>16319024.345484389</v>
      </c>
      <c r="Q167" s="34">
        <v>-65488.201500000025</v>
      </c>
      <c r="R167" s="347">
        <f>+Yhteenveto[[#This Row],[Kunnan  peruspalvelujen valtionosuus ]]+Yhteenveto[[#This Row],[Veroperustemuutoksista johtuvien veromenetysten korvaus]]+Yhteenveto[[#This Row],[Kotikuntakorvaus, netto]]</f>
        <v>16253536.143984389</v>
      </c>
      <c r="S167" s="11"/>
      <c r="T167"/>
    </row>
    <row r="168" spans="1:20" ht="15" x14ac:dyDescent="0.25">
      <c r="A168" s="32">
        <v>536</v>
      </c>
      <c r="B168" s="13" t="s">
        <v>173</v>
      </c>
      <c r="C168" s="15">
        <v>35346</v>
      </c>
      <c r="D168" s="15">
        <v>60665424.590000004</v>
      </c>
      <c r="E168" s="15">
        <v>4666100.3654891429</v>
      </c>
      <c r="F168" s="234">
        <f>Yhteenveto[[#This Row],[Ikärakenne, laskennallinen kustannus]]+Yhteenveto[[#This Row],[Muut laskennalliset kustannukset ]]</f>
        <v>65331524.955489144</v>
      </c>
      <c r="G168" s="329">
        <v>1388.69</v>
      </c>
      <c r="H168" s="17">
        <v>49084636.740000002</v>
      </c>
      <c r="I168" s="345">
        <f>Yhteenveto[[#This Row],[Laskennalliset kustannukset yhteensä]]-Yhteenveto[[#This Row],[Omarahoitusosuus, €]]</f>
        <v>16246888.215489142</v>
      </c>
      <c r="J168" s="33">
        <v>1606164.570400025</v>
      </c>
      <c r="K168" s="34">
        <v>-6815922.6322406344</v>
      </c>
      <c r="L168" s="234">
        <f>Yhteenveto[[#This Row],[Valtionosuus omarahoitusosuuden jälkeen (välisumma)]]+Yhteenveto[[#This Row],[Lisäosat yhteensä]]+Yhteenveto[[#This Row],[Valtionosuuteen tehtävät vähennykset ja lisäykset, netto]]</f>
        <v>11037130.153648533</v>
      </c>
      <c r="M168" s="34">
        <v>5605455.9076610524</v>
      </c>
      <c r="N168" s="308">
        <f>SUM(Yhteenveto[[#This Row],[Valtionosuus ennen verotuloihin perustuvaa valtionosuuden tasausta]]+Yhteenveto[[#This Row],[Verotuloihin perustuva valtionosuuden tasaus]])</f>
        <v>16642586.061309585</v>
      </c>
      <c r="O168" s="244">
        <v>4243793.9768804414</v>
      </c>
      <c r="P168" s="380">
        <f>SUM(Yhteenveto[[#This Row],[Kunnan  peruspalvelujen valtionosuus ]:[Veroperustemuutoksista johtuvien veromenetysten korvaus]])</f>
        <v>20886380.038190026</v>
      </c>
      <c r="Q168" s="34">
        <v>-14639.09543999983</v>
      </c>
      <c r="R168" s="347">
        <f>+Yhteenveto[[#This Row],[Kunnan  peruspalvelujen valtionosuus ]]+Yhteenveto[[#This Row],[Veroperustemuutoksista johtuvien veromenetysten korvaus]]+Yhteenveto[[#This Row],[Kotikuntakorvaus, netto]]</f>
        <v>20871740.942750026</v>
      </c>
      <c r="S168" s="11"/>
      <c r="T168"/>
    </row>
    <row r="169" spans="1:20" ht="15" x14ac:dyDescent="0.25">
      <c r="A169" s="32">
        <v>538</v>
      </c>
      <c r="B169" s="13" t="s">
        <v>174</v>
      </c>
      <c r="C169" s="15">
        <v>4644</v>
      </c>
      <c r="D169" s="15">
        <v>8470010.2699999996</v>
      </c>
      <c r="E169" s="15">
        <v>595118.56160804932</v>
      </c>
      <c r="F169" s="234">
        <f>Yhteenveto[[#This Row],[Ikärakenne, laskennallinen kustannus]]+Yhteenveto[[#This Row],[Muut laskennalliset kustannukset ]]</f>
        <v>9065128.8316080496</v>
      </c>
      <c r="G169" s="329">
        <v>1388.69</v>
      </c>
      <c r="H169" s="17">
        <v>6449076.3600000003</v>
      </c>
      <c r="I169" s="345">
        <f>Yhteenveto[[#This Row],[Laskennalliset kustannukset yhteensä]]-Yhteenveto[[#This Row],[Omarahoitusosuus, €]]</f>
        <v>2616052.4716080492</v>
      </c>
      <c r="J169" s="33">
        <v>97184.54430031481</v>
      </c>
      <c r="K169" s="34">
        <v>-626245.63644445222</v>
      </c>
      <c r="L169" s="234">
        <f>Yhteenveto[[#This Row],[Valtionosuus omarahoitusosuuden jälkeen (välisumma)]]+Yhteenveto[[#This Row],[Lisäosat yhteensä]]+Yhteenveto[[#This Row],[Valtionosuuteen tehtävät vähennykset ja lisäykset, netto]]</f>
        <v>2086991.379463912</v>
      </c>
      <c r="M169" s="34">
        <v>1892610.609176897</v>
      </c>
      <c r="N169" s="308">
        <f>SUM(Yhteenveto[[#This Row],[Valtionosuus ennen verotuloihin perustuvaa valtionosuuden tasausta]]+Yhteenveto[[#This Row],[Verotuloihin perustuva valtionosuuden tasaus]])</f>
        <v>3979601.988640809</v>
      </c>
      <c r="O169" s="244">
        <v>778488.80307166837</v>
      </c>
      <c r="P169" s="380">
        <f>SUM(Yhteenveto[[#This Row],[Kunnan  peruspalvelujen valtionosuus ]:[Veroperustemuutoksista johtuvien veromenetysten korvaus]])</f>
        <v>4758090.7917124778</v>
      </c>
      <c r="Q169" s="34">
        <v>-83456.083500000008</v>
      </c>
      <c r="R169" s="347">
        <f>+Yhteenveto[[#This Row],[Kunnan  peruspalvelujen valtionosuus ]]+Yhteenveto[[#This Row],[Veroperustemuutoksista johtuvien veromenetysten korvaus]]+Yhteenveto[[#This Row],[Kotikuntakorvaus, netto]]</f>
        <v>4674634.7082124781</v>
      </c>
      <c r="S169" s="11"/>
      <c r="T169"/>
    </row>
    <row r="170" spans="1:20" ht="15" x14ac:dyDescent="0.25">
      <c r="A170" s="32">
        <v>541</v>
      </c>
      <c r="B170" s="13" t="s">
        <v>175</v>
      </c>
      <c r="C170" s="15">
        <v>9243</v>
      </c>
      <c r="D170" s="15">
        <v>10426502.949999999</v>
      </c>
      <c r="E170" s="15">
        <v>3286998.7770954217</v>
      </c>
      <c r="F170" s="234">
        <f>Yhteenveto[[#This Row],[Ikärakenne, laskennallinen kustannus]]+Yhteenveto[[#This Row],[Muut laskennalliset kustannukset ]]</f>
        <v>13713501.727095421</v>
      </c>
      <c r="G170" s="329">
        <v>1388.69</v>
      </c>
      <c r="H170" s="17">
        <v>12835661.67</v>
      </c>
      <c r="I170" s="345">
        <f>Yhteenveto[[#This Row],[Laskennalliset kustannukset yhteensä]]-Yhteenveto[[#This Row],[Omarahoitusosuus, €]]</f>
        <v>877840.05709542148</v>
      </c>
      <c r="J170" s="33">
        <v>1302193.1678332263</v>
      </c>
      <c r="K170" s="34">
        <v>3045653.6000521802</v>
      </c>
      <c r="L170" s="234">
        <f>Yhteenveto[[#This Row],[Valtionosuus omarahoitusosuuden jälkeen (välisumma)]]+Yhteenveto[[#This Row],[Lisäosat yhteensä]]+Yhteenveto[[#This Row],[Valtionosuuteen tehtävät vähennykset ja lisäykset, netto]]</f>
        <v>5225686.824980828</v>
      </c>
      <c r="M170" s="34">
        <v>4567844.1577191809</v>
      </c>
      <c r="N170" s="308">
        <f>SUM(Yhteenveto[[#This Row],[Valtionosuus ennen verotuloihin perustuvaa valtionosuuden tasausta]]+Yhteenveto[[#This Row],[Verotuloihin perustuva valtionosuuden tasaus]])</f>
        <v>9793530.9827000089</v>
      </c>
      <c r="O170" s="244">
        <v>2030617.8902143268</v>
      </c>
      <c r="P170" s="380">
        <f>SUM(Yhteenveto[[#This Row],[Kunnan  peruspalvelujen valtionosuus ]:[Veroperustemuutoksista johtuvien veromenetysten korvaus]])</f>
        <v>11824148.872914337</v>
      </c>
      <c r="Q170" s="34">
        <v>-10350.445710000029</v>
      </c>
      <c r="R170" s="347">
        <f>+Yhteenveto[[#This Row],[Kunnan  peruspalvelujen valtionosuus ]]+Yhteenveto[[#This Row],[Veroperustemuutoksista johtuvien veromenetysten korvaus]]+Yhteenveto[[#This Row],[Kotikuntakorvaus, netto]]</f>
        <v>11813798.427204337</v>
      </c>
      <c r="S170" s="11"/>
      <c r="T170"/>
    </row>
    <row r="171" spans="1:20" ht="15" x14ac:dyDescent="0.25">
      <c r="A171" s="32">
        <v>543</v>
      </c>
      <c r="B171" s="13" t="s">
        <v>176</v>
      </c>
      <c r="C171" s="15">
        <v>44458</v>
      </c>
      <c r="D171" s="15">
        <v>82057134.729999989</v>
      </c>
      <c r="E171" s="15">
        <v>9280142.6772082876</v>
      </c>
      <c r="F171" s="234">
        <f>Yhteenveto[[#This Row],[Ikärakenne, laskennallinen kustannus]]+Yhteenveto[[#This Row],[Muut laskennalliset kustannukset ]]</f>
        <v>91337277.407208279</v>
      </c>
      <c r="G171" s="329">
        <v>1388.69</v>
      </c>
      <c r="H171" s="17">
        <v>61738380.020000003</v>
      </c>
      <c r="I171" s="345">
        <f>Yhteenveto[[#This Row],[Laskennalliset kustannukset yhteensä]]-Yhteenveto[[#This Row],[Omarahoitusosuus, €]]</f>
        <v>29598897.387208275</v>
      </c>
      <c r="J171" s="33">
        <v>1732856.1023560262</v>
      </c>
      <c r="K171" s="34">
        <v>2880175.6996313287</v>
      </c>
      <c r="L171" s="234">
        <f>Yhteenveto[[#This Row],[Valtionosuus omarahoitusosuuden jälkeen (välisumma)]]+Yhteenveto[[#This Row],[Lisäosat yhteensä]]+Yhteenveto[[#This Row],[Valtionosuuteen tehtävät vähennykset ja lisäykset, netto]]</f>
        <v>34211929.189195633</v>
      </c>
      <c r="M171" s="34">
        <v>-198832.6306909867</v>
      </c>
      <c r="N171" s="308">
        <f>SUM(Yhteenveto[[#This Row],[Valtionosuus ennen verotuloihin perustuvaa valtionosuuden tasausta]]+Yhteenveto[[#This Row],[Verotuloihin perustuva valtionosuuden tasaus]])</f>
        <v>34013096.558504649</v>
      </c>
      <c r="O171" s="244">
        <v>5144222.2518574186</v>
      </c>
      <c r="P171" s="380">
        <f>SUM(Yhteenveto[[#This Row],[Kunnan  peruspalvelujen valtionosuus ]:[Veroperustemuutoksista johtuvien veromenetysten korvaus]])</f>
        <v>39157318.810362071</v>
      </c>
      <c r="Q171" s="34">
        <v>-281235.18041999999</v>
      </c>
      <c r="R171" s="347">
        <f>+Yhteenveto[[#This Row],[Kunnan  peruspalvelujen valtionosuus ]]+Yhteenveto[[#This Row],[Veroperustemuutoksista johtuvien veromenetysten korvaus]]+Yhteenveto[[#This Row],[Kotikuntakorvaus, netto]]</f>
        <v>38876083.629942074</v>
      </c>
      <c r="S171" s="11"/>
      <c r="T171"/>
    </row>
    <row r="172" spans="1:20" ht="15" x14ac:dyDescent="0.25">
      <c r="A172" s="32">
        <v>545</v>
      </c>
      <c r="B172" s="13" t="s">
        <v>177</v>
      </c>
      <c r="C172" s="15">
        <v>9584</v>
      </c>
      <c r="D172" s="15">
        <v>14424700.939999999</v>
      </c>
      <c r="E172" s="15">
        <v>6883886.1776131587</v>
      </c>
      <c r="F172" s="234">
        <f>Yhteenveto[[#This Row],[Ikärakenne, laskennallinen kustannus]]+Yhteenveto[[#This Row],[Muut laskennalliset kustannukset ]]</f>
        <v>21308587.117613159</v>
      </c>
      <c r="G172" s="329">
        <v>1388.69</v>
      </c>
      <c r="H172" s="17">
        <v>13309204.960000001</v>
      </c>
      <c r="I172" s="345">
        <f>Yhteenveto[[#This Row],[Laskennalliset kustannukset yhteensä]]-Yhteenveto[[#This Row],[Omarahoitusosuus, €]]</f>
        <v>7999382.1576131582</v>
      </c>
      <c r="J172" s="33">
        <v>769589.82882114872</v>
      </c>
      <c r="K172" s="34">
        <v>2420284.7789564682</v>
      </c>
      <c r="L172" s="234">
        <f>Yhteenveto[[#This Row],[Valtionosuus omarahoitusosuuden jälkeen (välisumma)]]+Yhteenveto[[#This Row],[Lisäosat yhteensä]]+Yhteenveto[[#This Row],[Valtionosuuteen tehtävät vähennykset ja lisäykset, netto]]</f>
        <v>11189256.765390776</v>
      </c>
      <c r="M172" s="34">
        <v>3119934.886978758</v>
      </c>
      <c r="N172" s="308">
        <f>SUM(Yhteenveto[[#This Row],[Valtionosuus ennen verotuloihin perustuvaa valtionosuuden tasausta]]+Yhteenveto[[#This Row],[Verotuloihin perustuva valtionosuuden tasaus]])</f>
        <v>14309191.652369535</v>
      </c>
      <c r="O172" s="244">
        <v>2173390.3931355006</v>
      </c>
      <c r="P172" s="380">
        <f>SUM(Yhteenveto[[#This Row],[Kunnan  peruspalvelujen valtionosuus ]:[Veroperustemuutoksista johtuvien veromenetysten korvaus]])</f>
        <v>16482582.045505036</v>
      </c>
      <c r="Q172" s="34">
        <v>14342.782999999996</v>
      </c>
      <c r="R172" s="347">
        <f>+Yhteenveto[[#This Row],[Kunnan  peruspalvelujen valtionosuus ]]+Yhteenveto[[#This Row],[Veroperustemuutoksista johtuvien veromenetysten korvaus]]+Yhteenveto[[#This Row],[Kotikuntakorvaus, netto]]</f>
        <v>16496924.828505035</v>
      </c>
      <c r="S172" s="11"/>
      <c r="T172"/>
    </row>
    <row r="173" spans="1:20" ht="15" x14ac:dyDescent="0.25">
      <c r="A173" s="32">
        <v>560</v>
      </c>
      <c r="B173" s="13" t="s">
        <v>178</v>
      </c>
      <c r="C173" s="15">
        <v>15735</v>
      </c>
      <c r="D173" s="15">
        <v>24476640.690000001</v>
      </c>
      <c r="E173" s="15">
        <v>3179537.8735488942</v>
      </c>
      <c r="F173" s="234">
        <f>Yhteenveto[[#This Row],[Ikärakenne, laskennallinen kustannus]]+Yhteenveto[[#This Row],[Muut laskennalliset kustannukset ]]</f>
        <v>27656178.563548896</v>
      </c>
      <c r="G173" s="329">
        <v>1388.69</v>
      </c>
      <c r="H173" s="17">
        <v>21851037.150000002</v>
      </c>
      <c r="I173" s="345">
        <f>Yhteenveto[[#This Row],[Laskennalliset kustannukset yhteensä]]-Yhteenveto[[#This Row],[Omarahoitusosuus, €]]</f>
        <v>5805141.4135488942</v>
      </c>
      <c r="J173" s="33">
        <v>399386.92259176972</v>
      </c>
      <c r="K173" s="34">
        <v>-1824050.7414877189</v>
      </c>
      <c r="L173" s="234">
        <f>Yhteenveto[[#This Row],[Valtionosuus omarahoitusosuuden jälkeen (välisumma)]]+Yhteenveto[[#This Row],[Lisäosat yhteensä]]+Yhteenveto[[#This Row],[Valtionosuuteen tehtävät vähennykset ja lisäykset, netto]]</f>
        <v>4380477.5946529452</v>
      </c>
      <c r="M173" s="34">
        <v>6119155.5578805432</v>
      </c>
      <c r="N173" s="308">
        <f>SUM(Yhteenveto[[#This Row],[Valtionosuus ennen verotuloihin perustuvaa valtionosuuden tasausta]]+Yhteenveto[[#This Row],[Verotuloihin perustuva valtionosuuden tasaus]])</f>
        <v>10499633.152533488</v>
      </c>
      <c r="O173" s="244">
        <v>2752491.5886558881</v>
      </c>
      <c r="P173" s="380">
        <f>SUM(Yhteenveto[[#This Row],[Kunnan  peruspalvelujen valtionosuus ]:[Veroperustemuutoksista johtuvien veromenetysten korvaus]])</f>
        <v>13252124.741189376</v>
      </c>
      <c r="Q173" s="34">
        <v>501324.39749000082</v>
      </c>
      <c r="R173" s="347">
        <f>+Yhteenveto[[#This Row],[Kunnan  peruspalvelujen valtionosuus ]]+Yhteenveto[[#This Row],[Veroperustemuutoksista johtuvien veromenetysten korvaus]]+Yhteenveto[[#This Row],[Kotikuntakorvaus, netto]]</f>
        <v>13753449.138679376</v>
      </c>
      <c r="S173" s="11"/>
      <c r="T173"/>
    </row>
    <row r="174" spans="1:20" ht="15" x14ac:dyDescent="0.25">
      <c r="A174" s="32">
        <v>561</v>
      </c>
      <c r="B174" s="13" t="s">
        <v>179</v>
      </c>
      <c r="C174" s="15">
        <v>1317</v>
      </c>
      <c r="D174" s="15">
        <v>2118126.5</v>
      </c>
      <c r="E174" s="15">
        <v>394889.64826803561</v>
      </c>
      <c r="F174" s="234">
        <f>Yhteenveto[[#This Row],[Ikärakenne, laskennallinen kustannus]]+Yhteenveto[[#This Row],[Muut laskennalliset kustannukset ]]</f>
        <v>2513016.1482680356</v>
      </c>
      <c r="G174" s="329">
        <v>1388.69</v>
      </c>
      <c r="H174" s="17">
        <v>1828904.73</v>
      </c>
      <c r="I174" s="345">
        <f>Yhteenveto[[#This Row],[Laskennalliset kustannukset yhteensä]]-Yhteenveto[[#This Row],[Omarahoitusosuus, €]]</f>
        <v>684111.41826803563</v>
      </c>
      <c r="J174" s="33">
        <v>31538.349559626353</v>
      </c>
      <c r="K174" s="34">
        <v>588242.81789476576</v>
      </c>
      <c r="L174" s="234">
        <f>Yhteenveto[[#This Row],[Valtionosuus omarahoitusosuuden jälkeen (välisumma)]]+Yhteenveto[[#This Row],[Lisäosat yhteensä]]+Yhteenveto[[#This Row],[Valtionosuuteen tehtävät vähennykset ja lisäykset, netto]]</f>
        <v>1303892.5857224278</v>
      </c>
      <c r="M174" s="34">
        <v>436774.38299178809</v>
      </c>
      <c r="N174" s="308">
        <f>SUM(Yhteenveto[[#This Row],[Valtionosuus ennen verotuloihin perustuvaa valtionosuuden tasausta]]+Yhteenveto[[#This Row],[Verotuloihin perustuva valtionosuuden tasaus]])</f>
        <v>1740666.9687142158</v>
      </c>
      <c r="O174" s="244">
        <v>340084.14675400406</v>
      </c>
      <c r="P174" s="380">
        <f>SUM(Yhteenveto[[#This Row],[Kunnan  peruspalvelujen valtionosuus ]:[Veroperustemuutoksista johtuvien veromenetysten korvaus]])</f>
        <v>2080751.1154682199</v>
      </c>
      <c r="Q174" s="34">
        <v>-627299.74000000011</v>
      </c>
      <c r="R174" s="347">
        <f>+Yhteenveto[[#This Row],[Kunnan  peruspalvelujen valtionosuus ]]+Yhteenveto[[#This Row],[Veroperustemuutoksista johtuvien veromenetysten korvaus]]+Yhteenveto[[#This Row],[Kotikuntakorvaus, netto]]</f>
        <v>1453451.3754682196</v>
      </c>
      <c r="S174" s="11"/>
      <c r="T174"/>
    </row>
    <row r="175" spans="1:20" ht="15" x14ac:dyDescent="0.25">
      <c r="A175" s="32">
        <v>562</v>
      </c>
      <c r="B175" s="13" t="s">
        <v>180</v>
      </c>
      <c r="C175" s="15">
        <v>8935</v>
      </c>
      <c r="D175" s="15">
        <v>12302184.580000002</v>
      </c>
      <c r="E175" s="15">
        <v>1643824.8839165966</v>
      </c>
      <c r="F175" s="234">
        <f>Yhteenveto[[#This Row],[Ikärakenne, laskennallinen kustannus]]+Yhteenveto[[#This Row],[Muut laskennalliset kustannukset ]]</f>
        <v>13946009.463916598</v>
      </c>
      <c r="G175" s="329">
        <v>1388.69</v>
      </c>
      <c r="H175" s="17">
        <v>12407945.15</v>
      </c>
      <c r="I175" s="345">
        <f>Yhteenveto[[#This Row],[Laskennalliset kustannukset yhteensä]]-Yhteenveto[[#This Row],[Omarahoitusosuus, €]]</f>
        <v>1538064.3139165975</v>
      </c>
      <c r="J175" s="33">
        <v>412214.64918875688</v>
      </c>
      <c r="K175" s="34">
        <v>-1008032.7392053959</v>
      </c>
      <c r="L175" s="234">
        <f>Yhteenveto[[#This Row],[Valtionosuus omarahoitusosuuden jälkeen (välisumma)]]+Yhteenveto[[#This Row],[Lisäosat yhteensä]]+Yhteenveto[[#This Row],[Valtionosuuteen tehtävät vähennykset ja lisäykset, netto]]</f>
        <v>942246.22389995854</v>
      </c>
      <c r="M175" s="34">
        <v>3280420.7878165888</v>
      </c>
      <c r="N175" s="308">
        <f>SUM(Yhteenveto[[#This Row],[Valtionosuus ennen verotuloihin perustuvaa valtionosuuden tasausta]]+Yhteenveto[[#This Row],[Verotuloihin perustuva valtionosuuden tasaus]])</f>
        <v>4222667.0117165474</v>
      </c>
      <c r="O175" s="244">
        <v>1658725.5906780572</v>
      </c>
      <c r="P175" s="380">
        <f>SUM(Yhteenveto[[#This Row],[Kunnan  peruspalvelujen valtionosuus ]:[Veroperustemuutoksista johtuvien veromenetysten korvaus]])</f>
        <v>5881392.6023946051</v>
      </c>
      <c r="Q175" s="34">
        <v>-107602.92047666659</v>
      </c>
      <c r="R175" s="347">
        <f>+Yhteenveto[[#This Row],[Kunnan  peruspalvelujen valtionosuus ]]+Yhteenveto[[#This Row],[Veroperustemuutoksista johtuvien veromenetysten korvaus]]+Yhteenveto[[#This Row],[Kotikuntakorvaus, netto]]</f>
        <v>5773789.6819179384</v>
      </c>
      <c r="S175" s="11"/>
      <c r="T175"/>
    </row>
    <row r="176" spans="1:20" ht="15" x14ac:dyDescent="0.25">
      <c r="A176" s="32">
        <v>563</v>
      </c>
      <c r="B176" s="13" t="s">
        <v>181</v>
      </c>
      <c r="C176" s="15">
        <v>7025</v>
      </c>
      <c r="D176" s="15">
        <v>11670016.539999999</v>
      </c>
      <c r="E176" s="15">
        <v>1195760.3850668035</v>
      </c>
      <c r="F176" s="234">
        <f>Yhteenveto[[#This Row],[Ikärakenne, laskennallinen kustannus]]+Yhteenveto[[#This Row],[Muut laskennalliset kustannukset ]]</f>
        <v>12865776.925066803</v>
      </c>
      <c r="G176" s="329">
        <v>1388.69</v>
      </c>
      <c r="H176" s="17">
        <v>9755547.25</v>
      </c>
      <c r="I176" s="345">
        <f>Yhteenveto[[#This Row],[Laskennalliset kustannukset yhteensä]]-Yhteenveto[[#This Row],[Omarahoitusosuus, €]]</f>
        <v>3110229.6750668027</v>
      </c>
      <c r="J176" s="33">
        <v>419089.18386204768</v>
      </c>
      <c r="K176" s="34">
        <v>-2450646.2104650345</v>
      </c>
      <c r="L176" s="234">
        <f>Yhteenveto[[#This Row],[Valtionosuus omarahoitusosuuden jälkeen (välisumma)]]+Yhteenveto[[#This Row],[Lisäosat yhteensä]]+Yhteenveto[[#This Row],[Valtionosuuteen tehtävät vähennykset ja lisäykset, netto]]</f>
        <v>1078672.6484638159</v>
      </c>
      <c r="M176" s="34">
        <v>3488074.9075481249</v>
      </c>
      <c r="N176" s="308">
        <f>SUM(Yhteenveto[[#This Row],[Valtionosuus ennen verotuloihin perustuvaa valtionosuuden tasausta]]+Yhteenveto[[#This Row],[Verotuloihin perustuva valtionosuuden tasaus]])</f>
        <v>4566747.5560119413</v>
      </c>
      <c r="O176" s="244">
        <v>1297173.6383667197</v>
      </c>
      <c r="P176" s="380">
        <f>SUM(Yhteenveto[[#This Row],[Kunnan  peruspalvelujen valtionosuus ]:[Veroperustemuutoksista johtuvien veromenetysten korvaus]])</f>
        <v>5863921.194378661</v>
      </c>
      <c r="Q176" s="34">
        <v>12482.949599999964</v>
      </c>
      <c r="R176" s="347">
        <f>+Yhteenveto[[#This Row],[Kunnan  peruspalvelujen valtionosuus ]]+Yhteenveto[[#This Row],[Veroperustemuutoksista johtuvien veromenetysten korvaus]]+Yhteenveto[[#This Row],[Kotikuntakorvaus, netto]]</f>
        <v>5876404.1439786609</v>
      </c>
      <c r="S176" s="11"/>
      <c r="T176"/>
    </row>
    <row r="177" spans="1:20" ht="15" x14ac:dyDescent="0.25">
      <c r="A177" s="32">
        <v>564</v>
      </c>
      <c r="B177" s="13" t="s">
        <v>182</v>
      </c>
      <c r="C177" s="15">
        <v>211848</v>
      </c>
      <c r="D177" s="15">
        <v>340799987.46000004</v>
      </c>
      <c r="E177" s="15">
        <v>42559805.597982459</v>
      </c>
      <c r="F177" s="234">
        <f>Yhteenveto[[#This Row],[Ikärakenne, laskennallinen kustannus]]+Yhteenveto[[#This Row],[Muut laskennalliset kustannukset ]]</f>
        <v>383359793.0579825</v>
      </c>
      <c r="G177" s="329">
        <v>1388.69</v>
      </c>
      <c r="H177" s="17">
        <v>294191199.12</v>
      </c>
      <c r="I177" s="345">
        <f>Yhteenveto[[#This Row],[Laskennalliset kustannukset yhteensä]]-Yhteenveto[[#This Row],[Omarahoitusosuus, €]]</f>
        <v>89168593.9379825</v>
      </c>
      <c r="J177" s="33">
        <v>9268788.6503326129</v>
      </c>
      <c r="K177" s="34">
        <v>-48274274.07680241</v>
      </c>
      <c r="L177" s="234">
        <f>Yhteenveto[[#This Row],[Valtionosuus omarahoitusosuuden jälkeen (välisumma)]]+Yhteenveto[[#This Row],[Lisäosat yhteensä]]+Yhteenveto[[#This Row],[Valtionosuuteen tehtävät vähennykset ja lisäykset, netto]]</f>
        <v>50163108.511512704</v>
      </c>
      <c r="M177" s="34">
        <v>35268957.532213382</v>
      </c>
      <c r="N177" s="308">
        <f>SUM(Yhteenveto[[#This Row],[Valtionosuus ennen verotuloihin perustuvaa valtionosuuden tasausta]]+Yhteenveto[[#This Row],[Verotuloihin perustuva valtionosuuden tasaus]])</f>
        <v>85432066.043726087</v>
      </c>
      <c r="O177" s="244">
        <v>29399289.202421021</v>
      </c>
      <c r="P177" s="380">
        <f>SUM(Yhteenveto[[#This Row],[Kunnan  peruspalvelujen valtionosuus ]:[Veroperustemuutoksista johtuvien veromenetysten korvaus]])</f>
        <v>114831355.24614711</v>
      </c>
      <c r="Q177" s="34">
        <v>-13715021.453910001</v>
      </c>
      <c r="R177" s="347">
        <f>+Yhteenveto[[#This Row],[Kunnan  peruspalvelujen valtionosuus ]]+Yhteenveto[[#This Row],[Veroperustemuutoksista johtuvien veromenetysten korvaus]]+Yhteenveto[[#This Row],[Kotikuntakorvaus, netto]]</f>
        <v>101116333.7922371</v>
      </c>
      <c r="S177" s="11"/>
      <c r="T177"/>
    </row>
    <row r="178" spans="1:20" ht="15" x14ac:dyDescent="0.25">
      <c r="A178" s="32">
        <v>576</v>
      </c>
      <c r="B178" s="13" t="s">
        <v>183</v>
      </c>
      <c r="C178" s="15">
        <v>2750</v>
      </c>
      <c r="D178" s="15">
        <v>2659054.38</v>
      </c>
      <c r="E178" s="15">
        <v>810890.23691924522</v>
      </c>
      <c r="F178" s="234">
        <f>Yhteenveto[[#This Row],[Ikärakenne, laskennallinen kustannus]]+Yhteenveto[[#This Row],[Muut laskennalliset kustannukset ]]</f>
        <v>3469944.6169192451</v>
      </c>
      <c r="G178" s="329">
        <v>1388.69</v>
      </c>
      <c r="H178" s="17">
        <v>3818897.5</v>
      </c>
      <c r="I178" s="345">
        <f>Yhteenveto[[#This Row],[Laskennalliset kustannukset yhteensä]]-Yhteenveto[[#This Row],[Omarahoitusosuus, €]]</f>
        <v>-348952.88308075489</v>
      </c>
      <c r="J178" s="33">
        <v>362929.66743933153</v>
      </c>
      <c r="K178" s="34">
        <v>426970.29307376069</v>
      </c>
      <c r="L178" s="234">
        <f>Yhteenveto[[#This Row],[Valtionosuus omarahoitusosuuden jälkeen (välisumma)]]+Yhteenveto[[#This Row],[Lisäosat yhteensä]]+Yhteenveto[[#This Row],[Valtionosuuteen tehtävät vähennykset ja lisäykset, netto]]</f>
        <v>440947.07743233733</v>
      </c>
      <c r="M178" s="34">
        <v>786039.56098853913</v>
      </c>
      <c r="N178" s="308">
        <f>SUM(Yhteenveto[[#This Row],[Valtionosuus ennen verotuloihin perustuvaa valtionosuuden tasausta]]+Yhteenveto[[#This Row],[Verotuloihin perustuva valtionosuuden tasaus]])</f>
        <v>1226986.6384208766</v>
      </c>
      <c r="O178" s="244">
        <v>615792.64660424495</v>
      </c>
      <c r="P178" s="380">
        <f>SUM(Yhteenveto[[#This Row],[Kunnan  peruspalvelujen valtionosuus ]:[Veroperustemuutoksista johtuvien veromenetysten korvaus]])</f>
        <v>1842779.2850251216</v>
      </c>
      <c r="Q178" s="34">
        <v>-44052.833500000008</v>
      </c>
      <c r="R178" s="347">
        <f>+Yhteenveto[[#This Row],[Kunnan  peruspalvelujen valtionosuus ]]+Yhteenveto[[#This Row],[Veroperustemuutoksista johtuvien veromenetysten korvaus]]+Yhteenveto[[#This Row],[Kotikuntakorvaus, netto]]</f>
        <v>1798726.4515251217</v>
      </c>
      <c r="S178" s="11"/>
      <c r="T178"/>
    </row>
    <row r="179" spans="1:20" ht="15" x14ac:dyDescent="0.25">
      <c r="A179" s="32">
        <v>577</v>
      </c>
      <c r="B179" s="13" t="s">
        <v>184</v>
      </c>
      <c r="C179" s="15">
        <v>11138</v>
      </c>
      <c r="D179" s="15">
        <v>19954529.900000002</v>
      </c>
      <c r="E179" s="15">
        <v>1435033.2825702068</v>
      </c>
      <c r="F179" s="234">
        <f>Yhteenveto[[#This Row],[Ikärakenne, laskennallinen kustannus]]+Yhteenveto[[#This Row],[Muut laskennalliset kustannukset ]]</f>
        <v>21389563.182570208</v>
      </c>
      <c r="G179" s="329">
        <v>1388.69</v>
      </c>
      <c r="H179" s="17">
        <v>15467229.220000001</v>
      </c>
      <c r="I179" s="345">
        <f>Yhteenveto[[#This Row],[Laskennalliset kustannukset yhteensä]]-Yhteenveto[[#This Row],[Omarahoitusosuus, €]]</f>
        <v>5922333.9625702072</v>
      </c>
      <c r="J179" s="33">
        <v>409816.58464681171</v>
      </c>
      <c r="K179" s="34">
        <v>-1024454.5527047581</v>
      </c>
      <c r="L179" s="234">
        <f>Yhteenveto[[#This Row],[Valtionosuus omarahoitusosuuden jälkeen (välisumma)]]+Yhteenveto[[#This Row],[Lisäosat yhteensä]]+Yhteenveto[[#This Row],[Valtionosuuteen tehtävät vähennykset ja lisäykset, netto]]</f>
        <v>5307695.9945122609</v>
      </c>
      <c r="M179" s="34">
        <v>2375117.9126870902</v>
      </c>
      <c r="N179" s="308">
        <f>SUM(Yhteenveto[[#This Row],[Valtionosuus ennen verotuloihin perustuvaa valtionosuuden tasausta]]+Yhteenveto[[#This Row],[Verotuloihin perustuva valtionosuuden tasaus]])</f>
        <v>7682813.9071993511</v>
      </c>
      <c r="O179" s="244">
        <v>1573741.4322604346</v>
      </c>
      <c r="P179" s="380">
        <f>SUM(Yhteenveto[[#This Row],[Kunnan  peruspalvelujen valtionosuus ]:[Veroperustemuutoksista johtuvien veromenetysten korvaus]])</f>
        <v>9256555.3394597862</v>
      </c>
      <c r="Q179" s="34">
        <v>-24351.208500000066</v>
      </c>
      <c r="R179" s="347">
        <f>+Yhteenveto[[#This Row],[Kunnan  peruspalvelujen valtionosuus ]]+Yhteenveto[[#This Row],[Veroperustemuutoksista johtuvien veromenetysten korvaus]]+Yhteenveto[[#This Row],[Kotikuntakorvaus, netto]]</f>
        <v>9232204.1309597865</v>
      </c>
      <c r="S179" s="11"/>
      <c r="T179"/>
    </row>
    <row r="180" spans="1:20" ht="15" x14ac:dyDescent="0.25">
      <c r="A180" s="32">
        <v>578</v>
      </c>
      <c r="B180" s="13" t="s">
        <v>185</v>
      </c>
      <c r="C180" s="15">
        <v>3100</v>
      </c>
      <c r="D180" s="15">
        <v>3626362.81</v>
      </c>
      <c r="E180" s="15">
        <v>1044924.2262465517</v>
      </c>
      <c r="F180" s="234">
        <f>Yhteenveto[[#This Row],[Ikärakenne, laskennallinen kustannus]]+Yhteenveto[[#This Row],[Muut laskennalliset kustannukset ]]</f>
        <v>4671287.0362465521</v>
      </c>
      <c r="G180" s="329">
        <v>1388.69</v>
      </c>
      <c r="H180" s="17">
        <v>4304939</v>
      </c>
      <c r="I180" s="345">
        <f>Yhteenveto[[#This Row],[Laskennalliset kustannukset yhteensä]]-Yhteenveto[[#This Row],[Omarahoitusosuus, €]]</f>
        <v>366348.03624655213</v>
      </c>
      <c r="J180" s="33">
        <v>284938.34065235581</v>
      </c>
      <c r="K180" s="34">
        <v>-961070.33681854722</v>
      </c>
      <c r="L180" s="234">
        <f>Yhteenveto[[#This Row],[Valtionosuus omarahoitusosuuden jälkeen (välisumma)]]+Yhteenveto[[#This Row],[Lisäosat yhteensä]]+Yhteenveto[[#This Row],[Valtionosuuteen tehtävät vähennykset ja lisäykset, netto]]</f>
        <v>-309783.95991963928</v>
      </c>
      <c r="M180" s="34">
        <v>1681732.3514559427</v>
      </c>
      <c r="N180" s="308">
        <f>SUM(Yhteenveto[[#This Row],[Valtionosuus ennen verotuloihin perustuvaa valtionosuuden tasausta]]+Yhteenveto[[#This Row],[Verotuloihin perustuva valtionosuuden tasaus]])</f>
        <v>1371948.3915363033</v>
      </c>
      <c r="O180" s="244">
        <v>664195.90807623544</v>
      </c>
      <c r="P180" s="380">
        <f>SUM(Yhteenveto[[#This Row],[Kunnan  peruspalvelujen valtionosuus ]:[Veroperustemuutoksista johtuvien veromenetysten korvaus]])</f>
        <v>2036144.2996125389</v>
      </c>
      <c r="Q180" s="34">
        <v>377246.71549999999</v>
      </c>
      <c r="R180" s="347">
        <f>+Yhteenveto[[#This Row],[Kunnan  peruspalvelujen valtionosuus ]]+Yhteenveto[[#This Row],[Veroperustemuutoksista johtuvien veromenetysten korvaus]]+Yhteenveto[[#This Row],[Kotikuntakorvaus, netto]]</f>
        <v>2413391.0151125388</v>
      </c>
      <c r="S180" s="11"/>
      <c r="T180"/>
    </row>
    <row r="181" spans="1:20" ht="15" x14ac:dyDescent="0.25">
      <c r="A181" s="32">
        <v>580</v>
      </c>
      <c r="B181" s="13" t="s">
        <v>186</v>
      </c>
      <c r="C181" s="15">
        <v>4438</v>
      </c>
      <c r="D181" s="15">
        <v>4237393.24</v>
      </c>
      <c r="E181" s="15">
        <v>1123703.6856307951</v>
      </c>
      <c r="F181" s="234">
        <f>Yhteenveto[[#This Row],[Ikärakenne, laskennallinen kustannus]]+Yhteenveto[[#This Row],[Muut laskennalliset kustannukset ]]</f>
        <v>5361096.9256307948</v>
      </c>
      <c r="G181" s="329">
        <v>1388.69</v>
      </c>
      <c r="H181" s="17">
        <v>6163006.2200000007</v>
      </c>
      <c r="I181" s="345">
        <f>Yhteenveto[[#This Row],[Laskennalliset kustannukset yhteensä]]-Yhteenveto[[#This Row],[Omarahoitusosuus, €]]</f>
        <v>-801909.29436920583</v>
      </c>
      <c r="J181" s="33">
        <v>683535.19485004852</v>
      </c>
      <c r="K181" s="34">
        <v>-872359.31096177094</v>
      </c>
      <c r="L181" s="234">
        <f>Yhteenveto[[#This Row],[Valtionosuus omarahoitusosuuden jälkeen (välisumma)]]+Yhteenveto[[#This Row],[Lisäosat yhteensä]]+Yhteenveto[[#This Row],[Valtionosuuteen tehtävät vähennykset ja lisäykset, netto]]</f>
        <v>-990733.41048092826</v>
      </c>
      <c r="M181" s="34">
        <v>2018922.5981847316</v>
      </c>
      <c r="N181" s="308">
        <f>SUM(Yhteenveto[[#This Row],[Valtionosuus ennen verotuloihin perustuvaa valtionosuuden tasausta]]+Yhteenveto[[#This Row],[Verotuloihin perustuva valtionosuuden tasaus]])</f>
        <v>1028189.1877038033</v>
      </c>
      <c r="O181" s="244">
        <v>1025465.9249549286</v>
      </c>
      <c r="P181" s="380">
        <f>SUM(Yhteenveto[[#This Row],[Kunnan  peruspalvelujen valtionosuus ]:[Veroperustemuutoksista johtuvien veromenetysten korvaus]])</f>
        <v>2053655.1126587319</v>
      </c>
      <c r="Q181" s="34">
        <v>69428.526500000007</v>
      </c>
      <c r="R181" s="347">
        <f>+Yhteenveto[[#This Row],[Kunnan  peruspalvelujen valtionosuus ]]+Yhteenveto[[#This Row],[Veroperustemuutoksista johtuvien veromenetysten korvaus]]+Yhteenveto[[#This Row],[Kotikuntakorvaus, netto]]</f>
        <v>2123083.6391587318</v>
      </c>
      <c r="S181" s="11"/>
      <c r="T181"/>
    </row>
    <row r="182" spans="1:20" ht="15" x14ac:dyDescent="0.25">
      <c r="A182" s="32">
        <v>581</v>
      </c>
      <c r="B182" s="13" t="s">
        <v>187</v>
      </c>
      <c r="C182" s="15">
        <v>6240</v>
      </c>
      <c r="D182" s="15">
        <v>8293967.0700000003</v>
      </c>
      <c r="E182" s="15">
        <v>1496328.8683508583</v>
      </c>
      <c r="F182" s="234">
        <f>Yhteenveto[[#This Row],[Ikärakenne, laskennallinen kustannus]]+Yhteenveto[[#This Row],[Muut laskennalliset kustannukset ]]</f>
        <v>9790295.9383508582</v>
      </c>
      <c r="G182" s="329">
        <v>1388.69</v>
      </c>
      <c r="H182" s="17">
        <v>8665425.5999999996</v>
      </c>
      <c r="I182" s="345">
        <f>Yhteenveto[[#This Row],[Laskennalliset kustannukset yhteensä]]-Yhteenveto[[#This Row],[Omarahoitusosuus, €]]</f>
        <v>1124870.3383508585</v>
      </c>
      <c r="J182" s="33">
        <v>506285.54328282992</v>
      </c>
      <c r="K182" s="34">
        <v>-1470218.7337477845</v>
      </c>
      <c r="L182" s="234">
        <f>Yhteenveto[[#This Row],[Valtionosuus omarahoitusosuuden jälkeen (välisumma)]]+Yhteenveto[[#This Row],[Lisäosat yhteensä]]+Yhteenveto[[#This Row],[Valtionosuuteen tehtävät vähennykset ja lisäykset, netto]]</f>
        <v>160937.14788590395</v>
      </c>
      <c r="M182" s="34">
        <v>2191744.4437877815</v>
      </c>
      <c r="N182" s="308">
        <f>SUM(Yhteenveto[[#This Row],[Valtionosuus ennen verotuloihin perustuvaa valtionosuuden tasausta]]+Yhteenveto[[#This Row],[Verotuloihin perustuva valtionosuuden tasaus]])</f>
        <v>2352681.5916736852</v>
      </c>
      <c r="O182" s="244">
        <v>1224477.4940081832</v>
      </c>
      <c r="P182" s="380">
        <f>SUM(Yhteenveto[[#This Row],[Kunnan  peruspalvelujen valtionosuus ]:[Veroperustemuutoksista johtuvien veromenetysten korvaus]])</f>
        <v>3577159.0856818687</v>
      </c>
      <c r="Q182" s="34">
        <v>107649.679</v>
      </c>
      <c r="R182" s="347">
        <f>+Yhteenveto[[#This Row],[Kunnan  peruspalvelujen valtionosuus ]]+Yhteenveto[[#This Row],[Veroperustemuutoksista johtuvien veromenetysten korvaus]]+Yhteenveto[[#This Row],[Kotikuntakorvaus, netto]]</f>
        <v>3684808.7646818687</v>
      </c>
      <c r="S182" s="11"/>
      <c r="T182"/>
    </row>
    <row r="183" spans="1:20" ht="15" x14ac:dyDescent="0.25">
      <c r="A183" s="32">
        <v>583</v>
      </c>
      <c r="B183" s="13" t="s">
        <v>188</v>
      </c>
      <c r="C183" s="15">
        <v>947</v>
      </c>
      <c r="D183" s="15">
        <v>934307.18</v>
      </c>
      <c r="E183" s="15">
        <v>909516.4553493592</v>
      </c>
      <c r="F183" s="234">
        <f>Yhteenveto[[#This Row],[Ikärakenne, laskennallinen kustannus]]+Yhteenveto[[#This Row],[Muut laskennalliset kustannukset ]]</f>
        <v>1843823.6353493594</v>
      </c>
      <c r="G183" s="329">
        <v>1388.69</v>
      </c>
      <c r="H183" s="17">
        <v>1315089.4300000002</v>
      </c>
      <c r="I183" s="345">
        <f>Yhteenveto[[#This Row],[Laskennalliset kustannukset yhteensä]]-Yhteenveto[[#This Row],[Omarahoitusosuus, €]]</f>
        <v>528734.2053493592</v>
      </c>
      <c r="J183" s="33">
        <v>365765.40323805989</v>
      </c>
      <c r="K183" s="34">
        <v>-262618.22234375123</v>
      </c>
      <c r="L183" s="234">
        <f>Yhteenveto[[#This Row],[Valtionosuus omarahoitusosuuden jälkeen (välisumma)]]+Yhteenveto[[#This Row],[Lisäosat yhteensä]]+Yhteenveto[[#This Row],[Valtionosuuteen tehtävät vähennykset ja lisäykset, netto]]</f>
        <v>631881.38624366792</v>
      </c>
      <c r="M183" s="34">
        <v>37541.577134502841</v>
      </c>
      <c r="N183" s="308">
        <f>SUM(Yhteenveto[[#This Row],[Valtionosuus ennen verotuloihin perustuvaa valtionosuuden tasausta]]+Yhteenveto[[#This Row],[Verotuloihin perustuva valtionosuuden tasaus]])</f>
        <v>669422.96337817074</v>
      </c>
      <c r="O183" s="244">
        <v>191518.08710063214</v>
      </c>
      <c r="P183" s="380">
        <f>SUM(Yhteenveto[[#This Row],[Kunnan  peruspalvelujen valtionosuus ]:[Veroperustemuutoksista johtuvien veromenetysten korvaus]])</f>
        <v>860941.05047880288</v>
      </c>
      <c r="Q183" s="34">
        <v>149653.5435</v>
      </c>
      <c r="R183" s="347">
        <f>+Yhteenveto[[#This Row],[Kunnan  peruspalvelujen valtionosuus ]]+Yhteenveto[[#This Row],[Veroperustemuutoksista johtuvien veromenetysten korvaus]]+Yhteenveto[[#This Row],[Kotikuntakorvaus, netto]]</f>
        <v>1010594.5939788029</v>
      </c>
      <c r="S183" s="11"/>
      <c r="T183"/>
    </row>
    <row r="184" spans="1:20" ht="15" x14ac:dyDescent="0.25">
      <c r="A184" s="32">
        <v>584</v>
      </c>
      <c r="B184" s="13" t="s">
        <v>189</v>
      </c>
      <c r="C184" s="15">
        <v>2653</v>
      </c>
      <c r="D184" s="15">
        <v>6317222.1099999994</v>
      </c>
      <c r="E184" s="15">
        <v>849111.9635860027</v>
      </c>
      <c r="F184" s="234">
        <f>Yhteenveto[[#This Row],[Ikärakenne, laskennallinen kustannus]]+Yhteenveto[[#This Row],[Muut laskennalliset kustannukset ]]</f>
        <v>7166334.073586002</v>
      </c>
      <c r="G184" s="329">
        <v>1388.69</v>
      </c>
      <c r="H184" s="17">
        <v>3684194.5700000003</v>
      </c>
      <c r="I184" s="345">
        <f>Yhteenveto[[#This Row],[Laskennalliset kustannukset yhteensä]]-Yhteenveto[[#This Row],[Omarahoitusosuus, €]]</f>
        <v>3482139.5035860017</v>
      </c>
      <c r="J184" s="33">
        <v>411345.83766883478</v>
      </c>
      <c r="K184" s="34">
        <v>-1079781.6463753358</v>
      </c>
      <c r="L184" s="234">
        <f>Yhteenveto[[#This Row],[Valtionosuus omarahoitusosuuden jälkeen (välisumma)]]+Yhteenveto[[#This Row],[Lisäosat yhteensä]]+Yhteenveto[[#This Row],[Valtionosuuteen tehtävät vähennykset ja lisäykset, netto]]</f>
        <v>2813703.6948795007</v>
      </c>
      <c r="M184" s="34">
        <v>1820969.3542463663</v>
      </c>
      <c r="N184" s="308">
        <f>SUM(Yhteenveto[[#This Row],[Valtionosuus ennen verotuloihin perustuvaa valtionosuuden tasausta]]+Yhteenveto[[#This Row],[Verotuloihin perustuva valtionosuuden tasaus]])</f>
        <v>4634673.049125867</v>
      </c>
      <c r="O184" s="244">
        <v>547646.60296014382</v>
      </c>
      <c r="P184" s="380">
        <f>SUM(Yhteenveto[[#This Row],[Kunnan  peruspalvelujen valtionosuus ]:[Veroperustemuutoksista johtuvien veromenetysten korvaus]])</f>
        <v>5182319.6520860111</v>
      </c>
      <c r="Q184" s="34">
        <v>12609.04</v>
      </c>
      <c r="R184" s="347">
        <f>+Yhteenveto[[#This Row],[Kunnan  peruspalvelujen valtionosuus ]]+Yhteenveto[[#This Row],[Veroperustemuutoksista johtuvien veromenetysten korvaus]]+Yhteenveto[[#This Row],[Kotikuntakorvaus, netto]]</f>
        <v>5194928.6920860112</v>
      </c>
      <c r="S184" s="11"/>
      <c r="T184"/>
    </row>
    <row r="185" spans="1:20" ht="15" x14ac:dyDescent="0.25">
      <c r="A185" s="32">
        <v>588</v>
      </c>
      <c r="B185" s="13" t="s">
        <v>190</v>
      </c>
      <c r="C185" s="15">
        <v>1600</v>
      </c>
      <c r="D185" s="15">
        <v>1636407.79</v>
      </c>
      <c r="E185" s="15">
        <v>530269.73376546439</v>
      </c>
      <c r="F185" s="234">
        <f>Yhteenveto[[#This Row],[Ikärakenne, laskennallinen kustannus]]+Yhteenveto[[#This Row],[Muut laskennalliset kustannukset ]]</f>
        <v>2166677.5237654643</v>
      </c>
      <c r="G185" s="329">
        <v>1388.69</v>
      </c>
      <c r="H185" s="17">
        <v>2221904</v>
      </c>
      <c r="I185" s="345">
        <f>Yhteenveto[[#This Row],[Laskennalliset kustannukset yhteensä]]-Yhteenveto[[#This Row],[Omarahoitusosuus, €]]</f>
        <v>-55226.476234535687</v>
      </c>
      <c r="J185" s="33">
        <v>223431.46165622419</v>
      </c>
      <c r="K185" s="34">
        <v>-1155562.8300254799</v>
      </c>
      <c r="L185" s="234">
        <f>Yhteenveto[[#This Row],[Valtionosuus omarahoitusosuuden jälkeen (välisumma)]]+Yhteenveto[[#This Row],[Lisäosat yhteensä]]+Yhteenveto[[#This Row],[Valtionosuuteen tehtävät vähennykset ja lisäykset, netto]]</f>
        <v>-987357.84460379137</v>
      </c>
      <c r="M185" s="34">
        <v>441902.08535899949</v>
      </c>
      <c r="N185" s="308">
        <f>SUM(Yhteenveto[[#This Row],[Valtionosuus ennen verotuloihin perustuvaa valtionosuuden tasausta]]+Yhteenveto[[#This Row],[Verotuloihin perustuva valtionosuuden tasaus]])</f>
        <v>-545455.75924479193</v>
      </c>
      <c r="O185" s="244">
        <v>380138.47448730201</v>
      </c>
      <c r="P185" s="380">
        <f>SUM(Yhteenveto[[#This Row],[Kunnan  peruspalvelujen valtionosuus ]:[Veroperustemuutoksista johtuvien veromenetysten korvaus]])</f>
        <v>-165317.28475748992</v>
      </c>
      <c r="Q185" s="34">
        <v>-10623.116200000004</v>
      </c>
      <c r="R185" s="347">
        <f>+Yhteenveto[[#This Row],[Kunnan  peruspalvelujen valtionosuus ]]+Yhteenveto[[#This Row],[Veroperustemuutoksista johtuvien veromenetysten korvaus]]+Yhteenveto[[#This Row],[Kotikuntakorvaus, netto]]</f>
        <v>-175940.40095748991</v>
      </c>
      <c r="S185" s="11"/>
      <c r="T185"/>
    </row>
    <row r="186" spans="1:20" ht="15" x14ac:dyDescent="0.25">
      <c r="A186" s="32">
        <v>592</v>
      </c>
      <c r="B186" s="13" t="s">
        <v>191</v>
      </c>
      <c r="C186" s="15">
        <v>3651</v>
      </c>
      <c r="D186" s="15">
        <v>6393720.6799999997</v>
      </c>
      <c r="E186" s="15">
        <v>758254.88242505072</v>
      </c>
      <c r="F186" s="234">
        <f>Yhteenveto[[#This Row],[Ikärakenne, laskennallinen kustannus]]+Yhteenveto[[#This Row],[Muut laskennalliset kustannukset ]]</f>
        <v>7151975.5624250509</v>
      </c>
      <c r="G186" s="329">
        <v>1388.69</v>
      </c>
      <c r="H186" s="17">
        <v>5070107.1900000004</v>
      </c>
      <c r="I186" s="345">
        <f>Yhteenveto[[#This Row],[Laskennalliset kustannukset yhteensä]]-Yhteenveto[[#This Row],[Omarahoitusosuus, €]]</f>
        <v>2081868.3724250505</v>
      </c>
      <c r="J186" s="33">
        <v>191504.5957385455</v>
      </c>
      <c r="K186" s="34">
        <v>-1136738.6756527305</v>
      </c>
      <c r="L186" s="234">
        <f>Yhteenveto[[#This Row],[Valtionosuus omarahoitusosuuden jälkeen (välisumma)]]+Yhteenveto[[#This Row],[Lisäosat yhteensä]]+Yhteenveto[[#This Row],[Valtionosuuteen tehtävät vähennykset ja lisäykset, netto]]</f>
        <v>1136634.2925108655</v>
      </c>
      <c r="M186" s="34">
        <v>1425204.221694584</v>
      </c>
      <c r="N186" s="308">
        <f>SUM(Yhteenveto[[#This Row],[Valtionosuus ennen verotuloihin perustuvaa valtionosuuden tasausta]]+Yhteenveto[[#This Row],[Verotuloihin perustuva valtionosuuden tasaus]])</f>
        <v>2561838.5142054493</v>
      </c>
      <c r="O186" s="244">
        <v>673755.39020160388</v>
      </c>
      <c r="P186" s="380">
        <f>SUM(Yhteenveto[[#This Row],[Kunnan  peruspalvelujen valtionosuus ]:[Veroperustemuutoksista johtuvien veromenetysten korvaus]])</f>
        <v>3235593.9044070533</v>
      </c>
      <c r="Q186" s="34">
        <v>134522.69549999997</v>
      </c>
      <c r="R186" s="347">
        <f>+Yhteenveto[[#This Row],[Kunnan  peruspalvelujen valtionosuus ]]+Yhteenveto[[#This Row],[Veroperustemuutoksista johtuvien veromenetysten korvaus]]+Yhteenveto[[#This Row],[Kotikuntakorvaus, netto]]</f>
        <v>3370116.5999070532</v>
      </c>
      <c r="S186" s="11"/>
      <c r="T186"/>
    </row>
    <row r="187" spans="1:20" ht="15" x14ac:dyDescent="0.25">
      <c r="A187" s="32">
        <v>593</v>
      </c>
      <c r="B187" s="13" t="s">
        <v>192</v>
      </c>
      <c r="C187" s="15">
        <v>17077</v>
      </c>
      <c r="D187" s="15">
        <v>19307964.380000003</v>
      </c>
      <c r="E187" s="15">
        <v>3646650.8654118092</v>
      </c>
      <c r="F187" s="234">
        <f>Yhteenveto[[#This Row],[Ikärakenne, laskennallinen kustannus]]+Yhteenveto[[#This Row],[Muut laskennalliset kustannukset ]]</f>
        <v>22954615.245411813</v>
      </c>
      <c r="G187" s="329">
        <v>1388.69</v>
      </c>
      <c r="H187" s="17">
        <v>23714659.130000003</v>
      </c>
      <c r="I187" s="345">
        <f>Yhteenveto[[#This Row],[Laskennalliset kustannukset yhteensä]]-Yhteenveto[[#This Row],[Omarahoitusosuus, €]]</f>
        <v>-760043.88458818942</v>
      </c>
      <c r="J187" s="33">
        <v>566485.44852760469</v>
      </c>
      <c r="K187" s="34">
        <v>-5180548.5006927382</v>
      </c>
      <c r="L187" s="234">
        <f>Yhteenveto[[#This Row],[Valtionosuus omarahoitusosuuden jälkeen (välisumma)]]+Yhteenveto[[#This Row],[Lisäosat yhteensä]]+Yhteenveto[[#This Row],[Valtionosuuteen tehtävät vähennykset ja lisäykset, netto]]</f>
        <v>-5374106.9367533233</v>
      </c>
      <c r="M187" s="34">
        <v>6268444.1043851022</v>
      </c>
      <c r="N187" s="308">
        <f>SUM(Yhteenveto[[#This Row],[Valtionosuus ennen verotuloihin perustuvaa valtionosuuden tasausta]]+Yhteenveto[[#This Row],[Verotuloihin perustuva valtionosuuden tasaus]])</f>
        <v>894337.16763177887</v>
      </c>
      <c r="O187" s="244">
        <v>3322183.4441921045</v>
      </c>
      <c r="P187" s="380">
        <f>SUM(Yhteenveto[[#This Row],[Kunnan  peruspalvelujen valtionosuus ]:[Veroperustemuutoksista johtuvien veromenetysten korvaus]])</f>
        <v>4216520.6118238829</v>
      </c>
      <c r="Q187" s="34">
        <v>-260754.94719999994</v>
      </c>
      <c r="R187" s="347">
        <f>+Yhteenveto[[#This Row],[Kunnan  peruspalvelujen valtionosuus ]]+Yhteenveto[[#This Row],[Veroperustemuutoksista johtuvien veromenetysten korvaus]]+Yhteenveto[[#This Row],[Kotikuntakorvaus, netto]]</f>
        <v>3955765.6646238831</v>
      </c>
      <c r="S187" s="11"/>
      <c r="T187"/>
    </row>
    <row r="188" spans="1:20" ht="15" x14ac:dyDescent="0.25">
      <c r="A188" s="32">
        <v>595</v>
      </c>
      <c r="B188" s="13" t="s">
        <v>193</v>
      </c>
      <c r="C188" s="15">
        <v>4140</v>
      </c>
      <c r="D188" s="15">
        <v>5278059.09</v>
      </c>
      <c r="E188" s="15">
        <v>1386916.5126148714</v>
      </c>
      <c r="F188" s="234">
        <f>Yhteenveto[[#This Row],[Ikärakenne, laskennallinen kustannus]]+Yhteenveto[[#This Row],[Muut laskennalliset kustannukset ]]</f>
        <v>6664975.6026148712</v>
      </c>
      <c r="G188" s="329">
        <v>1388.69</v>
      </c>
      <c r="H188" s="17">
        <v>5749176.6000000006</v>
      </c>
      <c r="I188" s="345">
        <f>Yhteenveto[[#This Row],[Laskennalliset kustannukset yhteensä]]-Yhteenveto[[#This Row],[Omarahoitusosuus, €]]</f>
        <v>915799.00261487067</v>
      </c>
      <c r="J188" s="33">
        <v>631169.89066483779</v>
      </c>
      <c r="K188" s="34">
        <v>791636.2476621957</v>
      </c>
      <c r="L188" s="234">
        <f>Yhteenveto[[#This Row],[Valtionosuus omarahoitusosuuden jälkeen (välisumma)]]+Yhteenveto[[#This Row],[Lisäosat yhteensä]]+Yhteenveto[[#This Row],[Valtionosuuteen tehtävät vähennykset ja lisäykset, netto]]</f>
        <v>2338605.1409419039</v>
      </c>
      <c r="M188" s="34">
        <v>2280686.9865767313</v>
      </c>
      <c r="N188" s="308">
        <f>SUM(Yhteenveto[[#This Row],[Valtionosuus ennen verotuloihin perustuvaa valtionosuuden tasausta]]+Yhteenveto[[#This Row],[Verotuloihin perustuva valtionosuuden tasaus]])</f>
        <v>4619292.1275186352</v>
      </c>
      <c r="O188" s="244">
        <v>965502.29387445038</v>
      </c>
      <c r="P188" s="380">
        <f>SUM(Yhteenveto[[#This Row],[Kunnan  peruspalvelujen valtionosuus ]:[Veroperustemuutoksista johtuvien veromenetysten korvaus]])</f>
        <v>5584794.4213930853</v>
      </c>
      <c r="Q188" s="34">
        <v>137438.53600000005</v>
      </c>
      <c r="R188" s="347">
        <f>+Yhteenveto[[#This Row],[Kunnan  peruspalvelujen valtionosuus ]]+Yhteenveto[[#This Row],[Veroperustemuutoksista johtuvien veromenetysten korvaus]]+Yhteenveto[[#This Row],[Kotikuntakorvaus, netto]]</f>
        <v>5722232.9573930856</v>
      </c>
      <c r="S188" s="11"/>
      <c r="T188"/>
    </row>
    <row r="189" spans="1:20" ht="15" x14ac:dyDescent="0.25">
      <c r="A189" s="32">
        <v>598</v>
      </c>
      <c r="B189" s="13" t="s">
        <v>194</v>
      </c>
      <c r="C189" s="15">
        <v>19207</v>
      </c>
      <c r="D189" s="15">
        <v>28060120.249999996</v>
      </c>
      <c r="E189" s="15">
        <v>9082732.7744789366</v>
      </c>
      <c r="F189" s="234">
        <f>Yhteenveto[[#This Row],[Ikärakenne, laskennallinen kustannus]]+Yhteenveto[[#This Row],[Muut laskennalliset kustannukset ]]</f>
        <v>37142853.024478935</v>
      </c>
      <c r="G189" s="329">
        <v>1388.69</v>
      </c>
      <c r="H189" s="17">
        <v>26672568.830000002</v>
      </c>
      <c r="I189" s="345">
        <f>Yhteenveto[[#This Row],[Laskennalliset kustannukset yhteensä]]-Yhteenveto[[#This Row],[Omarahoitusosuus, €]]</f>
        <v>10470284.194478933</v>
      </c>
      <c r="J189" s="33">
        <v>616229.46565648774</v>
      </c>
      <c r="K189" s="34">
        <v>-13226256.062483158</v>
      </c>
      <c r="L189" s="234">
        <f>Yhteenveto[[#This Row],[Valtionosuus omarahoitusosuuden jälkeen (välisumma)]]+Yhteenveto[[#This Row],[Lisäosat yhteensä]]+Yhteenveto[[#This Row],[Valtionosuuteen tehtävät vähennykset ja lisäykset, netto]]</f>
        <v>-2139742.4023477379</v>
      </c>
      <c r="M189" s="34">
        <v>1509816.7851735575</v>
      </c>
      <c r="N189" s="308">
        <f>SUM(Yhteenveto[[#This Row],[Valtionosuus ennen verotuloihin perustuvaa valtionosuuden tasausta]]+Yhteenveto[[#This Row],[Verotuloihin perustuva valtionosuuden tasaus]])</f>
        <v>-629925.61717418046</v>
      </c>
      <c r="O189" s="244">
        <v>3076435.0527252527</v>
      </c>
      <c r="P189" s="380">
        <f>SUM(Yhteenveto[[#This Row],[Kunnan  peruspalvelujen valtionosuus ]:[Veroperustemuutoksista johtuvien veromenetysten korvaus]])</f>
        <v>2446509.4355510725</v>
      </c>
      <c r="Q189" s="34">
        <v>819666.40649999992</v>
      </c>
      <c r="R189" s="347">
        <f>+Yhteenveto[[#This Row],[Kunnan  peruspalvelujen valtionosuus ]]+Yhteenveto[[#This Row],[Veroperustemuutoksista johtuvien veromenetysten korvaus]]+Yhteenveto[[#This Row],[Kotikuntakorvaus, netto]]</f>
        <v>3266175.8420510725</v>
      </c>
      <c r="S189" s="11"/>
      <c r="T189"/>
    </row>
    <row r="190" spans="1:20" ht="15" x14ac:dyDescent="0.25">
      <c r="A190" s="32">
        <v>599</v>
      </c>
      <c r="B190" s="13" t="s">
        <v>195</v>
      </c>
      <c r="C190" s="15">
        <v>11206</v>
      </c>
      <c r="D190" s="15">
        <v>24901488.050000001</v>
      </c>
      <c r="E190" s="15">
        <v>4552825.8347746795</v>
      </c>
      <c r="F190" s="234">
        <f>Yhteenveto[[#This Row],[Ikärakenne, laskennallinen kustannus]]+Yhteenveto[[#This Row],[Muut laskennalliset kustannukset ]]</f>
        <v>29454313.884774681</v>
      </c>
      <c r="G190" s="329">
        <v>1388.69</v>
      </c>
      <c r="H190" s="17">
        <v>15561660.140000001</v>
      </c>
      <c r="I190" s="345">
        <f>Yhteenveto[[#This Row],[Laskennalliset kustannukset yhteensä]]-Yhteenveto[[#This Row],[Omarahoitusosuus, €]]</f>
        <v>13892653.744774681</v>
      </c>
      <c r="J190" s="33">
        <v>384214.14542826614</v>
      </c>
      <c r="K190" s="34">
        <v>-4744139.062913198</v>
      </c>
      <c r="L190" s="234">
        <f>Yhteenveto[[#This Row],[Valtionosuus omarahoitusosuuden jälkeen (välisumma)]]+Yhteenveto[[#This Row],[Lisäosat yhteensä]]+Yhteenveto[[#This Row],[Valtionosuuteen tehtävät vähennykset ja lisäykset, netto]]</f>
        <v>9532728.8272897489</v>
      </c>
      <c r="M190" s="34">
        <v>4793569.6578630488</v>
      </c>
      <c r="N190" s="308">
        <f>SUM(Yhteenveto[[#This Row],[Valtionosuus ennen verotuloihin perustuvaa valtionosuuden tasausta]]+Yhteenveto[[#This Row],[Verotuloihin perustuva valtionosuuden tasaus]])</f>
        <v>14326298.485152798</v>
      </c>
      <c r="O190" s="244">
        <v>2040595.8378582234</v>
      </c>
      <c r="P190" s="380">
        <f>SUM(Yhteenveto[[#This Row],[Kunnan  peruspalvelujen valtionosuus ]:[Veroperustemuutoksista johtuvien veromenetysten korvaus]])</f>
        <v>16366894.323011022</v>
      </c>
      <c r="Q190" s="34">
        <v>-494983.62650000013</v>
      </c>
      <c r="R190" s="347">
        <f>+Yhteenveto[[#This Row],[Kunnan  peruspalvelujen valtionosuus ]]+Yhteenveto[[#This Row],[Veroperustemuutoksista johtuvien veromenetysten korvaus]]+Yhteenveto[[#This Row],[Kotikuntakorvaus, netto]]</f>
        <v>15871910.696511023</v>
      </c>
      <c r="S190" s="11"/>
      <c r="T190"/>
    </row>
    <row r="191" spans="1:20" ht="15" x14ac:dyDescent="0.25">
      <c r="A191" s="32">
        <v>601</v>
      </c>
      <c r="B191" s="13" t="s">
        <v>196</v>
      </c>
      <c r="C191" s="15">
        <v>3786</v>
      </c>
      <c r="D191" s="15">
        <v>5205820.45</v>
      </c>
      <c r="E191" s="15">
        <v>1246506.0826867307</v>
      </c>
      <c r="F191" s="234">
        <f>Yhteenveto[[#This Row],[Ikärakenne, laskennallinen kustannus]]+Yhteenveto[[#This Row],[Muut laskennalliset kustannukset ]]</f>
        <v>6452326.5326867308</v>
      </c>
      <c r="G191" s="329">
        <v>1388.69</v>
      </c>
      <c r="H191" s="17">
        <v>5257580.34</v>
      </c>
      <c r="I191" s="345">
        <f>Yhteenveto[[#This Row],[Laskennalliset kustannukset yhteensä]]-Yhteenveto[[#This Row],[Omarahoitusosuus, €]]</f>
        <v>1194746.192686731</v>
      </c>
      <c r="J191" s="33">
        <v>627852.70438171772</v>
      </c>
      <c r="K191" s="34">
        <v>755052.48553718324</v>
      </c>
      <c r="L191" s="234">
        <f>Yhteenveto[[#This Row],[Valtionosuus omarahoitusosuuden jälkeen (välisumma)]]+Yhteenveto[[#This Row],[Lisäosat yhteensä]]+Yhteenveto[[#This Row],[Valtionosuuteen tehtävät vähennykset ja lisäykset, netto]]</f>
        <v>2577651.3826056318</v>
      </c>
      <c r="M191" s="34">
        <v>1539874.3496339608</v>
      </c>
      <c r="N191" s="308">
        <f>SUM(Yhteenveto[[#This Row],[Valtionosuus ennen verotuloihin perustuvaa valtionosuuden tasausta]]+Yhteenveto[[#This Row],[Verotuloihin perustuva valtionosuuden tasaus]])</f>
        <v>4117525.7322395928</v>
      </c>
      <c r="O191" s="244">
        <v>857854.44757574226</v>
      </c>
      <c r="P191" s="380">
        <f>SUM(Yhteenveto[[#This Row],[Kunnan  peruspalvelujen valtionosuus ]:[Veroperustemuutoksista johtuvien veromenetysten korvaus]])</f>
        <v>4975380.1798153352</v>
      </c>
      <c r="Q191" s="34">
        <v>-54486.814100000003</v>
      </c>
      <c r="R191" s="347">
        <f>+Yhteenveto[[#This Row],[Kunnan  peruspalvelujen valtionosuus ]]+Yhteenveto[[#This Row],[Veroperustemuutoksista johtuvien veromenetysten korvaus]]+Yhteenveto[[#This Row],[Kotikuntakorvaus, netto]]</f>
        <v>4920893.3657153351</v>
      </c>
      <c r="S191" s="11"/>
      <c r="T191"/>
    </row>
    <row r="192" spans="1:20" ht="15" x14ac:dyDescent="0.25">
      <c r="A192" s="32">
        <v>604</v>
      </c>
      <c r="B192" s="13" t="s">
        <v>197</v>
      </c>
      <c r="C192" s="15">
        <v>20405</v>
      </c>
      <c r="D192" s="15">
        <v>37616110.689999998</v>
      </c>
      <c r="E192" s="15">
        <v>2683885.8817924587</v>
      </c>
      <c r="F192" s="234">
        <f>Yhteenveto[[#This Row],[Ikärakenne, laskennallinen kustannus]]+Yhteenveto[[#This Row],[Muut laskennalliset kustannukset ]]</f>
        <v>40299996.571792454</v>
      </c>
      <c r="G192" s="329">
        <v>1388.69</v>
      </c>
      <c r="H192" s="17">
        <v>28336219.449999999</v>
      </c>
      <c r="I192" s="345">
        <f>Yhteenveto[[#This Row],[Laskennalliset kustannukset yhteensä]]-Yhteenveto[[#This Row],[Omarahoitusosuus, €]]</f>
        <v>11963777.121792454</v>
      </c>
      <c r="J192" s="33">
        <v>995378.95492871513</v>
      </c>
      <c r="K192" s="34">
        <v>3492880.6031722445</v>
      </c>
      <c r="L192" s="234">
        <f>Yhteenveto[[#This Row],[Valtionosuus omarahoitusosuuden jälkeen (välisumma)]]+Yhteenveto[[#This Row],[Lisäosat yhteensä]]+Yhteenveto[[#This Row],[Valtionosuuteen tehtävät vähennykset ja lisäykset, netto]]</f>
        <v>16452036.679893414</v>
      </c>
      <c r="M192" s="34">
        <v>-403690.54200171522</v>
      </c>
      <c r="N192" s="308">
        <f>SUM(Yhteenveto[[#This Row],[Valtionosuus ennen verotuloihin perustuvaa valtionosuuden tasausta]]+Yhteenveto[[#This Row],[Verotuloihin perustuva valtionosuuden tasaus]])</f>
        <v>16048346.137891699</v>
      </c>
      <c r="O192" s="244">
        <v>2119660.5445921016</v>
      </c>
      <c r="P192" s="380">
        <f>SUM(Yhteenveto[[#This Row],[Kunnan  peruspalvelujen valtionosuus ]:[Veroperustemuutoksista johtuvien veromenetysten korvaus]])</f>
        <v>18168006.6824838</v>
      </c>
      <c r="Q192" s="34">
        <v>-736090.53712000023</v>
      </c>
      <c r="R192" s="347">
        <f>+Yhteenveto[[#This Row],[Kunnan  peruspalvelujen valtionosuus ]]+Yhteenveto[[#This Row],[Veroperustemuutoksista johtuvien veromenetysten korvaus]]+Yhteenveto[[#This Row],[Kotikuntakorvaus, netto]]</f>
        <v>17431916.1453638</v>
      </c>
      <c r="S192" s="11"/>
      <c r="T192"/>
    </row>
    <row r="193" spans="1:20" ht="15" x14ac:dyDescent="0.25">
      <c r="A193" s="32">
        <v>607</v>
      </c>
      <c r="B193" s="13" t="s">
        <v>198</v>
      </c>
      <c r="C193" s="15">
        <v>4084</v>
      </c>
      <c r="D193" s="15">
        <v>5250196.6900000004</v>
      </c>
      <c r="E193" s="15">
        <v>1161226.3927524572</v>
      </c>
      <c r="F193" s="234">
        <f>Yhteenveto[[#This Row],[Ikärakenne, laskennallinen kustannus]]+Yhteenveto[[#This Row],[Muut laskennalliset kustannukset ]]</f>
        <v>6411423.0827524578</v>
      </c>
      <c r="G193" s="329">
        <v>1388.69</v>
      </c>
      <c r="H193" s="17">
        <v>5671409.96</v>
      </c>
      <c r="I193" s="345">
        <f>Yhteenveto[[#This Row],[Laskennalliset kustannukset yhteensä]]-Yhteenveto[[#This Row],[Omarahoitusosuus, €]]</f>
        <v>740013.12275245786</v>
      </c>
      <c r="J193" s="33">
        <v>276136.15085135447</v>
      </c>
      <c r="K193" s="34">
        <v>-1163834.9644568257</v>
      </c>
      <c r="L193" s="234">
        <f>Yhteenveto[[#This Row],[Valtionosuus omarahoitusosuuden jälkeen (välisumma)]]+Yhteenveto[[#This Row],[Lisäosat yhteensä]]+Yhteenveto[[#This Row],[Valtionosuuteen tehtävät vähennykset ja lisäykset, netto]]</f>
        <v>-147685.69085301342</v>
      </c>
      <c r="M193" s="34">
        <v>2534276.3673792565</v>
      </c>
      <c r="N193" s="308">
        <f>SUM(Yhteenveto[[#This Row],[Valtionosuus ennen verotuloihin perustuvaa valtionosuuden tasausta]]+Yhteenveto[[#This Row],[Verotuloihin perustuva valtionosuuden tasaus]])</f>
        <v>2386590.6765262429</v>
      </c>
      <c r="O193" s="244">
        <v>932883.37604997109</v>
      </c>
      <c r="P193" s="380">
        <f>SUM(Yhteenveto[[#This Row],[Kunnan  peruspalvelujen valtionosuus ]:[Veroperustemuutoksista johtuvien veromenetysten korvaus]])</f>
        <v>3319474.0525762141</v>
      </c>
      <c r="Q193" s="34">
        <v>-48860.029999999984</v>
      </c>
      <c r="R193" s="347">
        <f>+Yhteenveto[[#This Row],[Kunnan  peruspalvelujen valtionosuus ]]+Yhteenveto[[#This Row],[Veroperustemuutoksista johtuvien veromenetysten korvaus]]+Yhteenveto[[#This Row],[Kotikuntakorvaus, netto]]</f>
        <v>3270614.0225762143</v>
      </c>
      <c r="S193" s="11"/>
      <c r="T193"/>
    </row>
    <row r="194" spans="1:20" ht="15" x14ac:dyDescent="0.25">
      <c r="A194" s="32">
        <v>608</v>
      </c>
      <c r="B194" s="13" t="s">
        <v>199</v>
      </c>
      <c r="C194" s="15">
        <v>1980</v>
      </c>
      <c r="D194" s="15">
        <v>2687249.18</v>
      </c>
      <c r="E194" s="15">
        <v>447780.59790591523</v>
      </c>
      <c r="F194" s="234">
        <f>Yhteenveto[[#This Row],[Ikärakenne, laskennallinen kustannus]]+Yhteenveto[[#This Row],[Muut laskennalliset kustannukset ]]</f>
        <v>3135029.7779059154</v>
      </c>
      <c r="G194" s="329">
        <v>1388.69</v>
      </c>
      <c r="H194" s="17">
        <v>2749606.2</v>
      </c>
      <c r="I194" s="345">
        <f>Yhteenveto[[#This Row],[Laskennalliset kustannukset yhteensä]]-Yhteenveto[[#This Row],[Omarahoitusosuus, €]]</f>
        <v>385423.57790591521</v>
      </c>
      <c r="J194" s="33">
        <v>63065.241343613256</v>
      </c>
      <c r="K194" s="34">
        <v>-531263.00633959728</v>
      </c>
      <c r="L194" s="234">
        <f>Yhteenveto[[#This Row],[Valtionosuus omarahoitusosuuden jälkeen (välisumma)]]+Yhteenveto[[#This Row],[Lisäosat yhteensä]]+Yhteenveto[[#This Row],[Valtionosuuteen tehtävät vähennykset ja lisäykset, netto]]</f>
        <v>-82774.187090068823</v>
      </c>
      <c r="M194" s="34">
        <v>903365.75059115712</v>
      </c>
      <c r="N194" s="308">
        <f>SUM(Yhteenveto[[#This Row],[Valtionosuus ennen verotuloihin perustuvaa valtionosuuden tasausta]]+Yhteenveto[[#This Row],[Verotuloihin perustuva valtionosuuden tasaus]])</f>
        <v>820591.5635010883</v>
      </c>
      <c r="O194" s="244">
        <v>413284.45775106637</v>
      </c>
      <c r="P194" s="380">
        <f>SUM(Yhteenveto[[#This Row],[Kunnan  peruspalvelujen valtionosuus ]:[Veroperustemuutoksista johtuvien veromenetysten korvaus]])</f>
        <v>1233876.0212521546</v>
      </c>
      <c r="Q194" s="34">
        <v>-3152.2599999999948</v>
      </c>
      <c r="R194" s="347">
        <f>+Yhteenveto[[#This Row],[Kunnan  peruspalvelujen valtionosuus ]]+Yhteenveto[[#This Row],[Veroperustemuutoksista johtuvien veromenetysten korvaus]]+Yhteenveto[[#This Row],[Kotikuntakorvaus, netto]]</f>
        <v>1230723.7612521546</v>
      </c>
      <c r="S194" s="11"/>
      <c r="T194"/>
    </row>
    <row r="195" spans="1:20" ht="15" x14ac:dyDescent="0.25">
      <c r="A195" s="32">
        <v>609</v>
      </c>
      <c r="B195" s="13" t="s">
        <v>200</v>
      </c>
      <c r="C195" s="15">
        <v>83205</v>
      </c>
      <c r="D195" s="15">
        <v>110443623.35000001</v>
      </c>
      <c r="E195" s="15">
        <v>16233755.680296257</v>
      </c>
      <c r="F195" s="234">
        <f>Yhteenveto[[#This Row],[Ikärakenne, laskennallinen kustannus]]+Yhteenveto[[#This Row],[Muut laskennalliset kustannukset ]]</f>
        <v>126677379.03029627</v>
      </c>
      <c r="G195" s="329">
        <v>1388.69</v>
      </c>
      <c r="H195" s="17">
        <v>115545951.45</v>
      </c>
      <c r="I195" s="345">
        <f>Yhteenveto[[#This Row],[Laskennalliset kustannukset yhteensä]]-Yhteenveto[[#This Row],[Omarahoitusosuus, €]]</f>
        <v>11131427.580296263</v>
      </c>
      <c r="J195" s="33">
        <v>2769056.6244122479</v>
      </c>
      <c r="K195" s="34">
        <v>-31236392.415258028</v>
      </c>
      <c r="L195" s="234">
        <f>Yhteenveto[[#This Row],[Valtionosuus omarahoitusosuuden jälkeen (välisumma)]]+Yhteenveto[[#This Row],[Lisäosat yhteensä]]+Yhteenveto[[#This Row],[Valtionosuuteen tehtävät vähennykset ja lisäykset, netto]]</f>
        <v>-17335908.210549518</v>
      </c>
      <c r="M195" s="34">
        <v>22686581.203463353</v>
      </c>
      <c r="N195" s="308">
        <f>SUM(Yhteenveto[[#This Row],[Valtionosuus ennen verotuloihin perustuvaa valtionosuuden tasausta]]+Yhteenveto[[#This Row],[Verotuloihin perustuva valtionosuuden tasaus]])</f>
        <v>5350672.9929138348</v>
      </c>
      <c r="O195" s="244">
        <v>13542361.845734052</v>
      </c>
      <c r="P195" s="380">
        <f>SUM(Yhteenveto[[#This Row],[Kunnan  peruspalvelujen valtionosuus ]:[Veroperustemuutoksista johtuvien veromenetysten korvaus]])</f>
        <v>18893034.838647887</v>
      </c>
      <c r="Q195" s="34">
        <v>-2918215.7279100004</v>
      </c>
      <c r="R195" s="347">
        <f>+Yhteenveto[[#This Row],[Kunnan  peruspalvelujen valtionosuus ]]+Yhteenveto[[#This Row],[Veroperustemuutoksista johtuvien veromenetysten korvaus]]+Yhteenveto[[#This Row],[Kotikuntakorvaus, netto]]</f>
        <v>15974819.110737886</v>
      </c>
      <c r="S195" s="11"/>
      <c r="T195"/>
    </row>
    <row r="196" spans="1:20" ht="15" x14ac:dyDescent="0.25">
      <c r="A196" s="32">
        <v>611</v>
      </c>
      <c r="B196" s="13" t="s">
        <v>201</v>
      </c>
      <c r="C196" s="15">
        <v>5011</v>
      </c>
      <c r="D196" s="15">
        <v>9089631.4199999981</v>
      </c>
      <c r="E196" s="15">
        <v>775351.9869414022</v>
      </c>
      <c r="F196" s="234">
        <f>Yhteenveto[[#This Row],[Ikärakenne, laskennallinen kustannus]]+Yhteenveto[[#This Row],[Muut laskennalliset kustannukset ]]</f>
        <v>9864983.4069414008</v>
      </c>
      <c r="G196" s="329">
        <v>1388.69</v>
      </c>
      <c r="H196" s="17">
        <v>6958725.5899999999</v>
      </c>
      <c r="I196" s="345">
        <f>Yhteenveto[[#This Row],[Laskennalliset kustannukset yhteensä]]-Yhteenveto[[#This Row],[Omarahoitusosuus, €]]</f>
        <v>2906257.816941401</v>
      </c>
      <c r="J196" s="33">
        <v>115485.11081683912</v>
      </c>
      <c r="K196" s="34">
        <v>157535.29481506476</v>
      </c>
      <c r="L196" s="234">
        <f>Yhteenveto[[#This Row],[Valtionosuus omarahoitusosuuden jälkeen (välisumma)]]+Yhteenveto[[#This Row],[Lisäosat yhteensä]]+Yhteenveto[[#This Row],[Valtionosuuteen tehtävät vähennykset ja lisäykset, netto]]</f>
        <v>3179278.222573305</v>
      </c>
      <c r="M196" s="34">
        <v>1127579.3538515638</v>
      </c>
      <c r="N196" s="308">
        <f>SUM(Yhteenveto[[#This Row],[Valtionosuus ennen verotuloihin perustuvaa valtionosuuden tasausta]]+Yhteenveto[[#This Row],[Verotuloihin perustuva valtionosuuden tasaus]])</f>
        <v>4306857.5764248688</v>
      </c>
      <c r="O196" s="244">
        <v>719641.43990759377</v>
      </c>
      <c r="P196" s="380">
        <f>SUM(Yhteenveto[[#This Row],[Kunnan  peruspalvelujen valtionosuus ]:[Veroperustemuutoksista johtuvien veromenetysten korvaus]])</f>
        <v>5026499.0163324624</v>
      </c>
      <c r="Q196" s="34">
        <v>120069.58339999994</v>
      </c>
      <c r="R196" s="347">
        <f>+Yhteenveto[[#This Row],[Kunnan  peruspalvelujen valtionosuus ]]+Yhteenveto[[#This Row],[Veroperustemuutoksista johtuvien veromenetysten korvaus]]+Yhteenveto[[#This Row],[Kotikuntakorvaus, netto]]</f>
        <v>5146568.5997324623</v>
      </c>
      <c r="S196" s="11"/>
      <c r="T196"/>
    </row>
    <row r="197" spans="1:20" ht="15" x14ac:dyDescent="0.25">
      <c r="A197" s="32">
        <v>614</v>
      </c>
      <c r="B197" s="13" t="s">
        <v>202</v>
      </c>
      <c r="C197" s="15">
        <v>2999</v>
      </c>
      <c r="D197" s="15">
        <v>2468293.5599999996</v>
      </c>
      <c r="E197" s="15">
        <v>2817777.3796084132</v>
      </c>
      <c r="F197" s="234">
        <f>Yhteenveto[[#This Row],[Ikärakenne, laskennallinen kustannus]]+Yhteenveto[[#This Row],[Muut laskennalliset kustannukset ]]</f>
        <v>5286070.9396084128</v>
      </c>
      <c r="G197" s="329">
        <v>1388.69</v>
      </c>
      <c r="H197" s="17">
        <v>4164681.31</v>
      </c>
      <c r="I197" s="345">
        <f>Yhteenveto[[#This Row],[Laskennalliset kustannukset yhteensä]]-Yhteenveto[[#This Row],[Omarahoitusosuus, €]]</f>
        <v>1121389.6296084127</v>
      </c>
      <c r="J197" s="33">
        <v>1109338.3784000087</v>
      </c>
      <c r="K197" s="34">
        <v>-1375093.7551595673</v>
      </c>
      <c r="L197" s="234">
        <f>Yhteenveto[[#This Row],[Valtionosuus omarahoitusosuuden jälkeen (välisumma)]]+Yhteenveto[[#This Row],[Lisäosat yhteensä]]+Yhteenveto[[#This Row],[Valtionosuuteen tehtävät vähennykset ja lisäykset, netto]]</f>
        <v>855634.25284885406</v>
      </c>
      <c r="M197" s="34">
        <v>1516639.8992714647</v>
      </c>
      <c r="N197" s="308">
        <f>SUM(Yhteenveto[[#This Row],[Valtionosuus ennen verotuloihin perustuvaa valtionosuuden tasausta]]+Yhteenveto[[#This Row],[Verotuloihin perustuva valtionosuuden tasaus]])</f>
        <v>2372274.1521203187</v>
      </c>
      <c r="O197" s="244">
        <v>769000.93389053084</v>
      </c>
      <c r="P197" s="380">
        <f>SUM(Yhteenveto[[#This Row],[Kunnan  peruspalvelujen valtionosuus ]:[Veroperustemuutoksista johtuvien veromenetysten korvaus]])</f>
        <v>3141275.0860108496</v>
      </c>
      <c r="Q197" s="34">
        <v>-12609.04</v>
      </c>
      <c r="R197" s="347">
        <f>+Yhteenveto[[#This Row],[Kunnan  peruspalvelujen valtionosuus ]]+Yhteenveto[[#This Row],[Veroperustemuutoksista johtuvien veromenetysten korvaus]]+Yhteenveto[[#This Row],[Kotikuntakorvaus, netto]]</f>
        <v>3128666.0460108495</v>
      </c>
      <c r="S197" s="11"/>
      <c r="T197"/>
    </row>
    <row r="198" spans="1:20" ht="15" x14ac:dyDescent="0.25">
      <c r="A198" s="32">
        <v>615</v>
      </c>
      <c r="B198" s="13" t="s">
        <v>203</v>
      </c>
      <c r="C198" s="15">
        <v>7603</v>
      </c>
      <c r="D198" s="15">
        <v>11138299.85</v>
      </c>
      <c r="E198" s="15">
        <v>5531951.4301556116</v>
      </c>
      <c r="F198" s="234">
        <f>Yhteenveto[[#This Row],[Ikärakenne, laskennallinen kustannus]]+Yhteenveto[[#This Row],[Muut laskennalliset kustannukset ]]</f>
        <v>16670251.28015561</v>
      </c>
      <c r="G198" s="329">
        <v>1388.69</v>
      </c>
      <c r="H198" s="17">
        <v>10558210.07</v>
      </c>
      <c r="I198" s="345">
        <f>Yhteenveto[[#This Row],[Laskennalliset kustannukset yhteensä]]-Yhteenveto[[#This Row],[Omarahoitusosuus, €]]</f>
        <v>6112041.21015561</v>
      </c>
      <c r="J198" s="33">
        <v>2391584.8054636754</v>
      </c>
      <c r="K198" s="34">
        <v>1523831.3900385187</v>
      </c>
      <c r="L198" s="234">
        <f>Yhteenveto[[#This Row],[Valtionosuus omarahoitusosuuden jälkeen (välisumma)]]+Yhteenveto[[#This Row],[Lisäosat yhteensä]]+Yhteenveto[[#This Row],[Valtionosuuteen tehtävät vähennykset ja lisäykset, netto]]</f>
        <v>10027457.405657804</v>
      </c>
      <c r="M198" s="34">
        <v>3665159.1393682896</v>
      </c>
      <c r="N198" s="308">
        <f>SUM(Yhteenveto[[#This Row],[Valtionosuus ennen verotuloihin perustuvaa valtionosuuden tasausta]]+Yhteenveto[[#This Row],[Verotuloihin perustuva valtionosuuden tasaus]])</f>
        <v>13692616.545026094</v>
      </c>
      <c r="O198" s="244">
        <v>1557067.0265398102</v>
      </c>
      <c r="P198" s="380">
        <f>SUM(Yhteenveto[[#This Row],[Kunnan  peruspalvelujen valtionosuus ]:[Veroperustemuutoksista johtuvien veromenetysten korvaus]])</f>
        <v>15249683.571565904</v>
      </c>
      <c r="Q198" s="34">
        <v>10260.606299999985</v>
      </c>
      <c r="R198" s="347">
        <f>+Yhteenveto[[#This Row],[Kunnan  peruspalvelujen valtionosuus ]]+Yhteenveto[[#This Row],[Veroperustemuutoksista johtuvien veromenetysten korvaus]]+Yhteenveto[[#This Row],[Kotikuntakorvaus, netto]]</f>
        <v>15259944.177865904</v>
      </c>
      <c r="S198" s="11"/>
      <c r="T198"/>
    </row>
    <row r="199" spans="1:20" ht="15" x14ac:dyDescent="0.25">
      <c r="A199" s="32">
        <v>616</v>
      </c>
      <c r="B199" s="13" t="s">
        <v>204</v>
      </c>
      <c r="C199" s="15">
        <v>1807</v>
      </c>
      <c r="D199" s="15">
        <v>2560889.71</v>
      </c>
      <c r="E199" s="15">
        <v>365794.42009579338</v>
      </c>
      <c r="F199" s="234">
        <f>Yhteenveto[[#This Row],[Ikärakenne, laskennallinen kustannus]]+Yhteenveto[[#This Row],[Muut laskennalliset kustannukset ]]</f>
        <v>2926684.1300957934</v>
      </c>
      <c r="G199" s="329">
        <v>1388.69</v>
      </c>
      <c r="H199" s="17">
        <v>2509362.83</v>
      </c>
      <c r="I199" s="345">
        <f>Yhteenveto[[#This Row],[Laskennalliset kustannukset yhteensä]]-Yhteenveto[[#This Row],[Omarahoitusosuus, €]]</f>
        <v>417321.30009579333</v>
      </c>
      <c r="J199" s="33">
        <v>45544.562535367964</v>
      </c>
      <c r="K199" s="34">
        <v>-552956.71758146351</v>
      </c>
      <c r="L199" s="234">
        <f>Yhteenveto[[#This Row],[Valtionosuus omarahoitusosuuden jälkeen (välisumma)]]+Yhteenveto[[#This Row],[Lisäosat yhteensä]]+Yhteenveto[[#This Row],[Valtionosuuteen tehtävät vähennykset ja lisäykset, netto]]</f>
        <v>-90090.854950302222</v>
      </c>
      <c r="M199" s="34">
        <v>779712.87489525776</v>
      </c>
      <c r="N199" s="308">
        <f>SUM(Yhteenveto[[#This Row],[Valtionosuus ennen verotuloihin perustuvaa valtionosuuden tasausta]]+Yhteenveto[[#This Row],[Verotuloihin perustuva valtionosuuden tasaus]])</f>
        <v>689622.01994495559</v>
      </c>
      <c r="O199" s="244">
        <v>380148.71369228436</v>
      </c>
      <c r="P199" s="380">
        <f>SUM(Yhteenveto[[#This Row],[Kunnan  peruspalvelujen valtionosuus ]:[Veroperustemuutoksista johtuvien veromenetysten korvaus]])</f>
        <v>1069770.73363724</v>
      </c>
      <c r="Q199" s="34">
        <v>-694915.71700000006</v>
      </c>
      <c r="R199" s="347">
        <f>+Yhteenveto[[#This Row],[Kunnan  peruspalvelujen valtionosuus ]]+Yhteenveto[[#This Row],[Veroperustemuutoksista johtuvien veromenetysten korvaus]]+Yhteenveto[[#This Row],[Kotikuntakorvaus, netto]]</f>
        <v>374855.01663723995</v>
      </c>
      <c r="S199" s="11"/>
      <c r="T199"/>
    </row>
    <row r="200" spans="1:20" ht="15" x14ac:dyDescent="0.25">
      <c r="A200" s="32">
        <v>619</v>
      </c>
      <c r="B200" s="13" t="s">
        <v>205</v>
      </c>
      <c r="C200" s="15">
        <v>2675</v>
      </c>
      <c r="D200" s="15">
        <v>3198274.9699999997</v>
      </c>
      <c r="E200" s="15">
        <v>615048.22775912995</v>
      </c>
      <c r="F200" s="234">
        <f>Yhteenveto[[#This Row],[Ikärakenne, laskennallinen kustannus]]+Yhteenveto[[#This Row],[Muut laskennalliset kustannukset ]]</f>
        <v>3813323.1977591296</v>
      </c>
      <c r="G200" s="329">
        <v>1388.69</v>
      </c>
      <c r="H200" s="17">
        <v>3714745.75</v>
      </c>
      <c r="I200" s="345">
        <f>Yhteenveto[[#This Row],[Laskennalliset kustannukset yhteensä]]-Yhteenveto[[#This Row],[Omarahoitusosuus, €]]</f>
        <v>98577.447759129573</v>
      </c>
      <c r="J200" s="33">
        <v>155612.8713893822</v>
      </c>
      <c r="K200" s="34">
        <v>841437.76655665948</v>
      </c>
      <c r="L200" s="234">
        <f>Yhteenveto[[#This Row],[Valtionosuus omarahoitusosuuden jälkeen (välisumma)]]+Yhteenveto[[#This Row],[Lisäosat yhteensä]]+Yhteenveto[[#This Row],[Valtionosuuteen tehtävät vähennykset ja lisäykset, netto]]</f>
        <v>1095628.0857051713</v>
      </c>
      <c r="M200" s="34">
        <v>1560511.2675316883</v>
      </c>
      <c r="N200" s="308">
        <f>SUM(Yhteenveto[[#This Row],[Valtionosuus ennen verotuloihin perustuvaa valtionosuuden tasausta]]+Yhteenveto[[#This Row],[Verotuloihin perustuva valtionosuuden tasaus]])</f>
        <v>2656139.3532368597</v>
      </c>
      <c r="O200" s="244">
        <v>688811.51824984758</v>
      </c>
      <c r="P200" s="380">
        <f>SUM(Yhteenveto[[#This Row],[Kunnan  peruspalvelujen valtionosuus ]:[Veroperustemuutoksista johtuvien veromenetysten korvaus]])</f>
        <v>3344950.8714867071</v>
      </c>
      <c r="Q200" s="34">
        <v>219239.68300000002</v>
      </c>
      <c r="R200" s="347">
        <f>+Yhteenveto[[#This Row],[Kunnan  peruspalvelujen valtionosuus ]]+Yhteenveto[[#This Row],[Veroperustemuutoksista johtuvien veromenetysten korvaus]]+Yhteenveto[[#This Row],[Kotikuntakorvaus, netto]]</f>
        <v>3564190.5544867073</v>
      </c>
      <c r="S200" s="11"/>
      <c r="T200"/>
    </row>
    <row r="201" spans="1:20" ht="15" x14ac:dyDescent="0.25">
      <c r="A201" s="32">
        <v>620</v>
      </c>
      <c r="B201" s="13" t="s">
        <v>206</v>
      </c>
      <c r="C201" s="15">
        <v>2380</v>
      </c>
      <c r="D201" s="15">
        <v>2093995.27</v>
      </c>
      <c r="E201" s="15">
        <v>2264434.3621559893</v>
      </c>
      <c r="F201" s="234">
        <f>Yhteenveto[[#This Row],[Ikärakenne, laskennallinen kustannus]]+Yhteenveto[[#This Row],[Muut laskennalliset kustannukset ]]</f>
        <v>4358429.6321559893</v>
      </c>
      <c r="G201" s="329">
        <v>1388.69</v>
      </c>
      <c r="H201" s="17">
        <v>3305082.2</v>
      </c>
      <c r="I201" s="345">
        <f>Yhteenveto[[#This Row],[Laskennalliset kustannukset yhteensä]]-Yhteenveto[[#This Row],[Omarahoitusosuus, €]]</f>
        <v>1053347.4321559891</v>
      </c>
      <c r="J201" s="33">
        <v>863364.5885024661</v>
      </c>
      <c r="K201" s="34">
        <v>370812.85493872815</v>
      </c>
      <c r="L201" s="234">
        <f>Yhteenveto[[#This Row],[Valtionosuus omarahoitusosuuden jälkeen (välisumma)]]+Yhteenveto[[#This Row],[Lisäosat yhteensä]]+Yhteenveto[[#This Row],[Valtionosuuteen tehtävät vähennykset ja lisäykset, netto]]</f>
        <v>2287524.8755971836</v>
      </c>
      <c r="M201" s="34">
        <v>795721.41825120139</v>
      </c>
      <c r="N201" s="308">
        <f>SUM(Yhteenveto[[#This Row],[Valtionosuus ennen verotuloihin perustuvaa valtionosuuden tasausta]]+Yhteenveto[[#This Row],[Verotuloihin perustuva valtionosuuden tasaus]])</f>
        <v>3083246.2938483851</v>
      </c>
      <c r="O201" s="244">
        <v>591004.61593204807</v>
      </c>
      <c r="P201" s="380">
        <f>SUM(Yhteenveto[[#This Row],[Kunnan  peruspalvelujen valtionosuus ]:[Veroperustemuutoksista johtuvien veromenetysten korvaus]])</f>
        <v>3674250.9097804334</v>
      </c>
      <c r="Q201" s="34">
        <v>-36172.183500000006</v>
      </c>
      <c r="R201" s="347">
        <f>+Yhteenveto[[#This Row],[Kunnan  peruspalvelujen valtionosuus ]]+Yhteenveto[[#This Row],[Veroperustemuutoksista johtuvien veromenetysten korvaus]]+Yhteenveto[[#This Row],[Kotikuntakorvaus, netto]]</f>
        <v>3638078.7262804336</v>
      </c>
      <c r="S201" s="11"/>
      <c r="T201"/>
    </row>
    <row r="202" spans="1:20" ht="15" x14ac:dyDescent="0.25">
      <c r="A202" s="32">
        <v>623</v>
      </c>
      <c r="B202" s="13" t="s">
        <v>207</v>
      </c>
      <c r="C202" s="15">
        <v>2107</v>
      </c>
      <c r="D202" s="15">
        <v>1462304.42</v>
      </c>
      <c r="E202" s="15">
        <v>1741000.7568174296</v>
      </c>
      <c r="F202" s="234">
        <f>Yhteenveto[[#This Row],[Ikärakenne, laskennallinen kustannus]]+Yhteenveto[[#This Row],[Muut laskennalliset kustannukset ]]</f>
        <v>3203305.1768174293</v>
      </c>
      <c r="G202" s="329">
        <v>1388.69</v>
      </c>
      <c r="H202" s="17">
        <v>2925969.83</v>
      </c>
      <c r="I202" s="345">
        <f>Yhteenveto[[#This Row],[Laskennalliset kustannukset yhteensä]]-Yhteenveto[[#This Row],[Omarahoitusosuus, €]]</f>
        <v>277335.34681742918</v>
      </c>
      <c r="J202" s="33">
        <v>743410.17737965635</v>
      </c>
      <c r="K202" s="34">
        <v>396444.48038211261</v>
      </c>
      <c r="L202" s="234">
        <f>Yhteenveto[[#This Row],[Valtionosuus omarahoitusosuuden jälkeen (välisumma)]]+Yhteenveto[[#This Row],[Lisäosat yhteensä]]+Yhteenveto[[#This Row],[Valtionosuuteen tehtävät vähennykset ja lisäykset, netto]]</f>
        <v>1417190.0045791981</v>
      </c>
      <c r="M202" s="34">
        <v>-71486.339083328654</v>
      </c>
      <c r="N202" s="308">
        <f>SUM(Yhteenveto[[#This Row],[Valtionosuus ennen verotuloihin perustuvaa valtionosuuden tasausta]]+Yhteenveto[[#This Row],[Verotuloihin perustuva valtionosuuden tasaus]])</f>
        <v>1345703.6654958695</v>
      </c>
      <c r="O202" s="244">
        <v>474537.06906927645</v>
      </c>
      <c r="P202" s="380">
        <f>SUM(Yhteenveto[[#This Row],[Kunnan  peruspalvelujen valtionosuus ]:[Veroperustemuutoksista johtuvien veromenetysten korvaus]])</f>
        <v>1820240.7345651458</v>
      </c>
      <c r="Q202" s="34">
        <v>-69349.72</v>
      </c>
      <c r="R202" s="347">
        <f>+Yhteenveto[[#This Row],[Kunnan  peruspalvelujen valtionosuus ]]+Yhteenveto[[#This Row],[Veroperustemuutoksista johtuvien veromenetysten korvaus]]+Yhteenveto[[#This Row],[Kotikuntakorvaus, netto]]</f>
        <v>1750891.0145651458</v>
      </c>
      <c r="S202" s="11"/>
      <c r="T202"/>
    </row>
    <row r="203" spans="1:20" ht="15" x14ac:dyDescent="0.25">
      <c r="A203" s="32">
        <v>624</v>
      </c>
      <c r="B203" s="13" t="s">
        <v>208</v>
      </c>
      <c r="C203" s="15">
        <v>5117</v>
      </c>
      <c r="D203" s="15">
        <v>7631421.1399999997</v>
      </c>
      <c r="E203" s="15">
        <v>1392028.9208473645</v>
      </c>
      <c r="F203" s="234">
        <f>Yhteenveto[[#This Row],[Ikärakenne, laskennallinen kustannus]]+Yhteenveto[[#This Row],[Muut laskennalliset kustannukset ]]</f>
        <v>9023450.0608473644</v>
      </c>
      <c r="G203" s="329">
        <v>1388.69</v>
      </c>
      <c r="H203" s="17">
        <v>7105926.7300000004</v>
      </c>
      <c r="I203" s="345">
        <f>Yhteenveto[[#This Row],[Laskennalliset kustannukset yhteensä]]-Yhteenveto[[#This Row],[Omarahoitusosuus, €]]</f>
        <v>1917523.3308473639</v>
      </c>
      <c r="J203" s="33">
        <v>133510.82045890245</v>
      </c>
      <c r="K203" s="34">
        <v>984044.62917402142</v>
      </c>
      <c r="L203" s="234">
        <f>Yhteenveto[[#This Row],[Valtionosuus omarahoitusosuuden jälkeen (välisumma)]]+Yhteenveto[[#This Row],[Lisäosat yhteensä]]+Yhteenveto[[#This Row],[Valtionosuuteen tehtävät vähennykset ja lisäykset, netto]]</f>
        <v>3035078.780480288</v>
      </c>
      <c r="M203" s="34">
        <v>1080031.7538383401</v>
      </c>
      <c r="N203" s="308">
        <f>SUM(Yhteenveto[[#This Row],[Valtionosuus ennen verotuloihin perustuvaa valtionosuuden tasausta]]+Yhteenveto[[#This Row],[Verotuloihin perustuva valtionosuuden tasaus]])</f>
        <v>4115110.5343186278</v>
      </c>
      <c r="O203" s="244">
        <v>714644.12615671521</v>
      </c>
      <c r="P203" s="380">
        <f>SUM(Yhteenveto[[#This Row],[Kunnan  peruspalvelujen valtionosuus ]:[Veroperustemuutoksista johtuvien veromenetysten korvaus]])</f>
        <v>4829754.6604753435</v>
      </c>
      <c r="Q203" s="34">
        <v>-103000.09549999997</v>
      </c>
      <c r="R203" s="347">
        <f>+Yhteenveto[[#This Row],[Kunnan  peruspalvelujen valtionosuus ]]+Yhteenveto[[#This Row],[Veroperustemuutoksista johtuvien veromenetysten korvaus]]+Yhteenveto[[#This Row],[Kotikuntakorvaus, netto]]</f>
        <v>4726754.5649753436</v>
      </c>
      <c r="S203" s="11"/>
      <c r="T203"/>
    </row>
    <row r="204" spans="1:20" ht="15" x14ac:dyDescent="0.25">
      <c r="A204" s="32">
        <v>625</v>
      </c>
      <c r="B204" s="13" t="s">
        <v>209</v>
      </c>
      <c r="C204" s="15">
        <v>2991</v>
      </c>
      <c r="D204" s="15">
        <v>4875371.0500000007</v>
      </c>
      <c r="E204" s="15">
        <v>909153.96222216997</v>
      </c>
      <c r="F204" s="234">
        <f>Yhteenveto[[#This Row],[Ikärakenne, laskennallinen kustannus]]+Yhteenveto[[#This Row],[Muut laskennalliset kustannukset ]]</f>
        <v>5784525.0122221708</v>
      </c>
      <c r="G204" s="329">
        <v>1388.69</v>
      </c>
      <c r="H204" s="17">
        <v>4153571.79</v>
      </c>
      <c r="I204" s="345">
        <f>Yhteenveto[[#This Row],[Laskennalliset kustannukset yhteensä]]-Yhteenveto[[#This Row],[Omarahoitusosuus, €]]</f>
        <v>1630953.2222221708</v>
      </c>
      <c r="J204" s="33">
        <v>246291.54772811793</v>
      </c>
      <c r="K204" s="34">
        <v>1110008.7945017638</v>
      </c>
      <c r="L204" s="234">
        <f>Yhteenveto[[#This Row],[Valtionosuus omarahoitusosuuden jälkeen (välisumma)]]+Yhteenveto[[#This Row],[Lisäosat yhteensä]]+Yhteenveto[[#This Row],[Valtionosuuteen tehtävät vähennykset ja lisäykset, netto]]</f>
        <v>2987253.5644520526</v>
      </c>
      <c r="M204" s="34">
        <v>581409.5257253584</v>
      </c>
      <c r="N204" s="308">
        <f>SUM(Yhteenveto[[#This Row],[Valtionosuus ennen verotuloihin perustuvaa valtionosuuden tasausta]]+Yhteenveto[[#This Row],[Verotuloihin perustuva valtionosuuden tasaus]])</f>
        <v>3568663.0901774112</v>
      </c>
      <c r="O204" s="244">
        <v>557257.40818761988</v>
      </c>
      <c r="P204" s="380">
        <f>SUM(Yhteenveto[[#This Row],[Kunnan  peruspalvelujen valtionosuus ]:[Veroperustemuutoksista johtuvien veromenetysten korvaus]])</f>
        <v>4125920.4983650311</v>
      </c>
      <c r="Q204" s="34">
        <v>-4570.7769999999873</v>
      </c>
      <c r="R204" s="347">
        <f>+Yhteenveto[[#This Row],[Kunnan  peruspalvelujen valtionosuus ]]+Yhteenveto[[#This Row],[Veroperustemuutoksista johtuvien veromenetysten korvaus]]+Yhteenveto[[#This Row],[Kotikuntakorvaus, netto]]</f>
        <v>4121349.7213650313</v>
      </c>
      <c r="S204" s="11"/>
      <c r="T204"/>
    </row>
    <row r="205" spans="1:20" ht="15" x14ac:dyDescent="0.25">
      <c r="A205" s="32">
        <v>626</v>
      </c>
      <c r="B205" s="13" t="s">
        <v>210</v>
      </c>
      <c r="C205" s="15">
        <v>4835</v>
      </c>
      <c r="D205" s="15">
        <v>6566725.8999999994</v>
      </c>
      <c r="E205" s="15">
        <v>1644313.021462535</v>
      </c>
      <c r="F205" s="234">
        <f>Yhteenveto[[#This Row],[Ikärakenne, laskennallinen kustannus]]+Yhteenveto[[#This Row],[Muut laskennalliset kustannukset ]]</f>
        <v>8211038.921462534</v>
      </c>
      <c r="G205" s="329">
        <v>1388.69</v>
      </c>
      <c r="H205" s="17">
        <v>6714316.1500000004</v>
      </c>
      <c r="I205" s="345">
        <f>Yhteenveto[[#This Row],[Laskennalliset kustannukset yhteensä]]-Yhteenveto[[#This Row],[Omarahoitusosuus, €]]</f>
        <v>1496722.7714625336</v>
      </c>
      <c r="J205" s="33">
        <v>735044.16702250519</v>
      </c>
      <c r="K205" s="34">
        <v>-2003015.786395866</v>
      </c>
      <c r="L205" s="234">
        <f>Yhteenveto[[#This Row],[Valtionosuus omarahoitusosuuden jälkeen (välisumma)]]+Yhteenveto[[#This Row],[Lisäosat yhteensä]]+Yhteenveto[[#This Row],[Valtionosuuteen tehtävät vähennykset ja lisäykset, netto]]</f>
        <v>228751.15208917297</v>
      </c>
      <c r="M205" s="34">
        <v>1603048.7071316787</v>
      </c>
      <c r="N205" s="308">
        <f>SUM(Yhteenveto[[#This Row],[Valtionosuus ennen verotuloihin perustuvaa valtionosuuden tasausta]]+Yhteenveto[[#This Row],[Verotuloihin perustuva valtionosuuden tasaus]])</f>
        <v>1831799.8592208517</v>
      </c>
      <c r="O205" s="244">
        <v>957942.40238802379</v>
      </c>
      <c r="P205" s="380">
        <f>SUM(Yhteenveto[[#This Row],[Kunnan  peruspalvelujen valtionosuus ]:[Veroperustemuutoksista johtuvien veromenetysten korvaus]])</f>
        <v>2789742.2616088754</v>
      </c>
      <c r="Q205" s="34">
        <v>-6383.3265000000029</v>
      </c>
      <c r="R205" s="347">
        <f>+Yhteenveto[[#This Row],[Kunnan  peruspalvelujen valtionosuus ]]+Yhteenveto[[#This Row],[Veroperustemuutoksista johtuvien veromenetysten korvaus]]+Yhteenveto[[#This Row],[Kotikuntakorvaus, netto]]</f>
        <v>2783358.9351088754</v>
      </c>
      <c r="S205" s="11"/>
      <c r="T205"/>
    </row>
    <row r="206" spans="1:20" ht="15" x14ac:dyDescent="0.25">
      <c r="A206" s="32">
        <v>630</v>
      </c>
      <c r="B206" s="13" t="s">
        <v>211</v>
      </c>
      <c r="C206" s="15">
        <v>1635</v>
      </c>
      <c r="D206" s="15">
        <v>3374060.54</v>
      </c>
      <c r="E206" s="15">
        <v>914867.12745441566</v>
      </c>
      <c r="F206" s="234">
        <f>Yhteenveto[[#This Row],[Ikärakenne, laskennallinen kustannus]]+Yhteenveto[[#This Row],[Muut laskennalliset kustannukset ]]</f>
        <v>4288927.6674544159</v>
      </c>
      <c r="G206" s="329">
        <v>1388.69</v>
      </c>
      <c r="H206" s="17">
        <v>2270508.15</v>
      </c>
      <c r="I206" s="345">
        <f>Yhteenveto[[#This Row],[Laskennalliset kustannukset yhteensä]]-Yhteenveto[[#This Row],[Omarahoitusosuus, €]]</f>
        <v>2018419.517454416</v>
      </c>
      <c r="J206" s="33">
        <v>577288.53889276634</v>
      </c>
      <c r="K206" s="34">
        <v>-720643.61802165757</v>
      </c>
      <c r="L206" s="234">
        <f>Yhteenveto[[#This Row],[Valtionosuus omarahoitusosuuden jälkeen (välisumma)]]+Yhteenveto[[#This Row],[Lisäosat yhteensä]]+Yhteenveto[[#This Row],[Valtionosuuteen tehtävät vähennykset ja lisäykset, netto]]</f>
        <v>1875064.4383255248</v>
      </c>
      <c r="M206" s="34">
        <v>558549.9367131202</v>
      </c>
      <c r="N206" s="308">
        <f>SUM(Yhteenveto[[#This Row],[Valtionosuus ennen verotuloihin perustuvaa valtionosuuden tasausta]]+Yhteenveto[[#This Row],[Verotuloihin perustuva valtionosuuden tasaus]])</f>
        <v>2433614.3750386452</v>
      </c>
      <c r="O206" s="244">
        <v>295039.95447022474</v>
      </c>
      <c r="P206" s="380">
        <f>SUM(Yhteenveto[[#This Row],[Kunnan  peruspalvelujen valtionosuus ]:[Veroperustemuutoksista johtuvien veromenetysten korvaus]])</f>
        <v>2728654.3295088699</v>
      </c>
      <c r="Q206" s="34">
        <v>190711.72999999998</v>
      </c>
      <c r="R206" s="347">
        <f>+Yhteenveto[[#This Row],[Kunnan  peruspalvelujen valtionosuus ]]+Yhteenveto[[#This Row],[Veroperustemuutoksista johtuvien veromenetysten korvaus]]+Yhteenveto[[#This Row],[Kotikuntakorvaus, netto]]</f>
        <v>2919366.0595088699</v>
      </c>
      <c r="S206" s="11"/>
      <c r="T206"/>
    </row>
    <row r="207" spans="1:20" ht="15" x14ac:dyDescent="0.25">
      <c r="A207" s="32">
        <v>631</v>
      </c>
      <c r="B207" s="13" t="s">
        <v>212</v>
      </c>
      <c r="C207" s="15">
        <v>1963</v>
      </c>
      <c r="D207" s="15">
        <v>2674159.9899999998</v>
      </c>
      <c r="E207" s="15">
        <v>366631.94510328613</v>
      </c>
      <c r="F207" s="234">
        <f>Yhteenveto[[#This Row],[Ikärakenne, laskennallinen kustannus]]+Yhteenveto[[#This Row],[Muut laskennalliset kustannukset ]]</f>
        <v>3040791.9351032861</v>
      </c>
      <c r="G207" s="329">
        <v>1388.69</v>
      </c>
      <c r="H207" s="17">
        <v>2725998.47</v>
      </c>
      <c r="I207" s="345">
        <f>Yhteenveto[[#This Row],[Laskennalliset kustannukset yhteensä]]-Yhteenveto[[#This Row],[Omarahoitusosuus, €]]</f>
        <v>314793.46510328585</v>
      </c>
      <c r="J207" s="33">
        <v>37622.664639917763</v>
      </c>
      <c r="K207" s="34">
        <v>196110.47742865514</v>
      </c>
      <c r="L207" s="234">
        <f>Yhteenveto[[#This Row],[Valtionosuus omarahoitusosuuden jälkeen (välisumma)]]+Yhteenveto[[#This Row],[Lisäosat yhteensä]]+Yhteenveto[[#This Row],[Valtionosuuteen tehtävät vähennykset ja lisäykset, netto]]</f>
        <v>548526.60717185878</v>
      </c>
      <c r="M207" s="34">
        <v>593093.59426144965</v>
      </c>
      <c r="N207" s="308">
        <f>SUM(Yhteenveto[[#This Row],[Valtionosuus ennen verotuloihin perustuvaa valtionosuuden tasausta]]+Yhteenveto[[#This Row],[Verotuloihin perustuva valtionosuuden tasaus]])</f>
        <v>1141620.2014333084</v>
      </c>
      <c r="O207" s="244">
        <v>333250.12285065651</v>
      </c>
      <c r="P207" s="380">
        <f>SUM(Yhteenveto[[#This Row],[Kunnan  peruspalvelujen valtionosuus ]:[Veroperustemuutoksista johtuvien veromenetysten korvaus]])</f>
        <v>1474870.3242839649</v>
      </c>
      <c r="Q207" s="34">
        <v>-736320.65210000006</v>
      </c>
      <c r="R207" s="347">
        <f>+Yhteenveto[[#This Row],[Kunnan  peruspalvelujen valtionosuus ]]+Yhteenveto[[#This Row],[Veroperustemuutoksista johtuvien veromenetysten korvaus]]+Yhteenveto[[#This Row],[Kotikuntakorvaus, netto]]</f>
        <v>738549.67218396487</v>
      </c>
      <c r="S207" s="11"/>
      <c r="T207"/>
    </row>
    <row r="208" spans="1:20" ht="15" x14ac:dyDescent="0.25">
      <c r="A208" s="32">
        <v>635</v>
      </c>
      <c r="B208" s="13" t="s">
        <v>213</v>
      </c>
      <c r="C208" s="15">
        <v>6347</v>
      </c>
      <c r="D208" s="15">
        <v>8821669.4900000021</v>
      </c>
      <c r="E208" s="15">
        <v>1189590.766997874</v>
      </c>
      <c r="F208" s="234">
        <f>Yhteenveto[[#This Row],[Ikärakenne, laskennallinen kustannus]]+Yhteenveto[[#This Row],[Muut laskennalliset kustannukset ]]</f>
        <v>10011260.256997876</v>
      </c>
      <c r="G208" s="329">
        <v>1388.69</v>
      </c>
      <c r="H208" s="17">
        <v>8814015.4299999997</v>
      </c>
      <c r="I208" s="345">
        <f>Yhteenveto[[#This Row],[Laskennalliset kustannukset yhteensä]]-Yhteenveto[[#This Row],[Omarahoitusosuus, €]]</f>
        <v>1197244.8269978762</v>
      </c>
      <c r="J208" s="33">
        <v>323932.89168346417</v>
      </c>
      <c r="K208" s="34">
        <v>-880272.13913830998</v>
      </c>
      <c r="L208" s="234">
        <f>Yhteenveto[[#This Row],[Valtionosuus omarahoitusosuuden jälkeen (välisumma)]]+Yhteenveto[[#This Row],[Lisäosat yhteensä]]+Yhteenveto[[#This Row],[Valtionosuuteen tehtävät vähennykset ja lisäykset, netto]]</f>
        <v>640905.57954303036</v>
      </c>
      <c r="M208" s="34">
        <v>2319522.1496603829</v>
      </c>
      <c r="N208" s="308">
        <f>SUM(Yhteenveto[[#This Row],[Valtionosuus ennen verotuloihin perustuvaa valtionosuuden tasausta]]+Yhteenveto[[#This Row],[Verotuloihin perustuva valtionosuuden tasaus]])</f>
        <v>2960427.7292034132</v>
      </c>
      <c r="O208" s="244">
        <v>1238742.9642665072</v>
      </c>
      <c r="P208" s="380">
        <f>SUM(Yhteenveto[[#This Row],[Kunnan  peruspalvelujen valtionosuus ]:[Veroperustemuutoksista johtuvien veromenetysten korvaus]])</f>
        <v>4199170.6934699202</v>
      </c>
      <c r="Q208" s="34">
        <v>-499696.2551999999</v>
      </c>
      <c r="R208" s="347">
        <f>+Yhteenveto[[#This Row],[Kunnan  peruspalvelujen valtionosuus ]]+Yhteenveto[[#This Row],[Veroperustemuutoksista johtuvien veromenetysten korvaus]]+Yhteenveto[[#This Row],[Kotikuntakorvaus, netto]]</f>
        <v>3699474.4382699202</v>
      </c>
      <c r="S208" s="11"/>
      <c r="T208"/>
    </row>
    <row r="209" spans="1:20" ht="15" x14ac:dyDescent="0.25">
      <c r="A209" s="32">
        <v>636</v>
      </c>
      <c r="B209" s="13" t="s">
        <v>214</v>
      </c>
      <c r="C209" s="15">
        <v>8154</v>
      </c>
      <c r="D209" s="15">
        <v>13657311.890000001</v>
      </c>
      <c r="E209" s="15">
        <v>2002670.5223223213</v>
      </c>
      <c r="F209" s="234">
        <f>Yhteenveto[[#This Row],[Ikärakenne, laskennallinen kustannus]]+Yhteenveto[[#This Row],[Muut laskennalliset kustannukset ]]</f>
        <v>15659982.412322322</v>
      </c>
      <c r="G209" s="329">
        <v>1388.69</v>
      </c>
      <c r="H209" s="17">
        <v>11323378.26</v>
      </c>
      <c r="I209" s="345">
        <f>Yhteenveto[[#This Row],[Laskennalliset kustannukset yhteensä]]-Yhteenveto[[#This Row],[Omarahoitusosuus, €]]</f>
        <v>4336604.1523223221</v>
      </c>
      <c r="J209" s="33">
        <v>235038.18166686469</v>
      </c>
      <c r="K209" s="34">
        <v>30306.026485731174</v>
      </c>
      <c r="L209" s="234">
        <f>Yhteenveto[[#This Row],[Valtionosuus omarahoitusosuuden jälkeen (välisumma)]]+Yhteenveto[[#This Row],[Lisäosat yhteensä]]+Yhteenveto[[#This Row],[Valtionosuuteen tehtävät vähennykset ja lisäykset, netto]]</f>
        <v>4601948.360474918</v>
      </c>
      <c r="M209" s="34">
        <v>3741617.3530154377</v>
      </c>
      <c r="N209" s="308">
        <f>SUM(Yhteenveto[[#This Row],[Valtionosuus ennen verotuloihin perustuvaa valtionosuuden tasausta]]+Yhteenveto[[#This Row],[Verotuloihin perustuva valtionosuuden tasaus]])</f>
        <v>8343565.7134903558</v>
      </c>
      <c r="O209" s="244">
        <v>1738482.5819979981</v>
      </c>
      <c r="P209" s="380">
        <f>SUM(Yhteenveto[[#This Row],[Kunnan  peruspalvelujen valtionosuus ]:[Veroperustemuutoksista johtuvien veromenetysten korvaus]])</f>
        <v>10082048.295488354</v>
      </c>
      <c r="Q209" s="34">
        <v>695546.16899999999</v>
      </c>
      <c r="R209" s="347">
        <f>+Yhteenveto[[#This Row],[Kunnan  peruspalvelujen valtionosuus ]]+Yhteenveto[[#This Row],[Veroperustemuutoksista johtuvien veromenetysten korvaus]]+Yhteenveto[[#This Row],[Kotikuntakorvaus, netto]]</f>
        <v>10777594.464488354</v>
      </c>
      <c r="S209" s="11"/>
      <c r="T209"/>
    </row>
    <row r="210" spans="1:20" ht="15" x14ac:dyDescent="0.25">
      <c r="A210" s="32">
        <v>638</v>
      </c>
      <c r="B210" s="13" t="s">
        <v>215</v>
      </c>
      <c r="C210" s="15">
        <v>51232</v>
      </c>
      <c r="D210" s="15">
        <v>81846792.689999998</v>
      </c>
      <c r="E210" s="15">
        <v>17898117.535433266</v>
      </c>
      <c r="F210" s="234">
        <f>Yhteenveto[[#This Row],[Ikärakenne, laskennallinen kustannus]]+Yhteenveto[[#This Row],[Muut laskennalliset kustannukset ]]</f>
        <v>99744910.22543326</v>
      </c>
      <c r="G210" s="329">
        <v>1388.69</v>
      </c>
      <c r="H210" s="17">
        <v>71145366.079999998</v>
      </c>
      <c r="I210" s="345">
        <f>Yhteenveto[[#This Row],[Laskennalliset kustannukset yhteensä]]-Yhteenveto[[#This Row],[Omarahoitusosuus, €]]</f>
        <v>28599544.145433262</v>
      </c>
      <c r="J210" s="33">
        <v>1966672.3581661067</v>
      </c>
      <c r="K210" s="34">
        <v>13382378.205750477</v>
      </c>
      <c r="L210" s="234">
        <f>Yhteenveto[[#This Row],[Valtionosuus omarahoitusosuuden jälkeen (välisumma)]]+Yhteenveto[[#This Row],[Lisäosat yhteensä]]+Yhteenveto[[#This Row],[Valtionosuuteen tehtävät vähennykset ja lisäykset, netto]]</f>
        <v>43948594.709349841</v>
      </c>
      <c r="M210" s="34">
        <v>-3446951.8996120552</v>
      </c>
      <c r="N210" s="308">
        <f>SUM(Yhteenveto[[#This Row],[Valtionosuus ennen verotuloihin perustuvaa valtionosuuden tasausta]]+Yhteenveto[[#This Row],[Verotuloihin perustuva valtionosuuden tasaus]])</f>
        <v>40501642.809737787</v>
      </c>
      <c r="O210" s="244">
        <v>7324920.5436812136</v>
      </c>
      <c r="P210" s="380">
        <f>SUM(Yhteenveto[[#This Row],[Kunnan  peruspalvelujen valtionosuus ]:[Veroperustemuutoksista johtuvien veromenetysten korvaus]])</f>
        <v>47826563.353418998</v>
      </c>
      <c r="Q210" s="34">
        <v>-673034.30420999951</v>
      </c>
      <c r="R210" s="347">
        <f>+Yhteenveto[[#This Row],[Kunnan  peruspalvelujen valtionosuus ]]+Yhteenveto[[#This Row],[Veroperustemuutoksista johtuvien veromenetysten korvaus]]+Yhteenveto[[#This Row],[Kotikuntakorvaus, netto]]</f>
        <v>47153529.049208999</v>
      </c>
      <c r="S210" s="11"/>
      <c r="T210"/>
    </row>
    <row r="211" spans="1:20" ht="15" x14ac:dyDescent="0.25">
      <c r="A211" s="32">
        <v>678</v>
      </c>
      <c r="B211" s="13" t="s">
        <v>216</v>
      </c>
      <c r="C211" s="15">
        <v>24073</v>
      </c>
      <c r="D211" s="15">
        <v>40414674.200000003</v>
      </c>
      <c r="E211" s="15">
        <v>4658942.7864712169</v>
      </c>
      <c r="F211" s="234">
        <f>Yhteenveto[[#This Row],[Ikärakenne, laskennallinen kustannus]]+Yhteenveto[[#This Row],[Muut laskennalliset kustannukset ]]</f>
        <v>45073616.986471221</v>
      </c>
      <c r="G211" s="329">
        <v>1388.69</v>
      </c>
      <c r="H211" s="17">
        <v>33429934.370000001</v>
      </c>
      <c r="I211" s="345">
        <f>Yhteenveto[[#This Row],[Laskennalliset kustannukset yhteensä]]-Yhteenveto[[#This Row],[Omarahoitusosuus, €]]</f>
        <v>11643682.61647122</v>
      </c>
      <c r="J211" s="33">
        <v>1428441.657219012</v>
      </c>
      <c r="K211" s="34">
        <v>-849378.95367438055</v>
      </c>
      <c r="L211" s="234">
        <f>Yhteenveto[[#This Row],[Valtionosuus omarahoitusosuuden jälkeen (välisumma)]]+Yhteenveto[[#This Row],[Lisäosat yhteensä]]+Yhteenveto[[#This Row],[Valtionosuuteen tehtävät vähennykset ja lisäykset, netto]]</f>
        <v>12222745.320015851</v>
      </c>
      <c r="M211" s="34">
        <v>7861808.3314749151</v>
      </c>
      <c r="N211" s="308">
        <f>SUM(Yhteenveto[[#This Row],[Valtionosuus ennen verotuloihin perustuvaa valtionosuuden tasausta]]+Yhteenveto[[#This Row],[Verotuloihin perustuva valtionosuuden tasaus]])</f>
        <v>20084553.651490767</v>
      </c>
      <c r="O211" s="244">
        <v>3455085.4561190233</v>
      </c>
      <c r="P211" s="380">
        <f>SUM(Yhteenveto[[#This Row],[Kunnan  peruspalvelujen valtionosuus ]:[Veroperustemuutoksista johtuvien veromenetysten korvaus]])</f>
        <v>23539639.10760979</v>
      </c>
      <c r="Q211" s="34">
        <v>-6477.89430000016</v>
      </c>
      <c r="R211" s="347">
        <f>+Yhteenveto[[#This Row],[Kunnan  peruspalvelujen valtionosuus ]]+Yhteenveto[[#This Row],[Veroperustemuutoksista johtuvien veromenetysten korvaus]]+Yhteenveto[[#This Row],[Kotikuntakorvaus, netto]]</f>
        <v>23533161.213309791</v>
      </c>
      <c r="S211" s="11"/>
      <c r="T211"/>
    </row>
    <row r="212" spans="1:20" ht="15" x14ac:dyDescent="0.25">
      <c r="A212" s="32">
        <v>680</v>
      </c>
      <c r="B212" s="13" t="s">
        <v>217</v>
      </c>
      <c r="C212" s="15">
        <v>24942</v>
      </c>
      <c r="D212" s="15">
        <v>37211359.140000001</v>
      </c>
      <c r="E212" s="15">
        <v>6618037.6499061594</v>
      </c>
      <c r="F212" s="234">
        <f>Yhteenveto[[#This Row],[Ikärakenne, laskennallinen kustannus]]+Yhteenveto[[#This Row],[Muut laskennalliset kustannukset ]]</f>
        <v>43829396.789906159</v>
      </c>
      <c r="G212" s="329">
        <v>1388.69</v>
      </c>
      <c r="H212" s="17">
        <v>34636705.980000004</v>
      </c>
      <c r="I212" s="345">
        <f>Yhteenveto[[#This Row],[Laskennalliset kustannukset yhteensä]]-Yhteenveto[[#This Row],[Omarahoitusosuus, €]]</f>
        <v>9192690.8099061549</v>
      </c>
      <c r="J212" s="33">
        <v>1086893.9932475805</v>
      </c>
      <c r="K212" s="34">
        <v>-1817338.8791343523</v>
      </c>
      <c r="L212" s="234">
        <f>Yhteenveto[[#This Row],[Valtionosuus omarahoitusosuuden jälkeen (välisumma)]]+Yhteenveto[[#This Row],[Lisäosat yhteensä]]+Yhteenveto[[#This Row],[Valtionosuuteen tehtävät vähennykset ja lisäykset, netto]]</f>
        <v>8462245.9240193814</v>
      </c>
      <c r="M212" s="34">
        <v>1528490.6635992252</v>
      </c>
      <c r="N212" s="308">
        <f>SUM(Yhteenveto[[#This Row],[Valtionosuus ennen verotuloihin perustuvaa valtionosuuden tasausta]]+Yhteenveto[[#This Row],[Verotuloihin perustuva valtionosuuden tasaus]])</f>
        <v>9990736.5876186062</v>
      </c>
      <c r="O212" s="244">
        <v>3428419.251286753</v>
      </c>
      <c r="P212" s="380">
        <f>SUM(Yhteenveto[[#This Row],[Kunnan  peruspalvelujen valtionosuus ]:[Veroperustemuutoksista johtuvien veromenetysten korvaus]])</f>
        <v>13419155.838905359</v>
      </c>
      <c r="Q212" s="34">
        <v>-787828.58049999981</v>
      </c>
      <c r="R212" s="347">
        <f>+Yhteenveto[[#This Row],[Kunnan  peruspalvelujen valtionosuus ]]+Yhteenveto[[#This Row],[Veroperustemuutoksista johtuvien veromenetysten korvaus]]+Yhteenveto[[#This Row],[Kotikuntakorvaus, netto]]</f>
        <v>12631327.258405359</v>
      </c>
      <c r="S212" s="11"/>
      <c r="T212"/>
    </row>
    <row r="213" spans="1:20" ht="15" x14ac:dyDescent="0.25">
      <c r="A213" s="32">
        <v>681</v>
      </c>
      <c r="B213" s="13" t="s">
        <v>218</v>
      </c>
      <c r="C213" s="15">
        <v>3308</v>
      </c>
      <c r="D213" s="15">
        <v>3688595.5</v>
      </c>
      <c r="E213" s="15">
        <v>991879.03355600603</v>
      </c>
      <c r="F213" s="234">
        <f>Yhteenveto[[#This Row],[Ikärakenne, laskennallinen kustannus]]+Yhteenveto[[#This Row],[Muut laskennalliset kustannukset ]]</f>
        <v>4680474.5335560059</v>
      </c>
      <c r="G213" s="329">
        <v>1388.69</v>
      </c>
      <c r="H213" s="17">
        <v>4593786.5200000005</v>
      </c>
      <c r="I213" s="345">
        <f>Yhteenveto[[#This Row],[Laskennalliset kustannukset yhteensä]]-Yhteenveto[[#This Row],[Omarahoitusosuus, €]]</f>
        <v>86688.013556005433</v>
      </c>
      <c r="J213" s="33">
        <v>285867.60571002669</v>
      </c>
      <c r="K213" s="34">
        <v>220134.41071372983</v>
      </c>
      <c r="L213" s="234">
        <f>Yhteenveto[[#This Row],[Valtionosuus omarahoitusosuuden jälkeen (välisumma)]]+Yhteenveto[[#This Row],[Lisäosat yhteensä]]+Yhteenveto[[#This Row],[Valtionosuuteen tehtävät vähennykset ja lisäykset, netto]]</f>
        <v>592690.02997976192</v>
      </c>
      <c r="M213" s="34">
        <v>1147672.9307255514</v>
      </c>
      <c r="N213" s="308">
        <f>SUM(Yhteenveto[[#This Row],[Valtionosuus ennen verotuloihin perustuvaa valtionosuuden tasausta]]+Yhteenveto[[#This Row],[Verotuloihin perustuva valtionosuuden tasaus]])</f>
        <v>1740362.9607053134</v>
      </c>
      <c r="O213" s="244">
        <v>802022.15442834981</v>
      </c>
      <c r="P213" s="380">
        <f>SUM(Yhteenveto[[#This Row],[Kunnan  peruspalvelujen valtionosuus ]:[Veroperustemuutoksista johtuvien veromenetysten korvaus]])</f>
        <v>2542385.1151336632</v>
      </c>
      <c r="Q213" s="34">
        <v>-61390.263500000001</v>
      </c>
      <c r="R213" s="347">
        <f>+Yhteenveto[[#This Row],[Kunnan  peruspalvelujen valtionosuus ]]+Yhteenveto[[#This Row],[Veroperustemuutoksista johtuvien veromenetysten korvaus]]+Yhteenveto[[#This Row],[Kotikuntakorvaus, netto]]</f>
        <v>2480994.8516336633</v>
      </c>
      <c r="S213" s="11"/>
      <c r="T213"/>
    </row>
    <row r="214" spans="1:20" ht="15" x14ac:dyDescent="0.25">
      <c r="A214" s="32">
        <v>683</v>
      </c>
      <c r="B214" s="13" t="s">
        <v>219</v>
      </c>
      <c r="C214" s="15">
        <v>3618</v>
      </c>
      <c r="D214" s="15">
        <v>6021592.7800000003</v>
      </c>
      <c r="E214" s="15">
        <v>3124373.1001744173</v>
      </c>
      <c r="F214" s="234">
        <f>Yhteenveto[[#This Row],[Ikärakenne, laskennallinen kustannus]]+Yhteenveto[[#This Row],[Muut laskennalliset kustannukset ]]</f>
        <v>9145965.880174417</v>
      </c>
      <c r="G214" s="329">
        <v>1388.69</v>
      </c>
      <c r="H214" s="17">
        <v>5024280.42</v>
      </c>
      <c r="I214" s="345">
        <f>Yhteenveto[[#This Row],[Laskennalliset kustannukset yhteensä]]-Yhteenveto[[#This Row],[Omarahoitusosuus, €]]</f>
        <v>4121685.4601744171</v>
      </c>
      <c r="J214" s="33">
        <v>1296249.5303564365</v>
      </c>
      <c r="K214" s="34">
        <v>-383859.23312116222</v>
      </c>
      <c r="L214" s="234">
        <f>Yhteenveto[[#This Row],[Valtionosuus omarahoitusosuuden jälkeen (välisumma)]]+Yhteenveto[[#This Row],[Lisäosat yhteensä]]+Yhteenveto[[#This Row],[Valtionosuuteen tehtävät vähennykset ja lisäykset, netto]]</f>
        <v>5034075.7574096918</v>
      </c>
      <c r="M214" s="34">
        <v>2492447.4028989668</v>
      </c>
      <c r="N214" s="308">
        <f>SUM(Yhteenveto[[#This Row],[Valtionosuus ennen verotuloihin perustuvaa valtionosuuden tasausta]]+Yhteenveto[[#This Row],[Verotuloihin perustuva valtionosuuden tasaus]])</f>
        <v>7526523.1603086591</v>
      </c>
      <c r="O214" s="244">
        <v>762159.80487067404</v>
      </c>
      <c r="P214" s="380">
        <f>SUM(Yhteenveto[[#This Row],[Kunnan  peruspalvelujen valtionosuus ]:[Veroperustemuutoksista johtuvien veromenetysten korvaus]])</f>
        <v>8288682.9651793335</v>
      </c>
      <c r="Q214" s="34">
        <v>4807.1965000000491</v>
      </c>
      <c r="R214" s="347">
        <f>+Yhteenveto[[#This Row],[Kunnan  peruspalvelujen valtionosuus ]]+Yhteenveto[[#This Row],[Veroperustemuutoksista johtuvien veromenetysten korvaus]]+Yhteenveto[[#This Row],[Kotikuntakorvaus, netto]]</f>
        <v>8293490.1616793331</v>
      </c>
      <c r="S214" s="11"/>
      <c r="T214"/>
    </row>
    <row r="215" spans="1:20" ht="15" x14ac:dyDescent="0.25">
      <c r="A215" s="32">
        <v>684</v>
      </c>
      <c r="B215" s="13" t="s">
        <v>220</v>
      </c>
      <c r="C215" s="15">
        <v>38667</v>
      </c>
      <c r="D215" s="15">
        <v>52259210.499999993</v>
      </c>
      <c r="E215" s="15">
        <v>9220207.4389677625</v>
      </c>
      <c r="F215" s="234">
        <f>Yhteenveto[[#This Row],[Ikärakenne, laskennallinen kustannus]]+Yhteenveto[[#This Row],[Muut laskennalliset kustannukset ]]</f>
        <v>61479417.938967757</v>
      </c>
      <c r="G215" s="329">
        <v>1388.69</v>
      </c>
      <c r="H215" s="17">
        <v>53696476.230000004</v>
      </c>
      <c r="I215" s="345">
        <f>Yhteenveto[[#This Row],[Laskennalliset kustannukset yhteensä]]-Yhteenveto[[#This Row],[Omarahoitusosuus, €]]</f>
        <v>7782941.7089677528</v>
      </c>
      <c r="J215" s="33">
        <v>1248954.8581573786</v>
      </c>
      <c r="K215" s="34">
        <v>-3987258.7187709305</v>
      </c>
      <c r="L215" s="234">
        <f>Yhteenveto[[#This Row],[Valtionosuus omarahoitusosuuden jälkeen (välisumma)]]+Yhteenveto[[#This Row],[Lisäosat yhteensä]]+Yhteenveto[[#This Row],[Valtionosuuteen tehtävät vähennykset ja lisäykset, netto]]</f>
        <v>5044637.8483541999</v>
      </c>
      <c r="M215" s="34">
        <v>19300.99825431214</v>
      </c>
      <c r="N215" s="308">
        <f>SUM(Yhteenveto[[#This Row],[Valtionosuus ennen verotuloihin perustuvaa valtionosuuden tasausta]]+Yhteenveto[[#This Row],[Verotuloihin perustuva valtionosuuden tasaus]])</f>
        <v>5063938.8466085121</v>
      </c>
      <c r="O215" s="244">
        <v>6994486.0991022736</v>
      </c>
      <c r="P215" s="380">
        <f>SUM(Yhteenveto[[#This Row],[Kunnan  peruspalvelujen valtionosuus ]:[Veroperustemuutoksista johtuvien veromenetysten korvaus]])</f>
        <v>12058424.945710786</v>
      </c>
      <c r="Q215" s="34">
        <v>-3097607.6922500003</v>
      </c>
      <c r="R215" s="347">
        <f>+Yhteenveto[[#This Row],[Kunnan  peruspalvelujen valtionosuus ]]+Yhteenveto[[#This Row],[Veroperustemuutoksista johtuvien veromenetysten korvaus]]+Yhteenveto[[#This Row],[Kotikuntakorvaus, netto]]</f>
        <v>8960817.2534607854</v>
      </c>
      <c r="S215" s="11"/>
      <c r="T215"/>
    </row>
    <row r="216" spans="1:20" ht="15" x14ac:dyDescent="0.25">
      <c r="A216" s="32">
        <v>686</v>
      </c>
      <c r="B216" s="13" t="s">
        <v>221</v>
      </c>
      <c r="C216" s="15">
        <v>2964</v>
      </c>
      <c r="D216" s="15">
        <v>3386109.8100000005</v>
      </c>
      <c r="E216" s="15">
        <v>802535.43034367857</v>
      </c>
      <c r="F216" s="234">
        <f>Yhteenveto[[#This Row],[Ikärakenne, laskennallinen kustannus]]+Yhteenveto[[#This Row],[Muut laskennalliset kustannukset ]]</f>
        <v>4188645.2403436792</v>
      </c>
      <c r="G216" s="329">
        <v>1388.69</v>
      </c>
      <c r="H216" s="17">
        <v>4116077.16</v>
      </c>
      <c r="I216" s="345">
        <f>Yhteenveto[[#This Row],[Laskennalliset kustannukset yhteensä]]-Yhteenveto[[#This Row],[Omarahoitusosuus, €]]</f>
        <v>72568.080343679059</v>
      </c>
      <c r="J216" s="33">
        <v>429057.23157375067</v>
      </c>
      <c r="K216" s="34">
        <v>-770386.67342463974</v>
      </c>
      <c r="L216" s="234">
        <f>Yhteenveto[[#This Row],[Valtionosuus omarahoitusosuuden jälkeen (välisumma)]]+Yhteenveto[[#This Row],[Lisäosat yhteensä]]+Yhteenveto[[#This Row],[Valtionosuuteen tehtävät vähennykset ja lisäykset, netto]]</f>
        <v>-268761.36150721001</v>
      </c>
      <c r="M216" s="34">
        <v>1397377.5114989683</v>
      </c>
      <c r="N216" s="308">
        <f>SUM(Yhteenveto[[#This Row],[Valtionosuus ennen verotuloihin perustuvaa valtionosuuden tasausta]]+Yhteenveto[[#This Row],[Verotuloihin perustuva valtionosuuden tasaus]])</f>
        <v>1128616.1499917584</v>
      </c>
      <c r="O216" s="244">
        <v>666944.04381339496</v>
      </c>
      <c r="P216" s="380">
        <f>SUM(Yhteenveto[[#This Row],[Kunnan  peruspalvelujen valtionosuus ]:[Veroperustemuutoksista johtuvien veromenetysten korvaus]])</f>
        <v>1795560.1938051535</v>
      </c>
      <c r="Q216" s="34">
        <v>11048.671299999987</v>
      </c>
      <c r="R216" s="347">
        <f>+Yhteenveto[[#This Row],[Kunnan  peruspalvelujen valtionosuus ]]+Yhteenveto[[#This Row],[Veroperustemuutoksista johtuvien veromenetysten korvaus]]+Yhteenveto[[#This Row],[Kotikuntakorvaus, netto]]</f>
        <v>1806608.8651051535</v>
      </c>
      <c r="S216" s="11"/>
      <c r="T216"/>
    </row>
    <row r="217" spans="1:20" ht="15" x14ac:dyDescent="0.25">
      <c r="A217" s="32">
        <v>687</v>
      </c>
      <c r="B217" s="13" t="s">
        <v>222</v>
      </c>
      <c r="C217" s="15">
        <v>1477</v>
      </c>
      <c r="D217" s="15">
        <v>1493080.62</v>
      </c>
      <c r="E217" s="15">
        <v>1064868.3799183303</v>
      </c>
      <c r="F217" s="234">
        <f>Yhteenveto[[#This Row],[Ikärakenne, laskennallinen kustannus]]+Yhteenveto[[#This Row],[Muut laskennalliset kustannukset ]]</f>
        <v>2557948.9999183305</v>
      </c>
      <c r="G217" s="329">
        <v>1388.69</v>
      </c>
      <c r="H217" s="17">
        <v>2051095.1300000001</v>
      </c>
      <c r="I217" s="345">
        <f>Yhteenveto[[#This Row],[Laskennalliset kustannukset yhteensä]]-Yhteenveto[[#This Row],[Omarahoitusosuus, €]]</f>
        <v>506853.86991833034</v>
      </c>
      <c r="J217" s="33">
        <v>526265.90318398736</v>
      </c>
      <c r="K217" s="34">
        <v>-187448.08395443589</v>
      </c>
      <c r="L217" s="234">
        <f>Yhteenveto[[#This Row],[Valtionosuus omarahoitusosuuden jälkeen (välisumma)]]+Yhteenveto[[#This Row],[Lisäosat yhteensä]]+Yhteenveto[[#This Row],[Valtionosuuteen tehtävät vähennykset ja lisäykset, netto]]</f>
        <v>845671.68914788181</v>
      </c>
      <c r="M217" s="34">
        <v>155652.45034538591</v>
      </c>
      <c r="N217" s="308">
        <f>SUM(Yhteenveto[[#This Row],[Valtionosuus ennen verotuloihin perustuvaa valtionosuuden tasausta]]+Yhteenveto[[#This Row],[Verotuloihin perustuva valtionosuuden tasaus]])</f>
        <v>1001324.1394932678</v>
      </c>
      <c r="O217" s="244">
        <v>377030.6913369656</v>
      </c>
      <c r="P217" s="380">
        <f>SUM(Yhteenveto[[#This Row],[Kunnan  peruspalvelujen valtionosuus ]:[Veroperustemuutoksista johtuvien veromenetysten korvaus]])</f>
        <v>1378354.8308302334</v>
      </c>
      <c r="Q217" s="34">
        <v>211280.22650000002</v>
      </c>
      <c r="R217" s="347">
        <f>+Yhteenveto[[#This Row],[Kunnan  peruspalvelujen valtionosuus ]]+Yhteenveto[[#This Row],[Veroperustemuutoksista johtuvien veromenetysten korvaus]]+Yhteenveto[[#This Row],[Kotikuntakorvaus, netto]]</f>
        <v>1589635.0573302335</v>
      </c>
      <c r="S217" s="11"/>
      <c r="T217"/>
    </row>
    <row r="218" spans="1:20" ht="15" x14ac:dyDescent="0.25">
      <c r="A218" s="32">
        <v>689</v>
      </c>
      <c r="B218" s="13" t="s">
        <v>223</v>
      </c>
      <c r="C218" s="15">
        <v>3093</v>
      </c>
      <c r="D218" s="15">
        <v>2812741.76</v>
      </c>
      <c r="E218" s="15">
        <v>845845.27079743671</v>
      </c>
      <c r="F218" s="234">
        <f>Yhteenveto[[#This Row],[Ikärakenne, laskennallinen kustannus]]+Yhteenveto[[#This Row],[Muut laskennalliset kustannukset ]]</f>
        <v>3658587.0307974364</v>
      </c>
      <c r="G218" s="329">
        <v>1388.69</v>
      </c>
      <c r="H218" s="17">
        <v>4295218.17</v>
      </c>
      <c r="I218" s="345">
        <f>Yhteenveto[[#This Row],[Laskennalliset kustannukset yhteensä]]-Yhteenveto[[#This Row],[Omarahoitusosuus, €]]</f>
        <v>-636631.13920256356</v>
      </c>
      <c r="J218" s="33">
        <v>405412.28813695011</v>
      </c>
      <c r="K218" s="34">
        <v>1917116.9575659023</v>
      </c>
      <c r="L218" s="234">
        <f>Yhteenveto[[#This Row],[Valtionosuus omarahoitusosuuden jälkeen (välisumma)]]+Yhteenveto[[#This Row],[Lisäosat yhteensä]]+Yhteenveto[[#This Row],[Valtionosuuteen tehtävät vähennykset ja lisäykset, netto]]</f>
        <v>1685898.1065002889</v>
      </c>
      <c r="M218" s="34">
        <v>-20773.005539406837</v>
      </c>
      <c r="N218" s="308">
        <f>SUM(Yhteenveto[[#This Row],[Valtionosuus ennen verotuloihin perustuvaa valtionosuuden tasausta]]+Yhteenveto[[#This Row],[Verotuloihin perustuva valtionosuuden tasaus]])</f>
        <v>1665125.1009608821</v>
      </c>
      <c r="O218" s="244">
        <v>588431.24081252282</v>
      </c>
      <c r="P218" s="380">
        <f>SUM(Yhteenveto[[#This Row],[Kunnan  peruspalvelujen valtionosuus ]:[Veroperustemuutoksista johtuvien veromenetysten korvaus]])</f>
        <v>2253556.3417734047</v>
      </c>
      <c r="Q218" s="34">
        <v>3325.6342999999979</v>
      </c>
      <c r="R218" s="347">
        <f>+Yhteenveto[[#This Row],[Kunnan  peruspalvelujen valtionosuus ]]+Yhteenveto[[#This Row],[Veroperustemuutoksista johtuvien veromenetysten korvaus]]+Yhteenveto[[#This Row],[Kotikuntakorvaus, netto]]</f>
        <v>2256881.9760734048</v>
      </c>
      <c r="S218" s="11"/>
      <c r="T218"/>
    </row>
    <row r="219" spans="1:20" ht="15" x14ac:dyDescent="0.25">
      <c r="A219" s="32">
        <v>691</v>
      </c>
      <c r="B219" s="13" t="s">
        <v>224</v>
      </c>
      <c r="C219" s="15">
        <v>2636</v>
      </c>
      <c r="D219" s="15">
        <v>4727442.6800000006</v>
      </c>
      <c r="E219" s="15">
        <v>571479.7635599405</v>
      </c>
      <c r="F219" s="234">
        <f>Yhteenveto[[#This Row],[Ikärakenne, laskennallinen kustannus]]+Yhteenveto[[#This Row],[Muut laskennalliset kustannukset ]]</f>
        <v>5298922.4435599409</v>
      </c>
      <c r="G219" s="329">
        <v>1388.69</v>
      </c>
      <c r="H219" s="17">
        <v>3660586.8400000003</v>
      </c>
      <c r="I219" s="345">
        <f>Yhteenveto[[#This Row],[Laskennalliset kustannukset yhteensä]]-Yhteenveto[[#This Row],[Omarahoitusosuus, €]]</f>
        <v>1638335.6035599406</v>
      </c>
      <c r="J219" s="33">
        <v>383457.76726495771</v>
      </c>
      <c r="K219" s="34">
        <v>282233.68452521454</v>
      </c>
      <c r="L219" s="234">
        <f>Yhteenveto[[#This Row],[Valtionosuus omarahoitusosuuden jälkeen (välisumma)]]+Yhteenveto[[#This Row],[Lisäosat yhteensä]]+Yhteenveto[[#This Row],[Valtionosuuteen tehtävät vähennykset ja lisäykset, netto]]</f>
        <v>2304027.0553501127</v>
      </c>
      <c r="M219" s="34">
        <v>1708881.6675977139</v>
      </c>
      <c r="N219" s="308">
        <f>SUM(Yhteenveto[[#This Row],[Valtionosuus ennen verotuloihin perustuvaa valtionosuuden tasausta]]+Yhteenveto[[#This Row],[Verotuloihin perustuva valtionosuuden tasaus]])</f>
        <v>4012908.7229478266</v>
      </c>
      <c r="O219" s="244">
        <v>641849.22308627202</v>
      </c>
      <c r="P219" s="380">
        <f>SUM(Yhteenveto[[#This Row],[Kunnan  peruspalvelujen valtionosuus ]:[Veroperustemuutoksista johtuvien veromenetysten korvaus]])</f>
        <v>4654757.946034099</v>
      </c>
      <c r="Q219" s="34">
        <v>-21987.013499999986</v>
      </c>
      <c r="R219" s="347">
        <f>+Yhteenveto[[#This Row],[Kunnan  peruspalvelujen valtionosuus ]]+Yhteenveto[[#This Row],[Veroperustemuutoksista johtuvien veromenetysten korvaus]]+Yhteenveto[[#This Row],[Kotikuntakorvaus, netto]]</f>
        <v>4632770.9325340986</v>
      </c>
      <c r="S219" s="11"/>
      <c r="T219"/>
    </row>
    <row r="220" spans="1:20" ht="15" x14ac:dyDescent="0.25">
      <c r="A220" s="32">
        <v>694</v>
      </c>
      <c r="B220" s="13" t="s">
        <v>225</v>
      </c>
      <c r="C220" s="15">
        <v>28349</v>
      </c>
      <c r="D220" s="15">
        <v>41478419.270000003</v>
      </c>
      <c r="E220" s="15">
        <v>5463431.0381314969</v>
      </c>
      <c r="F220" s="234">
        <f>Yhteenveto[[#This Row],[Ikärakenne, laskennallinen kustannus]]+Yhteenveto[[#This Row],[Muut laskennalliset kustannukset ]]</f>
        <v>46941850.308131501</v>
      </c>
      <c r="G220" s="329">
        <v>1388.69</v>
      </c>
      <c r="H220" s="17">
        <v>39367972.810000002</v>
      </c>
      <c r="I220" s="345">
        <f>Yhteenveto[[#This Row],[Laskennalliset kustannukset yhteensä]]-Yhteenveto[[#This Row],[Omarahoitusosuus, €]]</f>
        <v>7573877.4981314987</v>
      </c>
      <c r="J220" s="33">
        <v>966052.25211167405</v>
      </c>
      <c r="K220" s="34">
        <v>-5802053.083348182</v>
      </c>
      <c r="L220" s="234">
        <f>Yhteenveto[[#This Row],[Valtionosuus omarahoitusosuuden jälkeen (välisumma)]]+Yhteenveto[[#This Row],[Lisäosat yhteensä]]+Yhteenveto[[#This Row],[Valtionosuuteen tehtävät vähennykset ja lisäykset, netto]]</f>
        <v>2737876.66689499</v>
      </c>
      <c r="M220" s="34">
        <v>767934.28666146309</v>
      </c>
      <c r="N220" s="308">
        <f>SUM(Yhteenveto[[#This Row],[Valtionosuus ennen verotuloihin perustuvaa valtionosuuden tasausta]]+Yhteenveto[[#This Row],[Verotuloihin perustuva valtionosuuden tasaus]])</f>
        <v>3505810.9535564529</v>
      </c>
      <c r="O220" s="244">
        <v>4263642.6319200806</v>
      </c>
      <c r="P220" s="380">
        <f>SUM(Yhteenveto[[#This Row],[Kunnan  peruspalvelujen valtionosuus ]:[Veroperustemuutoksista johtuvien veromenetysten korvaus]])</f>
        <v>7769453.5854765335</v>
      </c>
      <c r="Q220" s="34">
        <v>277320.07349999994</v>
      </c>
      <c r="R220" s="347">
        <f>+Yhteenveto[[#This Row],[Kunnan  peruspalvelujen valtionosuus ]]+Yhteenveto[[#This Row],[Veroperustemuutoksista johtuvien veromenetysten korvaus]]+Yhteenveto[[#This Row],[Kotikuntakorvaus, netto]]</f>
        <v>8046773.6589765335</v>
      </c>
      <c r="S220" s="11"/>
      <c r="T220"/>
    </row>
    <row r="221" spans="1:20" ht="15" x14ac:dyDescent="0.25">
      <c r="A221" s="32">
        <v>697</v>
      </c>
      <c r="B221" s="13" t="s">
        <v>226</v>
      </c>
      <c r="C221" s="15">
        <v>1174</v>
      </c>
      <c r="D221" s="15">
        <v>1225251.46</v>
      </c>
      <c r="E221" s="15">
        <v>777742.54239126667</v>
      </c>
      <c r="F221" s="234">
        <f>Yhteenveto[[#This Row],[Ikärakenne, laskennallinen kustannus]]+Yhteenveto[[#This Row],[Muut laskennalliset kustannukset ]]</f>
        <v>2002994.0023912666</v>
      </c>
      <c r="G221" s="329">
        <v>1388.69</v>
      </c>
      <c r="H221" s="17">
        <v>1630322.06</v>
      </c>
      <c r="I221" s="345">
        <f>Yhteenveto[[#This Row],[Laskennalliset kustannukset yhteensä]]-Yhteenveto[[#This Row],[Omarahoitusosuus, €]]</f>
        <v>372671.94239126658</v>
      </c>
      <c r="J221" s="33">
        <v>154920.69715095856</v>
      </c>
      <c r="K221" s="34">
        <v>-300145.93207889004</v>
      </c>
      <c r="L221" s="234">
        <f>Yhteenveto[[#This Row],[Valtionosuus omarahoitusosuuden jälkeen (välisumma)]]+Yhteenveto[[#This Row],[Lisäosat yhteensä]]+Yhteenveto[[#This Row],[Valtionosuuteen tehtävät vähennykset ja lisäykset, netto]]</f>
        <v>227446.70746333513</v>
      </c>
      <c r="M221" s="34">
        <v>419727.00138191832</v>
      </c>
      <c r="N221" s="308">
        <f>SUM(Yhteenveto[[#This Row],[Valtionosuus ennen verotuloihin perustuvaa valtionosuuden tasausta]]+Yhteenveto[[#This Row],[Verotuloihin perustuva valtionosuuden tasaus]])</f>
        <v>647173.70884525345</v>
      </c>
      <c r="O221" s="244">
        <v>289700.64148855588</v>
      </c>
      <c r="P221" s="380">
        <f>SUM(Yhteenveto[[#This Row],[Kunnan  peruspalvelujen valtionosuus ]:[Veroperustemuutoksista johtuvien veromenetysten korvaus]])</f>
        <v>936874.35033380939</v>
      </c>
      <c r="Q221" s="34">
        <v>27550.752400000005</v>
      </c>
      <c r="R221" s="347">
        <f>+Yhteenveto[[#This Row],[Kunnan  peruspalvelujen valtionosuus ]]+Yhteenveto[[#This Row],[Veroperustemuutoksista johtuvien veromenetysten korvaus]]+Yhteenveto[[#This Row],[Kotikuntakorvaus, netto]]</f>
        <v>964425.10273380938</v>
      </c>
      <c r="S221" s="11"/>
      <c r="T221"/>
    </row>
    <row r="222" spans="1:20" ht="15" x14ac:dyDescent="0.25">
      <c r="A222" s="32">
        <v>698</v>
      </c>
      <c r="B222" s="13" t="s">
        <v>227</v>
      </c>
      <c r="C222" s="15">
        <v>64535</v>
      </c>
      <c r="D222" s="15">
        <v>99180235.230000004</v>
      </c>
      <c r="E222" s="15">
        <v>15937884.054272978</v>
      </c>
      <c r="F222" s="234">
        <f>Yhteenveto[[#This Row],[Ikärakenne, laskennallinen kustannus]]+Yhteenveto[[#This Row],[Muut laskennalliset kustannukset ]]</f>
        <v>115118119.28427298</v>
      </c>
      <c r="G222" s="329">
        <v>1388.69</v>
      </c>
      <c r="H222" s="17">
        <v>89619109.150000006</v>
      </c>
      <c r="I222" s="345">
        <f>Yhteenveto[[#This Row],[Laskennalliset kustannukset yhteensä]]-Yhteenveto[[#This Row],[Omarahoitusosuus, €]]</f>
        <v>25499010.134272978</v>
      </c>
      <c r="J222" s="33">
        <v>2547575.4319046503</v>
      </c>
      <c r="K222" s="34">
        <v>-37317016.953772306</v>
      </c>
      <c r="L222" s="234">
        <f>Yhteenveto[[#This Row],[Valtionosuus omarahoitusosuuden jälkeen (välisumma)]]+Yhteenveto[[#This Row],[Lisäosat yhteensä]]+Yhteenveto[[#This Row],[Valtionosuuteen tehtävät vähennykset ja lisäykset, netto]]</f>
        <v>-9270431.3875946775</v>
      </c>
      <c r="M222" s="34">
        <v>16703201.161491858</v>
      </c>
      <c r="N222" s="308">
        <f>SUM(Yhteenveto[[#This Row],[Valtionosuus ennen verotuloihin perustuvaa valtionosuuden tasausta]]+Yhteenveto[[#This Row],[Verotuloihin perustuva valtionosuuden tasaus]])</f>
        <v>7432769.7738971803</v>
      </c>
      <c r="O222" s="244">
        <v>9664295.5870860573</v>
      </c>
      <c r="P222" s="380">
        <f>SUM(Yhteenveto[[#This Row],[Kunnan  peruspalvelujen valtionosuus ]:[Veroperustemuutoksista johtuvien veromenetysten korvaus]])</f>
        <v>17097065.360983238</v>
      </c>
      <c r="Q222" s="34">
        <v>-5583293.9449100001</v>
      </c>
      <c r="R222" s="347">
        <f>+Yhteenveto[[#This Row],[Kunnan  peruspalvelujen valtionosuus ]]+Yhteenveto[[#This Row],[Veroperustemuutoksista johtuvien veromenetysten korvaus]]+Yhteenveto[[#This Row],[Kotikuntakorvaus, netto]]</f>
        <v>11513771.416073237</v>
      </c>
      <c r="S222" s="11"/>
      <c r="T222"/>
    </row>
    <row r="223" spans="1:20" ht="15" x14ac:dyDescent="0.25">
      <c r="A223" s="32">
        <v>700</v>
      </c>
      <c r="B223" s="13" t="s">
        <v>228</v>
      </c>
      <c r="C223" s="15">
        <v>4842</v>
      </c>
      <c r="D223" s="15">
        <v>5609618.1200000001</v>
      </c>
      <c r="E223" s="15">
        <v>1534446.7537017132</v>
      </c>
      <c r="F223" s="234">
        <f>Yhteenveto[[#This Row],[Ikärakenne, laskennallinen kustannus]]+Yhteenveto[[#This Row],[Muut laskennalliset kustannukset ]]</f>
        <v>7144064.873701713</v>
      </c>
      <c r="G223" s="329">
        <v>1388.69</v>
      </c>
      <c r="H223" s="17">
        <v>6724036.9800000004</v>
      </c>
      <c r="I223" s="345">
        <f>Yhteenveto[[#This Row],[Laskennalliset kustannukset yhteensä]]-Yhteenveto[[#This Row],[Omarahoitusosuus, €]]</f>
        <v>420027.8937017126</v>
      </c>
      <c r="J223" s="33">
        <v>156991.19770508693</v>
      </c>
      <c r="K223" s="34">
        <v>183739.11631072898</v>
      </c>
      <c r="L223" s="234">
        <f>Yhteenveto[[#This Row],[Valtionosuus omarahoitusosuuden jälkeen (välisumma)]]+Yhteenveto[[#This Row],[Lisäosat yhteensä]]+Yhteenveto[[#This Row],[Valtionosuuteen tehtävät vähennykset ja lisäykset, netto]]</f>
        <v>760758.20771752845</v>
      </c>
      <c r="M223" s="34">
        <v>501513.01053437561</v>
      </c>
      <c r="N223" s="308">
        <f>SUM(Yhteenveto[[#This Row],[Valtionosuus ennen verotuloihin perustuvaa valtionosuuden tasausta]]+Yhteenveto[[#This Row],[Verotuloihin perustuva valtionosuuden tasaus]])</f>
        <v>1262271.218251904</v>
      </c>
      <c r="O223" s="244">
        <v>790539.21424228686</v>
      </c>
      <c r="P223" s="380">
        <f>SUM(Yhteenveto[[#This Row],[Kunnan  peruspalvelujen valtionosuus ]:[Veroperustemuutoksista johtuvien veromenetysten korvaus]])</f>
        <v>2052810.432494191</v>
      </c>
      <c r="Q223" s="34">
        <v>-14169.4087</v>
      </c>
      <c r="R223" s="347">
        <f>+Yhteenveto[[#This Row],[Kunnan  peruspalvelujen valtionosuus ]]+Yhteenveto[[#This Row],[Veroperustemuutoksista johtuvien veromenetysten korvaus]]+Yhteenveto[[#This Row],[Kotikuntakorvaus, netto]]</f>
        <v>2038641.023794191</v>
      </c>
      <c r="S223" s="11"/>
      <c r="T223"/>
    </row>
    <row r="224" spans="1:20" ht="15" x14ac:dyDescent="0.25">
      <c r="A224" s="32">
        <v>702</v>
      </c>
      <c r="B224" s="13" t="s">
        <v>229</v>
      </c>
      <c r="C224" s="15">
        <v>4114</v>
      </c>
      <c r="D224" s="15">
        <v>4349123.49</v>
      </c>
      <c r="E224" s="15">
        <v>1060021.4732717967</v>
      </c>
      <c r="F224" s="234">
        <f>Yhteenveto[[#This Row],[Ikärakenne, laskennallinen kustannus]]+Yhteenveto[[#This Row],[Muut laskennalliset kustannukset ]]</f>
        <v>5409144.9632717967</v>
      </c>
      <c r="G224" s="329">
        <v>1388.69</v>
      </c>
      <c r="H224" s="17">
        <v>5713070.6600000001</v>
      </c>
      <c r="I224" s="345">
        <f>Yhteenveto[[#This Row],[Laskennalliset kustannukset yhteensä]]-Yhteenveto[[#This Row],[Omarahoitusosuus, €]]</f>
        <v>-303925.69672820345</v>
      </c>
      <c r="J224" s="33">
        <v>546374.44813754689</v>
      </c>
      <c r="K224" s="34">
        <v>386558.92310529138</v>
      </c>
      <c r="L224" s="234">
        <f>Yhteenveto[[#This Row],[Valtionosuus omarahoitusosuuden jälkeen (välisumma)]]+Yhteenveto[[#This Row],[Lisäosat yhteensä]]+Yhteenveto[[#This Row],[Valtionosuuteen tehtävät vähennykset ja lisäykset, netto]]</f>
        <v>629007.67451463477</v>
      </c>
      <c r="M224" s="34">
        <v>1165825.8508979406</v>
      </c>
      <c r="N224" s="308">
        <f>SUM(Yhteenveto[[#This Row],[Valtionosuus ennen verotuloihin perustuvaa valtionosuuden tasausta]]+Yhteenveto[[#This Row],[Verotuloihin perustuva valtionosuuden tasaus]])</f>
        <v>1794833.5254125753</v>
      </c>
      <c r="O224" s="244">
        <v>897669.0863562678</v>
      </c>
      <c r="P224" s="380">
        <f>SUM(Yhteenveto[[#This Row],[Kunnan  peruspalvelujen valtionosuus ]:[Veroperustemuutoksista johtuvien veromenetysten korvaus]])</f>
        <v>2692502.6117688431</v>
      </c>
      <c r="Q224" s="34">
        <v>-2048.9689999999973</v>
      </c>
      <c r="R224" s="347">
        <f>+Yhteenveto[[#This Row],[Kunnan  peruspalvelujen valtionosuus ]]+Yhteenveto[[#This Row],[Veroperustemuutoksista johtuvien veromenetysten korvaus]]+Yhteenveto[[#This Row],[Kotikuntakorvaus, netto]]</f>
        <v>2690453.6427688431</v>
      </c>
      <c r="S224" s="11"/>
      <c r="T224"/>
    </row>
    <row r="225" spans="1:20" ht="15" x14ac:dyDescent="0.25">
      <c r="A225" s="32">
        <v>704</v>
      </c>
      <c r="B225" s="13" t="s">
        <v>230</v>
      </c>
      <c r="C225" s="15">
        <v>6428</v>
      </c>
      <c r="D225" s="15">
        <v>12196713.41</v>
      </c>
      <c r="E225" s="15">
        <v>722599.42363003141</v>
      </c>
      <c r="F225" s="234">
        <f>Yhteenveto[[#This Row],[Ikärakenne, laskennallinen kustannus]]+Yhteenveto[[#This Row],[Muut laskennalliset kustannukset ]]</f>
        <v>12919312.833630031</v>
      </c>
      <c r="G225" s="329">
        <v>1388.69</v>
      </c>
      <c r="H225" s="17">
        <v>8926499.3200000003</v>
      </c>
      <c r="I225" s="345">
        <f>Yhteenveto[[#This Row],[Laskennalliset kustannukset yhteensä]]-Yhteenveto[[#This Row],[Omarahoitusosuus, €]]</f>
        <v>3992813.5136300307</v>
      </c>
      <c r="J225" s="33">
        <v>239177.53345007659</v>
      </c>
      <c r="K225" s="34">
        <v>528620.40035193285</v>
      </c>
      <c r="L225" s="234">
        <f>Yhteenveto[[#This Row],[Valtionosuus omarahoitusosuuden jälkeen (välisumma)]]+Yhteenveto[[#This Row],[Lisäosat yhteensä]]+Yhteenveto[[#This Row],[Valtionosuuteen tehtävät vähennykset ja lisäykset, netto]]</f>
        <v>4760611.4474320402</v>
      </c>
      <c r="M225" s="34">
        <v>1109658.2421610232</v>
      </c>
      <c r="N225" s="308">
        <f>SUM(Yhteenveto[[#This Row],[Valtionosuus ennen verotuloihin perustuvaa valtionosuuden tasausta]]+Yhteenveto[[#This Row],[Verotuloihin perustuva valtionosuuden tasaus]])</f>
        <v>5870269.6895930637</v>
      </c>
      <c r="O225" s="244">
        <v>847116.43534206226</v>
      </c>
      <c r="P225" s="380">
        <f>SUM(Yhteenveto[[#This Row],[Kunnan  peruspalvelujen valtionosuus ]:[Veroperustemuutoksista johtuvien veromenetysten korvaus]])</f>
        <v>6717386.1249351259</v>
      </c>
      <c r="Q225" s="34">
        <v>61390.263500000059</v>
      </c>
      <c r="R225" s="347">
        <f>+Yhteenveto[[#This Row],[Kunnan  peruspalvelujen valtionosuus ]]+Yhteenveto[[#This Row],[Veroperustemuutoksista johtuvien veromenetysten korvaus]]+Yhteenveto[[#This Row],[Kotikuntakorvaus, netto]]</f>
        <v>6778776.3884351263</v>
      </c>
      <c r="S225" s="11"/>
      <c r="T225"/>
    </row>
    <row r="226" spans="1:20" ht="15" x14ac:dyDescent="0.25">
      <c r="A226" s="32">
        <v>707</v>
      </c>
      <c r="B226" s="13" t="s">
        <v>231</v>
      </c>
      <c r="C226" s="15">
        <v>1960</v>
      </c>
      <c r="D226" s="15">
        <v>1555586.6500000001</v>
      </c>
      <c r="E226" s="15">
        <v>807518.76737840485</v>
      </c>
      <c r="F226" s="234">
        <f>Yhteenveto[[#This Row],[Ikärakenne, laskennallinen kustannus]]+Yhteenveto[[#This Row],[Muut laskennalliset kustannukset ]]</f>
        <v>2363105.4173784051</v>
      </c>
      <c r="G226" s="329">
        <v>1388.69</v>
      </c>
      <c r="H226" s="17">
        <v>2721832.4</v>
      </c>
      <c r="I226" s="345">
        <f>Yhteenveto[[#This Row],[Laskennalliset kustannukset yhteensä]]-Yhteenveto[[#This Row],[Omarahoitusosuus, €]]</f>
        <v>-358726.9826215948</v>
      </c>
      <c r="J226" s="33">
        <v>323910.78148510895</v>
      </c>
      <c r="K226" s="34">
        <v>-424029.55672200525</v>
      </c>
      <c r="L226" s="234">
        <f>Yhteenveto[[#This Row],[Valtionosuus omarahoitusosuuden jälkeen (välisumma)]]+Yhteenveto[[#This Row],[Lisäosat yhteensä]]+Yhteenveto[[#This Row],[Valtionosuuteen tehtävät vähennykset ja lisäykset, netto]]</f>
        <v>-458845.7578584911</v>
      </c>
      <c r="M226" s="34">
        <v>1272819.4878410366</v>
      </c>
      <c r="N226" s="308">
        <f>SUM(Yhteenveto[[#This Row],[Valtionosuus ennen verotuloihin perustuvaa valtionosuuden tasausta]]+Yhteenveto[[#This Row],[Verotuloihin perustuva valtionosuuden tasaus]])</f>
        <v>813973.7299825456</v>
      </c>
      <c r="O226" s="244">
        <v>524382.82559333195</v>
      </c>
      <c r="P226" s="380">
        <f>SUM(Yhteenveto[[#This Row],[Kunnan  peruspalvelujen valtionosuus ]:[Veroperustemuutoksista johtuvien veromenetysten korvaus]])</f>
        <v>1338356.5555758774</v>
      </c>
      <c r="Q226" s="34">
        <v>-17337.430000000008</v>
      </c>
      <c r="R226" s="347">
        <f>+Yhteenveto[[#This Row],[Kunnan  peruspalvelujen valtionosuus ]]+Yhteenveto[[#This Row],[Veroperustemuutoksista johtuvien veromenetysten korvaus]]+Yhteenveto[[#This Row],[Kotikuntakorvaus, netto]]</f>
        <v>1321019.1255758775</v>
      </c>
      <c r="S226" s="11"/>
      <c r="T226"/>
    </row>
    <row r="227" spans="1:20" ht="15" x14ac:dyDescent="0.25">
      <c r="A227" s="32">
        <v>710</v>
      </c>
      <c r="B227" s="13" t="s">
        <v>232</v>
      </c>
      <c r="C227" s="15">
        <v>27306</v>
      </c>
      <c r="D227" s="15">
        <v>37833606.240000002</v>
      </c>
      <c r="E227" s="15">
        <v>11924136.437935919</v>
      </c>
      <c r="F227" s="234">
        <f>Yhteenveto[[#This Row],[Ikärakenne, laskennallinen kustannus]]+Yhteenveto[[#This Row],[Muut laskennalliset kustannukset ]]</f>
        <v>49757742.677935921</v>
      </c>
      <c r="G227" s="329">
        <v>1388.69</v>
      </c>
      <c r="H227" s="17">
        <v>37919569.140000001</v>
      </c>
      <c r="I227" s="345">
        <f>Yhteenveto[[#This Row],[Laskennalliset kustannukset yhteensä]]-Yhteenveto[[#This Row],[Omarahoitusosuus, €]]</f>
        <v>11838173.53793592</v>
      </c>
      <c r="J227" s="33">
        <v>685247.18519993406</v>
      </c>
      <c r="K227" s="34">
        <v>-5674148.5241486225</v>
      </c>
      <c r="L227" s="234">
        <f>Yhteenveto[[#This Row],[Valtionosuus omarahoitusosuuden jälkeen (välisumma)]]+Yhteenveto[[#This Row],[Lisäosat yhteensä]]+Yhteenveto[[#This Row],[Valtionosuuteen tehtävät vähennykset ja lisäykset, netto]]</f>
        <v>6849272.1989872325</v>
      </c>
      <c r="M227" s="34">
        <v>7440546.0135168284</v>
      </c>
      <c r="N227" s="308">
        <f>SUM(Yhteenveto[[#This Row],[Valtionosuus ennen verotuloihin perustuvaa valtionosuuden tasausta]]+Yhteenveto[[#This Row],[Verotuloihin perustuva valtionosuuden tasaus]])</f>
        <v>14289818.212504061</v>
      </c>
      <c r="O227" s="244">
        <v>4808817.0721378895</v>
      </c>
      <c r="P227" s="380">
        <f>SUM(Yhteenveto[[#This Row],[Kunnan  peruspalvelujen valtionosuus ]:[Veroperustemuutoksista johtuvien veromenetysten korvaus]])</f>
        <v>19098635.284641951</v>
      </c>
      <c r="Q227" s="34">
        <v>-1138671.96624</v>
      </c>
      <c r="R227" s="347">
        <f>+Yhteenveto[[#This Row],[Kunnan  peruspalvelujen valtionosuus ]]+Yhteenveto[[#This Row],[Veroperustemuutoksista johtuvien veromenetysten korvaus]]+Yhteenveto[[#This Row],[Kotikuntakorvaus, netto]]</f>
        <v>17959963.318401951</v>
      </c>
      <c r="S227" s="11"/>
      <c r="T227"/>
    </row>
    <row r="228" spans="1:20" ht="15" x14ac:dyDescent="0.25">
      <c r="A228" s="32">
        <v>729</v>
      </c>
      <c r="B228" s="13" t="s">
        <v>233</v>
      </c>
      <c r="C228" s="15">
        <v>8975</v>
      </c>
      <c r="D228" s="15">
        <v>11545283.310000001</v>
      </c>
      <c r="E228" s="15">
        <v>2248927.4324789415</v>
      </c>
      <c r="F228" s="234">
        <f>Yhteenveto[[#This Row],[Ikärakenne, laskennallinen kustannus]]+Yhteenveto[[#This Row],[Muut laskennalliset kustannukset ]]</f>
        <v>13794210.742478942</v>
      </c>
      <c r="G228" s="329">
        <v>1388.69</v>
      </c>
      <c r="H228" s="17">
        <v>12463492.75</v>
      </c>
      <c r="I228" s="345">
        <f>Yhteenveto[[#This Row],[Laskennalliset kustannukset yhteensä]]-Yhteenveto[[#This Row],[Omarahoitusosuus, €]]</f>
        <v>1330717.9924789425</v>
      </c>
      <c r="J228" s="33">
        <v>710840.76337123301</v>
      </c>
      <c r="K228" s="34">
        <v>-1641687.9078135467</v>
      </c>
      <c r="L228" s="234">
        <f>Yhteenveto[[#This Row],[Valtionosuus omarahoitusosuuden jälkeen (välisumma)]]+Yhteenveto[[#This Row],[Lisäosat yhteensä]]+Yhteenveto[[#This Row],[Valtionosuuteen tehtävät vähennykset ja lisäykset, netto]]</f>
        <v>399870.84803662868</v>
      </c>
      <c r="M228" s="34">
        <v>4751158.3825585954</v>
      </c>
      <c r="N228" s="308">
        <f>SUM(Yhteenveto[[#This Row],[Valtionosuus ennen verotuloihin perustuvaa valtionosuuden tasausta]]+Yhteenveto[[#This Row],[Verotuloihin perustuva valtionosuuden tasaus]])</f>
        <v>5151029.2305952236</v>
      </c>
      <c r="O228" s="244">
        <v>1883138.1090361306</v>
      </c>
      <c r="P228" s="380">
        <f>SUM(Yhteenveto[[#This Row],[Kunnan  peruspalvelujen valtionosuus ]:[Veroperustemuutoksista johtuvien veromenetysten korvaus]])</f>
        <v>7034167.3396313544</v>
      </c>
      <c r="Q228" s="34">
        <v>-40427.734500000006</v>
      </c>
      <c r="R228" s="347">
        <f>+Yhteenveto[[#This Row],[Kunnan  peruspalvelujen valtionosuus ]]+Yhteenveto[[#This Row],[Veroperustemuutoksista johtuvien veromenetysten korvaus]]+Yhteenveto[[#This Row],[Kotikuntakorvaus, netto]]</f>
        <v>6993739.6051313542</v>
      </c>
      <c r="S228" s="11"/>
      <c r="T228"/>
    </row>
    <row r="229" spans="1:20" ht="15" x14ac:dyDescent="0.25">
      <c r="A229" s="32">
        <v>732</v>
      </c>
      <c r="B229" s="13" t="s">
        <v>234</v>
      </c>
      <c r="C229" s="15">
        <v>3336</v>
      </c>
      <c r="D229" s="15">
        <v>2836475.9899999998</v>
      </c>
      <c r="E229" s="15">
        <v>3393627.2317607645</v>
      </c>
      <c r="F229" s="234">
        <f>Yhteenveto[[#This Row],[Ikärakenne, laskennallinen kustannus]]+Yhteenveto[[#This Row],[Muut laskennalliset kustannukset ]]</f>
        <v>6230103.2217607647</v>
      </c>
      <c r="G229" s="329">
        <v>1388.69</v>
      </c>
      <c r="H229" s="17">
        <v>4632669.84</v>
      </c>
      <c r="I229" s="345">
        <f>Yhteenveto[[#This Row],[Laskennalliset kustannukset yhteensä]]-Yhteenveto[[#This Row],[Omarahoitusosuus, €]]</f>
        <v>1597433.3817607649</v>
      </c>
      <c r="J229" s="33">
        <v>1229363.7327461343</v>
      </c>
      <c r="K229" s="34">
        <v>-600859.13622929598</v>
      </c>
      <c r="L229" s="234">
        <f>Yhteenveto[[#This Row],[Valtionosuus omarahoitusosuuden jälkeen (välisumma)]]+Yhteenveto[[#This Row],[Lisäosat yhteensä]]+Yhteenveto[[#This Row],[Valtionosuuteen tehtävät vähennykset ja lisäykset, netto]]</f>
        <v>2225937.9782776032</v>
      </c>
      <c r="M229" s="34">
        <v>1347947.522416342</v>
      </c>
      <c r="N229" s="308">
        <f>SUM(Yhteenveto[[#This Row],[Valtionosuus ennen verotuloihin perustuvaa valtionosuuden tasausta]]+Yhteenveto[[#This Row],[Verotuloihin perustuva valtionosuuden tasaus]])</f>
        <v>3573885.5006939452</v>
      </c>
      <c r="O229" s="244">
        <v>757141.45744576736</v>
      </c>
      <c r="P229" s="380">
        <f>SUM(Yhteenveto[[#This Row],[Kunnan  peruspalvelujen valtionosuus ]:[Veroperustemuutoksista johtuvien veromenetysten korvaus]])</f>
        <v>4331026.9581397129</v>
      </c>
      <c r="Q229" s="34">
        <v>-102448.45</v>
      </c>
      <c r="R229" s="347">
        <f>+Yhteenveto[[#This Row],[Kunnan  peruspalvelujen valtionosuus ]]+Yhteenveto[[#This Row],[Veroperustemuutoksista johtuvien veromenetysten korvaus]]+Yhteenveto[[#This Row],[Kotikuntakorvaus, netto]]</f>
        <v>4228578.5081397127</v>
      </c>
      <c r="S229" s="11"/>
      <c r="T229"/>
    </row>
    <row r="230" spans="1:20" ht="15" x14ac:dyDescent="0.25">
      <c r="A230" s="32">
        <v>734</v>
      </c>
      <c r="B230" s="13" t="s">
        <v>235</v>
      </c>
      <c r="C230" s="15">
        <v>50933</v>
      </c>
      <c r="D230" s="15">
        <v>67519477.120000005</v>
      </c>
      <c r="E230" s="15">
        <v>12922185.890628224</v>
      </c>
      <c r="F230" s="234">
        <f>Yhteenveto[[#This Row],[Ikärakenne, laskennallinen kustannus]]+Yhteenveto[[#This Row],[Muut laskennalliset kustannukset ]]</f>
        <v>80441663.010628223</v>
      </c>
      <c r="G230" s="329">
        <v>1388.69</v>
      </c>
      <c r="H230" s="17">
        <v>70730147.769999996</v>
      </c>
      <c r="I230" s="345">
        <f>Yhteenveto[[#This Row],[Laskennalliset kustannukset yhteensä]]-Yhteenveto[[#This Row],[Omarahoitusosuus, €]]</f>
        <v>9711515.2406282276</v>
      </c>
      <c r="J230" s="33">
        <v>1493215.8878854695</v>
      </c>
      <c r="K230" s="34">
        <v>-7687155.7233126145</v>
      </c>
      <c r="L230" s="234">
        <f>Yhteenveto[[#This Row],[Valtionosuus omarahoitusosuuden jälkeen (välisumma)]]+Yhteenveto[[#This Row],[Lisäosat yhteensä]]+Yhteenveto[[#This Row],[Valtionosuuteen tehtävät vähennykset ja lisäykset, netto]]</f>
        <v>3517575.405201083</v>
      </c>
      <c r="M230" s="34">
        <v>14859086.706145555</v>
      </c>
      <c r="N230" s="308">
        <f>SUM(Yhteenveto[[#This Row],[Valtionosuus ennen verotuloihin perustuvaa valtionosuuden tasausta]]+Yhteenveto[[#This Row],[Verotuloihin perustuva valtionosuuden tasaus]])</f>
        <v>18376662.11134664</v>
      </c>
      <c r="O230" s="244">
        <v>9133203.6394595839</v>
      </c>
      <c r="P230" s="380">
        <f>SUM(Yhteenveto[[#This Row],[Kunnan  peruspalvelujen valtionosuus ]:[Veroperustemuutoksista johtuvien veromenetysten korvaus]])</f>
        <v>27509865.750806224</v>
      </c>
      <c r="Q230" s="34">
        <v>-678476.68110000016</v>
      </c>
      <c r="R230" s="347">
        <f>+Yhteenveto[[#This Row],[Kunnan  peruspalvelujen valtionosuus ]]+Yhteenveto[[#This Row],[Veroperustemuutoksista johtuvien veromenetysten korvaus]]+Yhteenveto[[#This Row],[Kotikuntakorvaus, netto]]</f>
        <v>26831389.069706224</v>
      </c>
      <c r="S230" s="11"/>
      <c r="T230"/>
    </row>
    <row r="231" spans="1:20" ht="15" x14ac:dyDescent="0.25">
      <c r="A231" s="32">
        <v>738</v>
      </c>
      <c r="B231" s="13" t="s">
        <v>236</v>
      </c>
      <c r="C231" s="15">
        <v>2917</v>
      </c>
      <c r="D231" s="15">
        <v>4163166.9599999995</v>
      </c>
      <c r="E231" s="15">
        <v>544909.47167059267</v>
      </c>
      <c r="F231" s="234">
        <f>Yhteenveto[[#This Row],[Ikärakenne, laskennallinen kustannus]]+Yhteenveto[[#This Row],[Muut laskennalliset kustannukset ]]</f>
        <v>4708076.4316705922</v>
      </c>
      <c r="G231" s="329">
        <v>1388.69</v>
      </c>
      <c r="H231" s="17">
        <v>4050808.73</v>
      </c>
      <c r="I231" s="345">
        <f>Yhteenveto[[#This Row],[Laskennalliset kustannukset yhteensä]]-Yhteenveto[[#This Row],[Omarahoitusosuus, €]]</f>
        <v>657267.70167059219</v>
      </c>
      <c r="J231" s="33">
        <v>53577.28391229378</v>
      </c>
      <c r="K231" s="34">
        <v>-189774.20317061277</v>
      </c>
      <c r="L231" s="234">
        <f>Yhteenveto[[#This Row],[Valtionosuus omarahoitusosuuden jälkeen (välisumma)]]+Yhteenveto[[#This Row],[Lisäosat yhteensä]]+Yhteenveto[[#This Row],[Valtionosuuteen tehtävät vähennykset ja lisäykset, netto]]</f>
        <v>521070.78241227311</v>
      </c>
      <c r="M231" s="34">
        <v>896684.20143546443</v>
      </c>
      <c r="N231" s="308">
        <f>SUM(Yhteenveto[[#This Row],[Valtionosuus ennen verotuloihin perustuvaa valtionosuuden tasausta]]+Yhteenveto[[#This Row],[Verotuloihin perustuva valtionosuuden tasaus]])</f>
        <v>1417754.9838477375</v>
      </c>
      <c r="O231" s="244">
        <v>569770.65239065827</v>
      </c>
      <c r="P231" s="380">
        <f>SUM(Yhteenveto[[#This Row],[Kunnan  peruspalvelujen valtionosuus ]:[Veroperustemuutoksista johtuvien veromenetysten korvaus]])</f>
        <v>1987525.6362383957</v>
      </c>
      <c r="Q231" s="34">
        <v>49868.753199999977</v>
      </c>
      <c r="R231" s="347">
        <f>+Yhteenveto[[#This Row],[Kunnan  peruspalvelujen valtionosuus ]]+Yhteenveto[[#This Row],[Veroperustemuutoksista johtuvien veromenetysten korvaus]]+Yhteenveto[[#This Row],[Kotikuntakorvaus, netto]]</f>
        <v>2037394.3894383956</v>
      </c>
      <c r="S231" s="11"/>
      <c r="T231"/>
    </row>
    <row r="232" spans="1:20" ht="15" x14ac:dyDescent="0.25">
      <c r="A232" s="32">
        <v>739</v>
      </c>
      <c r="B232" s="13" t="s">
        <v>237</v>
      </c>
      <c r="C232" s="15">
        <v>3256</v>
      </c>
      <c r="D232" s="15">
        <v>3594582.3600000003</v>
      </c>
      <c r="E232" s="15">
        <v>816893.21774405928</v>
      </c>
      <c r="F232" s="234">
        <f>Yhteenveto[[#This Row],[Ikärakenne, laskennallinen kustannus]]+Yhteenveto[[#This Row],[Muut laskennalliset kustannukset ]]</f>
        <v>4411475.5777440593</v>
      </c>
      <c r="G232" s="329">
        <v>1388.69</v>
      </c>
      <c r="H232" s="17">
        <v>4521574.6400000006</v>
      </c>
      <c r="I232" s="345">
        <f>Yhteenveto[[#This Row],[Laskennalliset kustannukset yhteensä]]-Yhteenveto[[#This Row],[Omarahoitusosuus, €]]</f>
        <v>-110099.06225594133</v>
      </c>
      <c r="J232" s="33">
        <v>224410.07160879488</v>
      </c>
      <c r="K232" s="34">
        <v>1764079.9187745855</v>
      </c>
      <c r="L232" s="234">
        <f>Yhteenveto[[#This Row],[Valtionosuus omarahoitusosuuden jälkeen (välisumma)]]+Yhteenveto[[#This Row],[Lisäosat yhteensä]]+Yhteenveto[[#This Row],[Valtionosuuteen tehtävät vähennykset ja lisäykset, netto]]</f>
        <v>1878390.928127439</v>
      </c>
      <c r="M232" s="34">
        <v>1091048.1115239949</v>
      </c>
      <c r="N232" s="308">
        <f>SUM(Yhteenveto[[#This Row],[Valtionosuus ennen verotuloihin perustuvaa valtionosuuden tasausta]]+Yhteenveto[[#This Row],[Verotuloihin perustuva valtionosuuden tasaus]])</f>
        <v>2969439.0396514339</v>
      </c>
      <c r="O232" s="244">
        <v>704284.69981162541</v>
      </c>
      <c r="P232" s="380">
        <f>SUM(Yhteenveto[[#This Row],[Kunnan  peruspalvelujen valtionosuus ]:[Veroperustemuutoksista johtuvien veromenetysten korvaus]])</f>
        <v>3673723.7394630592</v>
      </c>
      <c r="Q232" s="34">
        <v>103677.83140000002</v>
      </c>
      <c r="R232" s="347">
        <f>+Yhteenveto[[#This Row],[Kunnan  peruspalvelujen valtionosuus ]]+Yhteenveto[[#This Row],[Veroperustemuutoksista johtuvien veromenetysten korvaus]]+Yhteenveto[[#This Row],[Kotikuntakorvaus, netto]]</f>
        <v>3777401.5708630593</v>
      </c>
      <c r="S232" s="11"/>
      <c r="T232"/>
    </row>
    <row r="233" spans="1:20" ht="15" x14ac:dyDescent="0.25">
      <c r="A233" s="32">
        <v>740</v>
      </c>
      <c r="B233" s="13" t="s">
        <v>238</v>
      </c>
      <c r="C233" s="15">
        <v>32085</v>
      </c>
      <c r="D233" s="15">
        <v>35616260.620000005</v>
      </c>
      <c r="E233" s="15">
        <v>8943445.9616864976</v>
      </c>
      <c r="F233" s="234">
        <f>Yhteenveto[[#This Row],[Ikärakenne, laskennallinen kustannus]]+Yhteenveto[[#This Row],[Muut laskennalliset kustannukset ]]</f>
        <v>44559706.581686504</v>
      </c>
      <c r="G233" s="329">
        <v>1388.69</v>
      </c>
      <c r="H233" s="17">
        <v>44556118.649999999</v>
      </c>
      <c r="I233" s="345">
        <f>Yhteenveto[[#This Row],[Laskennalliset kustannukset yhteensä]]-Yhteenveto[[#This Row],[Omarahoitusosuus, €]]</f>
        <v>3587.9316865056753</v>
      </c>
      <c r="J233" s="33">
        <v>1712049.286809569</v>
      </c>
      <c r="K233" s="34">
        <v>-11508058.242535144</v>
      </c>
      <c r="L233" s="234">
        <f>Yhteenveto[[#This Row],[Valtionosuus omarahoitusosuuden jälkeen (välisumma)]]+Yhteenveto[[#This Row],[Lisäosat yhteensä]]+Yhteenveto[[#This Row],[Valtionosuuteen tehtävät vähennykset ja lisäykset, netto]]</f>
        <v>-9792421.0240390692</v>
      </c>
      <c r="M233" s="34">
        <v>9358231.9081515893</v>
      </c>
      <c r="N233" s="308">
        <f>SUM(Yhteenveto[[#This Row],[Valtionosuus ennen verotuloihin perustuvaa valtionosuuden tasausta]]+Yhteenveto[[#This Row],[Verotuloihin perustuva valtionosuuden tasaus]])</f>
        <v>-434189.11588747986</v>
      </c>
      <c r="O233" s="244">
        <v>6152036.684439783</v>
      </c>
      <c r="P233" s="380">
        <f>SUM(Yhteenveto[[#This Row],[Kunnan  peruspalvelujen valtionosuus ]:[Veroperustemuutoksista johtuvien veromenetysten korvaus]])</f>
        <v>5717847.5685523031</v>
      </c>
      <c r="Q233" s="34">
        <v>-367001.87049999996</v>
      </c>
      <c r="R233" s="347">
        <f>+Yhteenveto[[#This Row],[Kunnan  peruspalvelujen valtionosuus ]]+Yhteenveto[[#This Row],[Veroperustemuutoksista johtuvien veromenetysten korvaus]]+Yhteenveto[[#This Row],[Kotikuntakorvaus, netto]]</f>
        <v>5350845.6980523029</v>
      </c>
      <c r="S233" s="11"/>
      <c r="T233"/>
    </row>
    <row r="234" spans="1:20" ht="15" x14ac:dyDescent="0.25">
      <c r="A234" s="32">
        <v>742</v>
      </c>
      <c r="B234" s="13" t="s">
        <v>239</v>
      </c>
      <c r="C234" s="15">
        <v>988</v>
      </c>
      <c r="D234" s="15">
        <v>958533.2699999999</v>
      </c>
      <c r="E234" s="15">
        <v>977330.49988491274</v>
      </c>
      <c r="F234" s="234">
        <f>Yhteenveto[[#This Row],[Ikärakenne, laskennallinen kustannus]]+Yhteenveto[[#This Row],[Muut laskennalliset kustannukset ]]</f>
        <v>1935863.7698849128</v>
      </c>
      <c r="G234" s="329">
        <v>1388.69</v>
      </c>
      <c r="H234" s="17">
        <v>1372025.72</v>
      </c>
      <c r="I234" s="345">
        <f>Yhteenveto[[#This Row],[Laskennalliset kustannukset yhteensä]]-Yhteenveto[[#This Row],[Omarahoitusosuus, €]]</f>
        <v>563838.04988491279</v>
      </c>
      <c r="J234" s="33">
        <v>385198.86957285937</v>
      </c>
      <c r="K234" s="34">
        <v>102717.1710219958</v>
      </c>
      <c r="L234" s="234">
        <f>Yhteenveto[[#This Row],[Valtionosuus omarahoitusosuuden jälkeen (välisumma)]]+Yhteenveto[[#This Row],[Lisäosat yhteensä]]+Yhteenveto[[#This Row],[Valtionosuuteen tehtävät vähennykset ja lisäykset, netto]]</f>
        <v>1051754.0904797679</v>
      </c>
      <c r="M234" s="34">
        <v>-22975.863869158784</v>
      </c>
      <c r="N234" s="308">
        <f>SUM(Yhteenveto[[#This Row],[Valtionosuus ennen verotuloihin perustuvaa valtionosuuden tasausta]]+Yhteenveto[[#This Row],[Verotuloihin perustuva valtionosuuden tasaus]])</f>
        <v>1028778.2266106091</v>
      </c>
      <c r="O234" s="244">
        <v>227813.65568504349</v>
      </c>
      <c r="P234" s="380">
        <f>SUM(Yhteenveto[[#This Row],[Kunnan  peruspalvelujen valtionosuus ]:[Veroperustemuutoksista johtuvien veromenetysten korvaus]])</f>
        <v>1256591.8822956525</v>
      </c>
      <c r="Q234" s="34">
        <v>0</v>
      </c>
      <c r="R234" s="347">
        <f>+Yhteenveto[[#This Row],[Kunnan  peruspalvelujen valtionosuus ]]+Yhteenveto[[#This Row],[Veroperustemuutoksista johtuvien veromenetysten korvaus]]+Yhteenveto[[#This Row],[Kotikuntakorvaus, netto]]</f>
        <v>1256591.8822956525</v>
      </c>
      <c r="S234" s="11"/>
      <c r="T234"/>
    </row>
    <row r="235" spans="1:20" ht="15" x14ac:dyDescent="0.25">
      <c r="A235" s="32">
        <v>743</v>
      </c>
      <c r="B235" s="13" t="s">
        <v>240</v>
      </c>
      <c r="C235" s="15">
        <v>65323</v>
      </c>
      <c r="D235" s="15">
        <v>103986387.67</v>
      </c>
      <c r="E235" s="15">
        <v>9436257.2025426999</v>
      </c>
      <c r="F235" s="234">
        <f>Yhteenveto[[#This Row],[Ikärakenne, laskennallinen kustannus]]+Yhteenveto[[#This Row],[Muut laskennalliset kustannukset ]]</f>
        <v>113422644.87254271</v>
      </c>
      <c r="G235" s="329">
        <v>1388.69</v>
      </c>
      <c r="H235" s="17">
        <v>90713396.870000005</v>
      </c>
      <c r="I235" s="345">
        <f>Yhteenveto[[#This Row],[Laskennalliset kustannukset yhteensä]]-Yhteenveto[[#This Row],[Omarahoitusosuus, €]]</f>
        <v>22709248.002542704</v>
      </c>
      <c r="J235" s="33">
        <v>2783906.1668835143</v>
      </c>
      <c r="K235" s="34">
        <v>-20963812.9824977</v>
      </c>
      <c r="L235" s="234">
        <f>Yhteenveto[[#This Row],[Valtionosuus omarahoitusosuuden jälkeen (välisumma)]]+Yhteenveto[[#This Row],[Lisäosat yhteensä]]+Yhteenveto[[#This Row],[Valtionosuuteen tehtävät vähennykset ja lisäykset, netto]]</f>
        <v>4529341.1869285181</v>
      </c>
      <c r="M235" s="34">
        <v>12299018.935356123</v>
      </c>
      <c r="N235" s="308">
        <f>SUM(Yhteenveto[[#This Row],[Valtionosuus ennen verotuloihin perustuvaa valtionosuuden tasausta]]+Yhteenveto[[#This Row],[Verotuloihin perustuva valtionosuuden tasaus]])</f>
        <v>16828360.122284643</v>
      </c>
      <c r="O235" s="244">
        <v>9891809.9511747789</v>
      </c>
      <c r="P235" s="380">
        <f>SUM(Yhteenveto[[#This Row],[Kunnan  peruspalvelujen valtionosuus ]:[Veroperustemuutoksista johtuvien veromenetysten korvaus]])</f>
        <v>26720170.073459424</v>
      </c>
      <c r="Q235" s="34">
        <v>-211894.91719999979</v>
      </c>
      <c r="R235" s="347">
        <f>+Yhteenveto[[#This Row],[Kunnan  peruspalvelujen valtionosuus ]]+Yhteenveto[[#This Row],[Veroperustemuutoksista johtuvien veromenetysten korvaus]]+Yhteenveto[[#This Row],[Kotikuntakorvaus, netto]]</f>
        <v>26508275.156259425</v>
      </c>
      <c r="S235" s="11"/>
      <c r="T235"/>
    </row>
    <row r="236" spans="1:20" ht="15" x14ac:dyDescent="0.25">
      <c r="A236" s="32">
        <v>746</v>
      </c>
      <c r="B236" s="13" t="s">
        <v>241</v>
      </c>
      <c r="C236" s="15">
        <v>4735</v>
      </c>
      <c r="D236" s="15">
        <v>11056063.85</v>
      </c>
      <c r="E236" s="15">
        <v>1169032.3752093809</v>
      </c>
      <c r="F236" s="234">
        <f>Yhteenveto[[#This Row],[Ikärakenne, laskennallinen kustannus]]+Yhteenveto[[#This Row],[Muut laskennalliset kustannukset ]]</f>
        <v>12225096.225209381</v>
      </c>
      <c r="G236" s="329">
        <v>1388.69</v>
      </c>
      <c r="H236" s="17">
        <v>6575447.1500000004</v>
      </c>
      <c r="I236" s="345">
        <f>Yhteenveto[[#This Row],[Laskennalliset kustannukset yhteensä]]-Yhteenveto[[#This Row],[Omarahoitusosuus, €]]</f>
        <v>5649649.0752093811</v>
      </c>
      <c r="J236" s="33">
        <v>215826.62872270131</v>
      </c>
      <c r="K236" s="34">
        <v>-1225561.2940005993</v>
      </c>
      <c r="L236" s="234">
        <f>Yhteenveto[[#This Row],[Valtionosuus omarahoitusosuuden jälkeen (välisumma)]]+Yhteenveto[[#This Row],[Lisäosat yhteensä]]+Yhteenveto[[#This Row],[Valtionosuuteen tehtävät vähennykset ja lisäykset, netto]]</f>
        <v>4639914.4099314827</v>
      </c>
      <c r="M236" s="34">
        <v>1410848.1951298011</v>
      </c>
      <c r="N236" s="308">
        <f>SUM(Yhteenveto[[#This Row],[Valtionosuus ennen verotuloihin perustuvaa valtionosuuden tasausta]]+Yhteenveto[[#This Row],[Verotuloihin perustuva valtionosuuden tasaus]])</f>
        <v>6050762.6050612833</v>
      </c>
      <c r="O236" s="244">
        <v>927037.86173937644</v>
      </c>
      <c r="P236" s="380">
        <f>SUM(Yhteenveto[[#This Row],[Kunnan  peruspalvelujen valtionosuus ]:[Veroperustemuutoksista johtuvien veromenetysten korvaus]])</f>
        <v>6977800.4668006599</v>
      </c>
      <c r="Q236" s="34">
        <v>27267.048999999985</v>
      </c>
      <c r="R236" s="347">
        <f>+Yhteenveto[[#This Row],[Kunnan  peruspalvelujen valtionosuus ]]+Yhteenveto[[#This Row],[Veroperustemuutoksista johtuvien veromenetysten korvaus]]+Yhteenveto[[#This Row],[Kotikuntakorvaus, netto]]</f>
        <v>7005067.5158006595</v>
      </c>
      <c r="S236" s="11"/>
      <c r="T236"/>
    </row>
    <row r="237" spans="1:20" ht="15" x14ac:dyDescent="0.25">
      <c r="A237" s="32">
        <v>747</v>
      </c>
      <c r="B237" s="13" t="s">
        <v>242</v>
      </c>
      <c r="C237" s="15">
        <v>1308</v>
      </c>
      <c r="D237" s="15">
        <v>1373950.33</v>
      </c>
      <c r="E237" s="15">
        <v>512019.00239397254</v>
      </c>
      <c r="F237" s="234">
        <f>Yhteenveto[[#This Row],[Ikärakenne, laskennallinen kustannus]]+Yhteenveto[[#This Row],[Muut laskennalliset kustannukset ]]</f>
        <v>1885969.3323939727</v>
      </c>
      <c r="G237" s="329">
        <v>1388.69</v>
      </c>
      <c r="H237" s="17">
        <v>1816406.52</v>
      </c>
      <c r="I237" s="345">
        <f>Yhteenveto[[#This Row],[Laskennalliset kustannukset yhteensä]]-Yhteenveto[[#This Row],[Omarahoitusosuus, €]]</f>
        <v>69562.81239397265</v>
      </c>
      <c r="J237" s="33">
        <v>177617.75217639681</v>
      </c>
      <c r="K237" s="34">
        <v>511138.73199321283</v>
      </c>
      <c r="L237" s="234">
        <f>Yhteenveto[[#This Row],[Valtionosuus omarahoitusosuuden jälkeen (välisumma)]]+Yhteenveto[[#This Row],[Lisäosat yhteensä]]+Yhteenveto[[#This Row],[Valtionosuuteen tehtävät vähennykset ja lisäykset, netto]]</f>
        <v>758319.29656358226</v>
      </c>
      <c r="M237" s="34">
        <v>546791.75487211917</v>
      </c>
      <c r="N237" s="308">
        <f>SUM(Yhteenveto[[#This Row],[Valtionosuus ennen verotuloihin perustuvaa valtionosuuden tasausta]]+Yhteenveto[[#This Row],[Verotuloihin perustuva valtionosuuden tasaus]])</f>
        <v>1305111.0514357015</v>
      </c>
      <c r="O237" s="244">
        <v>335091.58715118672</v>
      </c>
      <c r="P237" s="380">
        <f>SUM(Yhteenveto[[#This Row],[Kunnan  peruspalvelujen valtionosuus ]:[Veroperustemuutoksista johtuvien veromenetysten korvaus]])</f>
        <v>1640202.6385868883</v>
      </c>
      <c r="Q237" s="34">
        <v>53746.03300000001</v>
      </c>
      <c r="R237" s="347">
        <f>+Yhteenveto[[#This Row],[Kunnan  peruspalvelujen valtionosuus ]]+Yhteenveto[[#This Row],[Veroperustemuutoksista johtuvien veromenetysten korvaus]]+Yhteenveto[[#This Row],[Kotikuntakorvaus, netto]]</f>
        <v>1693948.6715868884</v>
      </c>
      <c r="S237" s="11"/>
      <c r="T237"/>
    </row>
    <row r="238" spans="1:20" ht="15" x14ac:dyDescent="0.25">
      <c r="A238" s="32">
        <v>748</v>
      </c>
      <c r="B238" s="13" t="s">
        <v>243</v>
      </c>
      <c r="C238" s="15">
        <v>4897</v>
      </c>
      <c r="D238" s="15">
        <v>9570705.0899999999</v>
      </c>
      <c r="E238" s="15">
        <v>1361962.2860266152</v>
      </c>
      <c r="F238" s="234">
        <f>Yhteenveto[[#This Row],[Ikärakenne, laskennallinen kustannus]]+Yhteenveto[[#This Row],[Muut laskennalliset kustannukset ]]</f>
        <v>10932667.376026616</v>
      </c>
      <c r="G238" s="329">
        <v>1388.69</v>
      </c>
      <c r="H238" s="17">
        <v>6800414.9300000006</v>
      </c>
      <c r="I238" s="345">
        <f>Yhteenveto[[#This Row],[Laskennalliset kustannukset yhteensä]]-Yhteenveto[[#This Row],[Omarahoitusosuus, €]]</f>
        <v>4132252.4460266149</v>
      </c>
      <c r="J238" s="33">
        <v>308527.6802764039</v>
      </c>
      <c r="K238" s="34">
        <v>-2190259.6464447998</v>
      </c>
      <c r="L238" s="234">
        <f>Yhteenveto[[#This Row],[Valtionosuus omarahoitusosuuden jälkeen (välisumma)]]+Yhteenveto[[#This Row],[Lisäosat yhteensä]]+Yhteenveto[[#This Row],[Valtionosuuteen tehtävät vähennykset ja lisäykset, netto]]</f>
        <v>2250520.4798582192</v>
      </c>
      <c r="M238" s="34">
        <v>2561589.8101555142</v>
      </c>
      <c r="N238" s="308">
        <f>SUM(Yhteenveto[[#This Row],[Valtionosuus ennen verotuloihin perustuvaa valtionosuuden tasausta]]+Yhteenveto[[#This Row],[Verotuloihin perustuva valtionosuuden tasaus]])</f>
        <v>4812110.2900137333</v>
      </c>
      <c r="O238" s="244">
        <v>1015680.294506805</v>
      </c>
      <c r="P238" s="380">
        <f>SUM(Yhteenveto[[#This Row],[Kunnan  peruspalvelujen valtionosuus ]:[Veroperustemuutoksista johtuvien veromenetysten korvaus]])</f>
        <v>5827790.5845205383</v>
      </c>
      <c r="Q238" s="34">
        <v>269518.23</v>
      </c>
      <c r="R238" s="347">
        <f>+Yhteenveto[[#This Row],[Kunnan  peruspalvelujen valtionosuus ]]+Yhteenveto[[#This Row],[Veroperustemuutoksista johtuvien veromenetysten korvaus]]+Yhteenveto[[#This Row],[Kotikuntakorvaus, netto]]</f>
        <v>6097308.8145205379</v>
      </c>
      <c r="S238" s="11"/>
      <c r="T238"/>
    </row>
    <row r="239" spans="1:20" ht="15" x14ac:dyDescent="0.25">
      <c r="A239" s="32">
        <v>749</v>
      </c>
      <c r="B239" s="13" t="s">
        <v>244</v>
      </c>
      <c r="C239" s="15">
        <v>21232</v>
      </c>
      <c r="D239" s="15">
        <v>38866261.159999996</v>
      </c>
      <c r="E239" s="15">
        <v>2162237.8602287769</v>
      </c>
      <c r="F239" s="234">
        <f>Yhteenveto[[#This Row],[Ikärakenne, laskennallinen kustannus]]+Yhteenveto[[#This Row],[Muut laskennalliset kustannukset ]]</f>
        <v>41028499.020228773</v>
      </c>
      <c r="G239" s="329">
        <v>1388.69</v>
      </c>
      <c r="H239" s="17">
        <v>29484666.080000002</v>
      </c>
      <c r="I239" s="345">
        <f>Yhteenveto[[#This Row],[Laskennalliset kustannukset yhteensä]]-Yhteenveto[[#This Row],[Omarahoitusosuus, €]]</f>
        <v>11543832.940228771</v>
      </c>
      <c r="J239" s="33">
        <v>634963.22280975129</v>
      </c>
      <c r="K239" s="34">
        <v>-6729650.3591564484</v>
      </c>
      <c r="L239" s="234">
        <f>Yhteenveto[[#This Row],[Valtionosuus omarahoitusosuuden jälkeen (välisumma)]]+Yhteenveto[[#This Row],[Lisäosat yhteensä]]+Yhteenveto[[#This Row],[Valtionosuuteen tehtävät vähennykset ja lisäykset, netto]]</f>
        <v>5449145.8038820736</v>
      </c>
      <c r="M239" s="34">
        <v>5010593.8415084388</v>
      </c>
      <c r="N239" s="308">
        <f>SUM(Yhteenveto[[#This Row],[Valtionosuus ennen verotuloihin perustuvaa valtionosuuden tasausta]]+Yhteenveto[[#This Row],[Verotuloihin perustuva valtionosuuden tasaus]])</f>
        <v>10459739.645390512</v>
      </c>
      <c r="O239" s="244">
        <v>3020021.1533850855</v>
      </c>
      <c r="P239" s="380">
        <f>SUM(Yhteenveto[[#This Row],[Kunnan  peruspalvelujen valtionosuus ]:[Veroperustemuutoksista johtuvien veromenetysten korvaus]])</f>
        <v>13479760.798775598</v>
      </c>
      <c r="Q239" s="34">
        <v>35751.356790000165</v>
      </c>
      <c r="R239" s="347">
        <f>+Yhteenveto[[#This Row],[Kunnan  peruspalvelujen valtionosuus ]]+Yhteenveto[[#This Row],[Veroperustemuutoksista johtuvien veromenetysten korvaus]]+Yhteenveto[[#This Row],[Kotikuntakorvaus, netto]]</f>
        <v>13515512.155565599</v>
      </c>
      <c r="S239" s="11"/>
      <c r="T239"/>
    </row>
    <row r="240" spans="1:20" ht="15" x14ac:dyDescent="0.25">
      <c r="A240" s="32">
        <v>751</v>
      </c>
      <c r="B240" s="13" t="s">
        <v>245</v>
      </c>
      <c r="C240" s="15">
        <v>2877</v>
      </c>
      <c r="D240" s="15">
        <v>3739985.5</v>
      </c>
      <c r="E240" s="15">
        <v>1395154.1787235951</v>
      </c>
      <c r="F240" s="234">
        <f>Yhteenveto[[#This Row],[Ikärakenne, laskennallinen kustannus]]+Yhteenveto[[#This Row],[Muut laskennalliset kustannukset ]]</f>
        <v>5135139.6787235951</v>
      </c>
      <c r="G240" s="329">
        <v>1388.69</v>
      </c>
      <c r="H240" s="17">
        <v>3995261.1300000004</v>
      </c>
      <c r="I240" s="345">
        <f>Yhteenveto[[#This Row],[Laskennalliset kustannukset yhteensä]]-Yhteenveto[[#This Row],[Omarahoitusosuus, €]]</f>
        <v>1139878.5487235948</v>
      </c>
      <c r="J240" s="33">
        <v>218761.90174711173</v>
      </c>
      <c r="K240" s="34">
        <v>-65798.174600429629</v>
      </c>
      <c r="L240" s="234">
        <f>Yhteenveto[[#This Row],[Valtionosuus omarahoitusosuuden jälkeen (välisumma)]]+Yhteenveto[[#This Row],[Lisäosat yhteensä]]+Yhteenveto[[#This Row],[Valtionosuuteen tehtävät vähennykset ja lisäykset, netto]]</f>
        <v>1292842.2758702768</v>
      </c>
      <c r="M240" s="34">
        <v>1201637.772055164</v>
      </c>
      <c r="N240" s="308">
        <f>SUM(Yhteenveto[[#This Row],[Valtionosuus ennen verotuloihin perustuvaa valtionosuuden tasausta]]+Yhteenveto[[#This Row],[Verotuloihin perustuva valtionosuuden tasaus]])</f>
        <v>2494480.0479254406</v>
      </c>
      <c r="O240" s="244">
        <v>505376.80502929178</v>
      </c>
      <c r="P240" s="380">
        <f>SUM(Yhteenveto[[#This Row],[Kunnan  peruspalvelujen valtionosuus ]:[Veroperustemuutoksista johtuvien veromenetysten korvaus]])</f>
        <v>2999856.8529547323</v>
      </c>
      <c r="Q240" s="34">
        <v>18913.559999999983</v>
      </c>
      <c r="R240" s="347">
        <f>+Yhteenveto[[#This Row],[Kunnan  peruspalvelujen valtionosuus ]]+Yhteenveto[[#This Row],[Veroperustemuutoksista johtuvien veromenetysten korvaus]]+Yhteenveto[[#This Row],[Kotikuntakorvaus, netto]]</f>
        <v>3018770.4129547323</v>
      </c>
      <c r="S240" s="11"/>
      <c r="T240"/>
    </row>
    <row r="241" spans="1:20" ht="15" x14ac:dyDescent="0.25">
      <c r="A241" s="32">
        <v>753</v>
      </c>
      <c r="B241" s="13" t="s">
        <v>246</v>
      </c>
      <c r="C241" s="15">
        <v>22320</v>
      </c>
      <c r="D241" s="15">
        <v>38306756.049999997</v>
      </c>
      <c r="E241" s="15">
        <v>6601282.03675682</v>
      </c>
      <c r="F241" s="234">
        <f>Yhteenveto[[#This Row],[Ikärakenne, laskennallinen kustannus]]+Yhteenveto[[#This Row],[Muut laskennalliset kustannukset ]]</f>
        <v>44908038.086756818</v>
      </c>
      <c r="G241" s="329">
        <v>1388.69</v>
      </c>
      <c r="H241" s="17">
        <v>30995560.800000001</v>
      </c>
      <c r="I241" s="345">
        <f>Yhteenveto[[#This Row],[Laskennalliset kustannukset yhteensä]]-Yhteenveto[[#This Row],[Omarahoitusosuus, €]]</f>
        <v>13912477.286756817</v>
      </c>
      <c r="J241" s="33">
        <v>970497.98752887221</v>
      </c>
      <c r="K241" s="34">
        <v>7679854.3249735227</v>
      </c>
      <c r="L241" s="234">
        <f>Yhteenveto[[#This Row],[Valtionosuus omarahoitusosuuden jälkeen (välisumma)]]+Yhteenveto[[#This Row],[Lisäosat yhteensä]]+Yhteenveto[[#This Row],[Valtionosuuteen tehtävät vähennykset ja lisäykset, netto]]</f>
        <v>22562829.599259213</v>
      </c>
      <c r="M241" s="34">
        <v>-613531.47980384016</v>
      </c>
      <c r="N241" s="308">
        <f>SUM(Yhteenveto[[#This Row],[Valtionosuus ennen verotuloihin perustuvaa valtionosuuden tasausta]]+Yhteenveto[[#This Row],[Verotuloihin perustuva valtionosuuden tasaus]])</f>
        <v>21949298.119455371</v>
      </c>
      <c r="O241" s="244">
        <v>2475592.6170254587</v>
      </c>
      <c r="P241" s="380">
        <f>SUM(Yhteenveto[[#This Row],[Kunnan  peruspalvelujen valtionosuus ]:[Veroperustemuutoksista johtuvien veromenetysten korvaus]])</f>
        <v>24424890.736480828</v>
      </c>
      <c r="Q241" s="34">
        <v>-136536.98963999981</v>
      </c>
      <c r="R241" s="347">
        <f>+Yhteenveto[[#This Row],[Kunnan  peruspalvelujen valtionosuus ]]+Yhteenveto[[#This Row],[Veroperustemuutoksista johtuvien veromenetysten korvaus]]+Yhteenveto[[#This Row],[Kotikuntakorvaus, netto]]</f>
        <v>24288353.746840827</v>
      </c>
      <c r="S241" s="11"/>
      <c r="T241"/>
    </row>
    <row r="242" spans="1:20" ht="15" x14ac:dyDescent="0.25">
      <c r="A242" s="32">
        <v>755</v>
      </c>
      <c r="B242" s="13" t="s">
        <v>247</v>
      </c>
      <c r="C242" s="15">
        <v>6217</v>
      </c>
      <c r="D242" s="15">
        <v>10156483.309999999</v>
      </c>
      <c r="E242" s="15">
        <v>2004242.8440530268</v>
      </c>
      <c r="F242" s="234">
        <f>Yhteenveto[[#This Row],[Ikärakenne, laskennallinen kustannus]]+Yhteenveto[[#This Row],[Muut laskennalliset kustannukset ]]</f>
        <v>12160726.154053025</v>
      </c>
      <c r="G242" s="329">
        <v>1388.69</v>
      </c>
      <c r="H242" s="17">
        <v>8633485.7300000004</v>
      </c>
      <c r="I242" s="345">
        <f>Yhteenveto[[#This Row],[Laskennalliset kustannukset yhteensä]]-Yhteenveto[[#This Row],[Omarahoitusosuus, €]]</f>
        <v>3527240.4240530245</v>
      </c>
      <c r="J242" s="33">
        <v>187281.68653022984</v>
      </c>
      <c r="K242" s="34">
        <v>1314213.2530082306</v>
      </c>
      <c r="L242" s="234">
        <f>Yhteenveto[[#This Row],[Valtionosuus omarahoitusosuuden jälkeen (välisumma)]]+Yhteenveto[[#This Row],[Lisäosat yhteensä]]+Yhteenveto[[#This Row],[Valtionosuuteen tehtävät vähennykset ja lisäykset, netto]]</f>
        <v>5028735.3635914847</v>
      </c>
      <c r="M242" s="34">
        <v>-16214.597533682334</v>
      </c>
      <c r="N242" s="308">
        <f>SUM(Yhteenveto[[#This Row],[Valtionosuus ennen verotuloihin perustuvaa valtionosuuden tasausta]]+Yhteenveto[[#This Row],[Verotuloihin perustuva valtionosuuden tasaus]])</f>
        <v>5012520.7660578024</v>
      </c>
      <c r="O242" s="244">
        <v>868897.16991338076</v>
      </c>
      <c r="P242" s="380">
        <f>SUM(Yhteenveto[[#This Row],[Kunnan  peruspalvelujen valtionosuus ]:[Veroperustemuutoksista johtuvien veromenetysten korvaus]])</f>
        <v>5881417.9359711828</v>
      </c>
      <c r="Q242" s="34">
        <v>-1034146.1769000001</v>
      </c>
      <c r="R242" s="347">
        <f>+Yhteenveto[[#This Row],[Kunnan  peruspalvelujen valtionosuus ]]+Yhteenveto[[#This Row],[Veroperustemuutoksista johtuvien veromenetysten korvaus]]+Yhteenveto[[#This Row],[Kotikuntakorvaus, netto]]</f>
        <v>4847271.7590711825</v>
      </c>
      <c r="S242" s="11"/>
      <c r="T242"/>
    </row>
    <row r="243" spans="1:20" ht="15" x14ac:dyDescent="0.25">
      <c r="A243" s="32">
        <v>758</v>
      </c>
      <c r="B243" s="13" t="s">
        <v>248</v>
      </c>
      <c r="C243" s="15">
        <v>8134</v>
      </c>
      <c r="D243" s="15">
        <v>10688565.82</v>
      </c>
      <c r="E243" s="15">
        <v>7604686.071572898</v>
      </c>
      <c r="F243" s="234">
        <f>Yhteenveto[[#This Row],[Ikärakenne, laskennallinen kustannus]]+Yhteenveto[[#This Row],[Muut laskennalliset kustannukset ]]</f>
        <v>18293251.8915729</v>
      </c>
      <c r="G243" s="329">
        <v>1388.69</v>
      </c>
      <c r="H243" s="17">
        <v>11295604.460000001</v>
      </c>
      <c r="I243" s="345">
        <f>Yhteenveto[[#This Row],[Laskennalliset kustannukset yhteensä]]-Yhteenveto[[#This Row],[Omarahoitusosuus, €]]</f>
        <v>6997647.4315728992</v>
      </c>
      <c r="J243" s="33">
        <v>1492741.0628174557</v>
      </c>
      <c r="K243" s="34">
        <v>-4020096.4489830807</v>
      </c>
      <c r="L243" s="234">
        <f>Yhteenveto[[#This Row],[Valtionosuus omarahoitusosuuden jälkeen (välisumma)]]+Yhteenveto[[#This Row],[Lisäosat yhteensä]]+Yhteenveto[[#This Row],[Valtionosuuteen tehtävät vähennykset ja lisäykset, netto]]</f>
        <v>4470292.0454072747</v>
      </c>
      <c r="M243" s="34">
        <v>608424.11334587587</v>
      </c>
      <c r="N243" s="308">
        <f>SUM(Yhteenveto[[#This Row],[Valtionosuus ennen verotuloihin perustuvaa valtionosuuden tasausta]]+Yhteenveto[[#This Row],[Verotuloihin perustuva valtionosuuden tasaus]])</f>
        <v>5078716.1587531511</v>
      </c>
      <c r="O243" s="244">
        <v>1511507.9409612808</v>
      </c>
      <c r="P243" s="380">
        <f>SUM(Yhteenveto[[#This Row],[Kunnan  peruspalvelujen valtionosuus ]:[Veroperustemuutoksista johtuvien veromenetysten korvaus]])</f>
        <v>6590224.0997144319</v>
      </c>
      <c r="Q243" s="34">
        <v>-115136.2965</v>
      </c>
      <c r="R243" s="347">
        <f>+Yhteenveto[[#This Row],[Kunnan  peruspalvelujen valtionosuus ]]+Yhteenveto[[#This Row],[Veroperustemuutoksista johtuvien veromenetysten korvaus]]+Yhteenveto[[#This Row],[Kotikuntakorvaus, netto]]</f>
        <v>6475087.8032144317</v>
      </c>
      <c r="S243" s="11"/>
      <c r="T243"/>
    </row>
    <row r="244" spans="1:20" ht="15" x14ac:dyDescent="0.25">
      <c r="A244" s="32">
        <v>759</v>
      </c>
      <c r="B244" s="13" t="s">
        <v>249</v>
      </c>
      <c r="C244" s="15">
        <v>1942</v>
      </c>
      <c r="D244" s="15">
        <v>2965700.9599999995</v>
      </c>
      <c r="E244" s="15">
        <v>605823.85434684786</v>
      </c>
      <c r="F244" s="234">
        <f>Yhteenveto[[#This Row],[Ikärakenne, laskennallinen kustannus]]+Yhteenveto[[#This Row],[Muut laskennalliset kustannukset ]]</f>
        <v>3571524.8143468471</v>
      </c>
      <c r="G244" s="329">
        <v>1388.69</v>
      </c>
      <c r="H244" s="17">
        <v>2696835.98</v>
      </c>
      <c r="I244" s="345">
        <f>Yhteenveto[[#This Row],[Laskennalliset kustannukset yhteensä]]-Yhteenveto[[#This Row],[Omarahoitusosuus, €]]</f>
        <v>874688.83434684714</v>
      </c>
      <c r="J244" s="33">
        <v>271422.14096444339</v>
      </c>
      <c r="K244" s="34">
        <v>-265209.09018074343</v>
      </c>
      <c r="L244" s="234">
        <f>Yhteenveto[[#This Row],[Valtionosuus omarahoitusosuuden jälkeen (välisumma)]]+Yhteenveto[[#This Row],[Lisäosat yhteensä]]+Yhteenveto[[#This Row],[Valtionosuuteen tehtävät vähennykset ja lisäykset, netto]]</f>
        <v>880901.88513054699</v>
      </c>
      <c r="M244" s="34">
        <v>904178.12308113603</v>
      </c>
      <c r="N244" s="308">
        <f>SUM(Yhteenveto[[#This Row],[Valtionosuus ennen verotuloihin perustuvaa valtionosuuden tasausta]]+Yhteenveto[[#This Row],[Verotuloihin perustuva valtionosuuden tasaus]])</f>
        <v>1785080.008211683</v>
      </c>
      <c r="O244" s="244">
        <v>486972.1783051081</v>
      </c>
      <c r="P244" s="380">
        <f>SUM(Yhteenveto[[#This Row],[Kunnan  peruspalvelujen valtionosuus ]:[Veroperustemuutoksista johtuvien veromenetysten korvaus]])</f>
        <v>2272052.1865167911</v>
      </c>
      <c r="Q244" s="34">
        <v>524851.29</v>
      </c>
      <c r="R244" s="347">
        <f>+Yhteenveto[[#This Row],[Kunnan  peruspalvelujen valtionosuus ]]+Yhteenveto[[#This Row],[Veroperustemuutoksista johtuvien veromenetysten korvaus]]+Yhteenveto[[#This Row],[Kotikuntakorvaus, netto]]</f>
        <v>2796903.4765167912</v>
      </c>
      <c r="S244" s="11"/>
      <c r="T244"/>
    </row>
    <row r="245" spans="1:20" ht="15" x14ac:dyDescent="0.25">
      <c r="A245" s="32">
        <v>761</v>
      </c>
      <c r="B245" s="13" t="s">
        <v>250</v>
      </c>
      <c r="C245" s="15">
        <v>8426</v>
      </c>
      <c r="D245" s="15">
        <v>10655749.99</v>
      </c>
      <c r="E245" s="15">
        <v>1774619.0872336905</v>
      </c>
      <c r="F245" s="234">
        <f>Yhteenveto[[#This Row],[Ikärakenne, laskennallinen kustannus]]+Yhteenveto[[#This Row],[Muut laskennalliset kustannukset ]]</f>
        <v>12430369.077233691</v>
      </c>
      <c r="G245" s="329">
        <v>1388.69</v>
      </c>
      <c r="H245" s="17">
        <v>11701101.940000001</v>
      </c>
      <c r="I245" s="345">
        <f>Yhteenveto[[#This Row],[Laskennalliset kustannukset yhteensä]]-Yhteenveto[[#This Row],[Omarahoitusosuus, €]]</f>
        <v>729267.13723368943</v>
      </c>
      <c r="J245" s="33">
        <v>231753.40724363539</v>
      </c>
      <c r="K245" s="34">
        <v>925301.87385566963</v>
      </c>
      <c r="L245" s="234">
        <f>Yhteenveto[[#This Row],[Valtionosuus omarahoitusosuuden jälkeen (välisumma)]]+Yhteenveto[[#This Row],[Lisäosat yhteensä]]+Yhteenveto[[#This Row],[Valtionosuuteen tehtävät vähennykset ja lisäykset, netto]]</f>
        <v>1886322.4183329944</v>
      </c>
      <c r="M245" s="34">
        <v>3966365.6546373293</v>
      </c>
      <c r="N245" s="308">
        <f>SUM(Yhteenveto[[#This Row],[Valtionosuus ennen verotuloihin perustuvaa valtionosuuden tasausta]]+Yhteenveto[[#This Row],[Verotuloihin perustuva valtionosuuden tasaus]])</f>
        <v>5852688.0729703233</v>
      </c>
      <c r="O245" s="244">
        <v>1825932.6538719828</v>
      </c>
      <c r="P245" s="380">
        <f>SUM(Yhteenveto[[#This Row],[Kunnan  peruspalvelujen valtionosuus ]:[Veroperustemuutoksista johtuvien veromenetysten korvaus]])</f>
        <v>7678620.7268423066</v>
      </c>
      <c r="Q245" s="34">
        <v>503936.0449000001</v>
      </c>
      <c r="R245" s="347">
        <f>+Yhteenveto[[#This Row],[Kunnan  peruspalvelujen valtionosuus ]]+Yhteenveto[[#This Row],[Veroperustemuutoksista johtuvien veromenetysten korvaus]]+Yhteenveto[[#This Row],[Kotikuntakorvaus, netto]]</f>
        <v>8182556.7717423066</v>
      </c>
      <c r="S245" s="11"/>
      <c r="T245"/>
    </row>
    <row r="246" spans="1:20" ht="15" x14ac:dyDescent="0.25">
      <c r="A246" s="32">
        <v>762</v>
      </c>
      <c r="B246" s="13" t="s">
        <v>251</v>
      </c>
      <c r="C246" s="15">
        <v>3672</v>
      </c>
      <c r="D246" s="15">
        <v>4282464.1899999995</v>
      </c>
      <c r="E246" s="15">
        <v>1540269.5578278909</v>
      </c>
      <c r="F246" s="234">
        <f>Yhteenveto[[#This Row],[Ikärakenne, laskennallinen kustannus]]+Yhteenveto[[#This Row],[Muut laskennalliset kustannukset ]]</f>
        <v>5822733.7478278903</v>
      </c>
      <c r="G246" s="329">
        <v>1388.69</v>
      </c>
      <c r="H246" s="17">
        <v>5099269.6800000006</v>
      </c>
      <c r="I246" s="345">
        <f>Yhteenveto[[#This Row],[Laskennalliset kustannukset yhteensä]]-Yhteenveto[[#This Row],[Omarahoitusosuus, €]]</f>
        <v>723464.0678278897</v>
      </c>
      <c r="J246" s="33">
        <v>475914.03706408862</v>
      </c>
      <c r="K246" s="34">
        <v>1318527.3372049329</v>
      </c>
      <c r="L246" s="234">
        <f>Yhteenveto[[#This Row],[Valtionosuus omarahoitusosuuden jälkeen (välisumma)]]+Yhteenveto[[#This Row],[Lisäosat yhteensä]]+Yhteenveto[[#This Row],[Valtionosuuteen tehtävät vähennykset ja lisäykset, netto]]</f>
        <v>2517905.4420969114</v>
      </c>
      <c r="M246" s="34">
        <v>1286418.507842063</v>
      </c>
      <c r="N246" s="308">
        <f>SUM(Yhteenveto[[#This Row],[Valtionosuus ennen verotuloihin perustuvaa valtionosuuden tasausta]]+Yhteenveto[[#This Row],[Verotuloihin perustuva valtionosuuden tasaus]])</f>
        <v>3804323.9499389743</v>
      </c>
      <c r="O246" s="244">
        <v>885231.54954171623</v>
      </c>
      <c r="P246" s="380">
        <f>SUM(Yhteenveto[[#This Row],[Kunnan  peruspalvelujen valtionosuus ]:[Veroperustemuutoksista johtuvien veromenetysten korvaus]])</f>
        <v>4689555.4994806908</v>
      </c>
      <c r="Q246" s="34">
        <v>3908.8023999999859</v>
      </c>
      <c r="R246" s="347">
        <f>+Yhteenveto[[#This Row],[Kunnan  peruspalvelujen valtionosuus ]]+Yhteenveto[[#This Row],[Veroperustemuutoksista johtuvien veromenetysten korvaus]]+Yhteenveto[[#This Row],[Kotikuntakorvaus, netto]]</f>
        <v>4693464.3018806912</v>
      </c>
      <c r="S246" s="11"/>
      <c r="T246"/>
    </row>
    <row r="247" spans="1:20" ht="15" x14ac:dyDescent="0.25">
      <c r="A247" s="32">
        <v>765</v>
      </c>
      <c r="B247" s="13" t="s">
        <v>252</v>
      </c>
      <c r="C247" s="15">
        <v>10354</v>
      </c>
      <c r="D247" s="15">
        <v>14904338.77</v>
      </c>
      <c r="E247" s="15">
        <v>3427370.1730903839</v>
      </c>
      <c r="F247" s="234">
        <f>Yhteenveto[[#This Row],[Ikärakenne, laskennallinen kustannus]]+Yhteenveto[[#This Row],[Muut laskennalliset kustannukset ]]</f>
        <v>18331708.943090383</v>
      </c>
      <c r="G247" s="329">
        <v>1388.69</v>
      </c>
      <c r="H247" s="17">
        <v>14378496.26</v>
      </c>
      <c r="I247" s="345">
        <f>Yhteenveto[[#This Row],[Laskennalliset kustannukset yhteensä]]-Yhteenveto[[#This Row],[Omarahoitusosuus, €]]</f>
        <v>3953212.6830903832</v>
      </c>
      <c r="J247" s="33">
        <v>729675.73194009194</v>
      </c>
      <c r="K247" s="34">
        <v>-2104448.1472768686</v>
      </c>
      <c r="L247" s="234">
        <f>Yhteenveto[[#This Row],[Valtionosuus omarahoitusosuuden jälkeen (välisumma)]]+Yhteenveto[[#This Row],[Lisäosat yhteensä]]+Yhteenveto[[#This Row],[Valtionosuuteen tehtävät vähennykset ja lisäykset, netto]]</f>
        <v>2578440.2677536062</v>
      </c>
      <c r="M247" s="34">
        <v>1769185.3447409282</v>
      </c>
      <c r="N247" s="308">
        <f>SUM(Yhteenveto[[#This Row],[Valtionosuus ennen verotuloihin perustuvaa valtionosuuden tasausta]]+Yhteenveto[[#This Row],[Verotuloihin perustuva valtionosuuden tasaus]])</f>
        <v>4347625.6124945339</v>
      </c>
      <c r="O247" s="244">
        <v>1862384.0320725932</v>
      </c>
      <c r="P247" s="380">
        <f>SUM(Yhteenveto[[#This Row],[Kunnan  peruspalvelujen valtionosuus ]:[Veroperustemuutoksista johtuvien veromenetysten korvaus]])</f>
        <v>6210009.6445671273</v>
      </c>
      <c r="Q247" s="34">
        <v>-21356.561499999982</v>
      </c>
      <c r="R247" s="347">
        <f>+Yhteenveto[[#This Row],[Kunnan  peruspalvelujen valtionosuus ]]+Yhteenveto[[#This Row],[Veroperustemuutoksista johtuvien veromenetysten korvaus]]+Yhteenveto[[#This Row],[Kotikuntakorvaus, netto]]</f>
        <v>6188653.0830671275</v>
      </c>
      <c r="S247" s="11"/>
      <c r="T247"/>
    </row>
    <row r="248" spans="1:20" ht="15" x14ac:dyDescent="0.25">
      <c r="A248" s="32">
        <v>768</v>
      </c>
      <c r="B248" s="13" t="s">
        <v>253</v>
      </c>
      <c r="C248" s="15">
        <v>2375</v>
      </c>
      <c r="D248" s="15">
        <v>1989307.98</v>
      </c>
      <c r="E248" s="15">
        <v>1736776.7318056722</v>
      </c>
      <c r="F248" s="234">
        <f>Yhteenveto[[#This Row],[Ikärakenne, laskennallinen kustannus]]+Yhteenveto[[#This Row],[Muut laskennalliset kustannukset ]]</f>
        <v>3726084.7118056724</v>
      </c>
      <c r="G248" s="329">
        <v>1388.69</v>
      </c>
      <c r="H248" s="17">
        <v>3298138.75</v>
      </c>
      <c r="I248" s="345">
        <f>Yhteenveto[[#This Row],[Laskennalliset kustannukset yhteensä]]-Yhteenveto[[#This Row],[Omarahoitusosuus, €]]</f>
        <v>427945.96180567238</v>
      </c>
      <c r="J248" s="33">
        <v>334751.53972217836</v>
      </c>
      <c r="K248" s="34">
        <v>622644.15684031753</v>
      </c>
      <c r="L248" s="234">
        <f>Yhteenveto[[#This Row],[Valtionosuus omarahoitusosuuden jälkeen (välisumma)]]+Yhteenveto[[#This Row],[Lisäosat yhteensä]]+Yhteenveto[[#This Row],[Valtionosuuteen tehtävät vähennykset ja lisäykset, netto]]</f>
        <v>1385341.6583681684</v>
      </c>
      <c r="M248" s="34">
        <v>763322.17471850431</v>
      </c>
      <c r="N248" s="308">
        <f>SUM(Yhteenveto[[#This Row],[Valtionosuus ennen verotuloihin perustuvaa valtionosuuden tasausta]]+Yhteenveto[[#This Row],[Verotuloihin perustuva valtionosuuden tasaus]])</f>
        <v>2148663.8330866727</v>
      </c>
      <c r="O248" s="244">
        <v>567352.11782793526</v>
      </c>
      <c r="P248" s="380">
        <f>SUM(Yhteenveto[[#This Row],[Kunnan  peruspalvelujen valtionosuus ]:[Veroperustemuutoksista johtuvien veromenetysten korvaus]])</f>
        <v>2716015.9509146078</v>
      </c>
      <c r="Q248" s="34">
        <v>63045.200000000026</v>
      </c>
      <c r="R248" s="347">
        <f>+Yhteenveto[[#This Row],[Kunnan  peruspalvelujen valtionosuus ]]+Yhteenveto[[#This Row],[Veroperustemuutoksista johtuvien veromenetysten korvaus]]+Yhteenveto[[#This Row],[Kotikuntakorvaus, netto]]</f>
        <v>2779061.150914608</v>
      </c>
      <c r="S248" s="11"/>
      <c r="T248"/>
    </row>
    <row r="249" spans="1:20" ht="15" x14ac:dyDescent="0.25">
      <c r="A249" s="32">
        <v>777</v>
      </c>
      <c r="B249" s="13" t="s">
        <v>254</v>
      </c>
      <c r="C249" s="15">
        <v>7367</v>
      </c>
      <c r="D249" s="15">
        <v>7376546.4900000002</v>
      </c>
      <c r="E249" s="15">
        <v>5195097.9453587215</v>
      </c>
      <c r="F249" s="234">
        <f>Yhteenveto[[#This Row],[Ikärakenne, laskennallinen kustannus]]+Yhteenveto[[#This Row],[Muut laskennalliset kustannukset ]]</f>
        <v>12571644.435358722</v>
      </c>
      <c r="G249" s="329">
        <v>1388.69</v>
      </c>
      <c r="H249" s="17">
        <v>10230479.23</v>
      </c>
      <c r="I249" s="345">
        <f>Yhteenveto[[#This Row],[Laskennalliset kustannukset yhteensä]]-Yhteenveto[[#This Row],[Omarahoitusosuus, €]]</f>
        <v>2341165.2053587213</v>
      </c>
      <c r="J249" s="33">
        <v>1241272.0077161093</v>
      </c>
      <c r="K249" s="34">
        <v>62206.772334982372</v>
      </c>
      <c r="L249" s="234">
        <f>Yhteenveto[[#This Row],[Valtionosuus omarahoitusosuuden jälkeen (välisumma)]]+Yhteenveto[[#This Row],[Lisäosat yhteensä]]+Yhteenveto[[#This Row],[Valtionosuuteen tehtävät vähennykset ja lisäykset, netto]]</f>
        <v>3644643.9854098125</v>
      </c>
      <c r="M249" s="34">
        <v>3070203.8262551795</v>
      </c>
      <c r="N249" s="308">
        <f>SUM(Yhteenveto[[#This Row],[Valtionosuus ennen verotuloihin perustuvaa valtionosuuden tasausta]]+Yhteenveto[[#This Row],[Verotuloihin perustuva valtionosuuden tasaus]])</f>
        <v>6714847.811664992</v>
      </c>
      <c r="O249" s="244">
        <v>1559321.824338343</v>
      </c>
      <c r="P249" s="380">
        <f>SUM(Yhteenveto[[#This Row],[Kunnan  peruspalvelujen valtionosuus ]:[Veroperustemuutoksista johtuvien veromenetysten korvaus]])</f>
        <v>8274169.636003335</v>
      </c>
      <c r="Q249" s="34">
        <v>-5547.9775999999983</v>
      </c>
      <c r="R249" s="347">
        <f>+Yhteenveto[[#This Row],[Kunnan  peruspalvelujen valtionosuus ]]+Yhteenveto[[#This Row],[Veroperustemuutoksista johtuvien veromenetysten korvaus]]+Yhteenveto[[#This Row],[Kotikuntakorvaus, netto]]</f>
        <v>8268621.6584033351</v>
      </c>
      <c r="S249" s="11"/>
      <c r="T249"/>
    </row>
    <row r="250" spans="1:20" ht="15" x14ac:dyDescent="0.25">
      <c r="A250" s="32">
        <v>778</v>
      </c>
      <c r="B250" s="13" t="s">
        <v>255</v>
      </c>
      <c r="C250" s="15">
        <v>6763</v>
      </c>
      <c r="D250" s="15">
        <v>8638069.1400000006</v>
      </c>
      <c r="E250" s="15">
        <v>1346411.3611748698</v>
      </c>
      <c r="F250" s="234">
        <f>Yhteenveto[[#This Row],[Ikärakenne, laskennallinen kustannus]]+Yhteenveto[[#This Row],[Muut laskennalliset kustannukset ]]</f>
        <v>9984480.5011748709</v>
      </c>
      <c r="G250" s="329">
        <v>1388.69</v>
      </c>
      <c r="H250" s="17">
        <v>9391710.4700000007</v>
      </c>
      <c r="I250" s="345">
        <f>Yhteenveto[[#This Row],[Laskennalliset kustannukset yhteensä]]-Yhteenveto[[#This Row],[Omarahoitusosuus, €]]</f>
        <v>592770.03117487021</v>
      </c>
      <c r="J250" s="33">
        <v>368261.44905939297</v>
      </c>
      <c r="K250" s="34">
        <v>108065.13389868275</v>
      </c>
      <c r="L250" s="234">
        <f>Yhteenveto[[#This Row],[Valtionosuus omarahoitusosuuden jälkeen (välisumma)]]+Yhteenveto[[#This Row],[Lisäosat yhteensä]]+Yhteenveto[[#This Row],[Valtionosuuteen tehtävät vähennykset ja lisäykset, netto]]</f>
        <v>1069096.6141329459</v>
      </c>
      <c r="M250" s="34">
        <v>3229453.7454785225</v>
      </c>
      <c r="N250" s="308">
        <f>SUM(Yhteenveto[[#This Row],[Valtionosuus ennen verotuloihin perustuvaa valtionosuuden tasausta]]+Yhteenveto[[#This Row],[Verotuloihin perustuva valtionosuuden tasaus]])</f>
        <v>4298550.3596114684</v>
      </c>
      <c r="O250" s="244">
        <v>1359137.6177347938</v>
      </c>
      <c r="P250" s="380">
        <f>SUM(Yhteenveto[[#This Row],[Kunnan  peruspalvelujen valtionosuus ]:[Veroperustemuutoksista johtuvien veromenetysten korvaus]])</f>
        <v>5657687.977346262</v>
      </c>
      <c r="Q250" s="34">
        <v>146222.30849000002</v>
      </c>
      <c r="R250" s="347">
        <f>+Yhteenveto[[#This Row],[Kunnan  peruspalvelujen valtionosuus ]]+Yhteenveto[[#This Row],[Veroperustemuutoksista johtuvien veromenetysten korvaus]]+Yhteenveto[[#This Row],[Kotikuntakorvaus, netto]]</f>
        <v>5803910.2858362617</v>
      </c>
      <c r="S250" s="11"/>
      <c r="T250"/>
    </row>
    <row r="251" spans="1:20" ht="15" x14ac:dyDescent="0.25">
      <c r="A251" s="32">
        <v>781</v>
      </c>
      <c r="B251" s="13" t="s">
        <v>256</v>
      </c>
      <c r="C251" s="15">
        <v>3504</v>
      </c>
      <c r="D251" s="15">
        <v>2877829.18</v>
      </c>
      <c r="E251" s="15">
        <v>1025973.1905955946</v>
      </c>
      <c r="F251" s="234">
        <f>Yhteenveto[[#This Row],[Ikärakenne, laskennallinen kustannus]]+Yhteenveto[[#This Row],[Muut laskennalliset kustannukset ]]</f>
        <v>3903802.3705955949</v>
      </c>
      <c r="G251" s="329">
        <v>1388.69</v>
      </c>
      <c r="H251" s="17">
        <v>4865969.76</v>
      </c>
      <c r="I251" s="345">
        <f>Yhteenveto[[#This Row],[Laskennalliset kustannukset yhteensä]]-Yhteenveto[[#This Row],[Omarahoitusosuus, €]]</f>
        <v>-962167.38940440491</v>
      </c>
      <c r="J251" s="33">
        <v>458740.53153112967</v>
      </c>
      <c r="K251" s="34">
        <v>2988959.2430118513</v>
      </c>
      <c r="L251" s="234">
        <f>Yhteenveto[[#This Row],[Valtionosuus omarahoitusosuuden jälkeen (välisumma)]]+Yhteenveto[[#This Row],[Lisäosat yhteensä]]+Yhteenveto[[#This Row],[Valtionosuuteen tehtävät vähennykset ja lisäykset, netto]]</f>
        <v>2485532.3851385759</v>
      </c>
      <c r="M251" s="34">
        <v>756295.74786122574</v>
      </c>
      <c r="N251" s="308">
        <f>SUM(Yhteenveto[[#This Row],[Valtionosuus ennen verotuloihin perustuvaa valtionosuuden tasausta]]+Yhteenveto[[#This Row],[Verotuloihin perustuva valtionosuuden tasaus]])</f>
        <v>3241828.1329998015</v>
      </c>
      <c r="O251" s="244">
        <v>802150.07737273281</v>
      </c>
      <c r="P251" s="380">
        <f>SUM(Yhteenveto[[#This Row],[Kunnan  peruspalvelujen valtionosuus ]:[Veroperustemuutoksista johtuvien veromenetysten korvaus]])</f>
        <v>4043978.2103725346</v>
      </c>
      <c r="Q251" s="34">
        <v>-35778.150999999998</v>
      </c>
      <c r="R251" s="347">
        <f>+Yhteenveto[[#This Row],[Kunnan  peruspalvelujen valtionosuus ]]+Yhteenveto[[#This Row],[Veroperustemuutoksista johtuvien veromenetysten korvaus]]+Yhteenveto[[#This Row],[Kotikuntakorvaus, netto]]</f>
        <v>4008200.0593725345</v>
      </c>
      <c r="S251" s="11"/>
      <c r="T251"/>
    </row>
    <row r="252" spans="1:20" ht="15" x14ac:dyDescent="0.25">
      <c r="A252" s="32">
        <v>783</v>
      </c>
      <c r="B252" s="13" t="s">
        <v>257</v>
      </c>
      <c r="C252" s="15">
        <v>6419</v>
      </c>
      <c r="D252" s="15">
        <v>8216162.0800000001</v>
      </c>
      <c r="E252" s="15">
        <v>1149865.857142678</v>
      </c>
      <c r="F252" s="234">
        <f>Yhteenveto[[#This Row],[Ikärakenne, laskennallinen kustannus]]+Yhteenveto[[#This Row],[Muut laskennalliset kustannukset ]]</f>
        <v>9366027.9371426776</v>
      </c>
      <c r="G252" s="329">
        <v>1388.69</v>
      </c>
      <c r="H252" s="17">
        <v>8914001.1100000013</v>
      </c>
      <c r="I252" s="345">
        <f>Yhteenveto[[#This Row],[Laskennalliset kustannukset yhteensä]]-Yhteenveto[[#This Row],[Omarahoitusosuus, €]]</f>
        <v>452026.82714267634</v>
      </c>
      <c r="J252" s="33">
        <v>196370.54231831705</v>
      </c>
      <c r="K252" s="34">
        <v>-810322.40176515549</v>
      </c>
      <c r="L252" s="234">
        <f>Yhteenveto[[#This Row],[Valtionosuus omarahoitusosuuden jälkeen (välisumma)]]+Yhteenveto[[#This Row],[Lisäosat yhteensä]]+Yhteenveto[[#This Row],[Valtionosuuteen tehtävät vähennykset ja lisäykset, netto]]</f>
        <v>-161925.03230416204</v>
      </c>
      <c r="M252" s="34">
        <v>1560564.6471283075</v>
      </c>
      <c r="N252" s="308">
        <f>SUM(Yhteenveto[[#This Row],[Valtionosuus ennen verotuloihin perustuvaa valtionosuuden tasausta]]+Yhteenveto[[#This Row],[Verotuloihin perustuva valtionosuuden tasaus]])</f>
        <v>1398639.6148241456</v>
      </c>
      <c r="O252" s="244">
        <v>1238613.8229683826</v>
      </c>
      <c r="P252" s="380">
        <f>SUM(Yhteenveto[[#This Row],[Kunnan  peruspalvelujen valtionosuus ]:[Veroperustemuutoksista johtuvien veromenetysten korvaus]])</f>
        <v>2637253.4377925284</v>
      </c>
      <c r="Q252" s="34">
        <v>-104371.32859999998</v>
      </c>
      <c r="R252" s="347">
        <f>+Yhteenveto[[#This Row],[Kunnan  peruspalvelujen valtionosuus ]]+Yhteenveto[[#This Row],[Veroperustemuutoksista johtuvien veromenetysten korvaus]]+Yhteenveto[[#This Row],[Kotikuntakorvaus, netto]]</f>
        <v>2532882.1091925283</v>
      </c>
      <c r="S252" s="11"/>
      <c r="T252"/>
    </row>
    <row r="253" spans="1:20" ht="15" x14ac:dyDescent="0.25">
      <c r="A253" s="32">
        <v>785</v>
      </c>
      <c r="B253" s="13" t="s">
        <v>258</v>
      </c>
      <c r="C253" s="15">
        <v>2626</v>
      </c>
      <c r="D253" s="15">
        <v>2872410.02</v>
      </c>
      <c r="E253" s="15">
        <v>1379337.9418800124</v>
      </c>
      <c r="F253" s="234">
        <f>Yhteenveto[[#This Row],[Ikärakenne, laskennallinen kustannus]]+Yhteenveto[[#This Row],[Muut laskennalliset kustannukset ]]</f>
        <v>4251747.9618800124</v>
      </c>
      <c r="G253" s="329">
        <v>1388.69</v>
      </c>
      <c r="H253" s="17">
        <v>3646699.94</v>
      </c>
      <c r="I253" s="345">
        <f>Yhteenveto[[#This Row],[Laskennalliset kustannukset yhteensä]]-Yhteenveto[[#This Row],[Omarahoitusosuus, €]]</f>
        <v>605048.02188001247</v>
      </c>
      <c r="J253" s="33">
        <v>916033.00863424432</v>
      </c>
      <c r="K253" s="34">
        <v>2094316.6410746353</v>
      </c>
      <c r="L253" s="234">
        <f>Yhteenveto[[#This Row],[Valtionosuus omarahoitusosuuden jälkeen (välisumma)]]+Yhteenveto[[#This Row],[Lisäosat yhteensä]]+Yhteenveto[[#This Row],[Valtionosuuteen tehtävät vähennykset ja lisäykset, netto]]</f>
        <v>3615397.6715888921</v>
      </c>
      <c r="M253" s="34">
        <v>1088501.3999090265</v>
      </c>
      <c r="N253" s="308">
        <f>SUM(Yhteenveto[[#This Row],[Valtionosuus ennen verotuloihin perustuvaa valtionosuuden tasausta]]+Yhteenveto[[#This Row],[Verotuloihin perustuva valtionosuuden tasaus]])</f>
        <v>4703899.071497919</v>
      </c>
      <c r="O253" s="244">
        <v>636627.13202352799</v>
      </c>
      <c r="P253" s="380">
        <f>SUM(Yhteenveto[[#This Row],[Kunnan  peruspalvelujen valtionosuus ]:[Veroperustemuutoksista johtuvien veromenetysten korvaus]])</f>
        <v>5340526.2035214473</v>
      </c>
      <c r="Q253" s="34">
        <v>50987.805500000002</v>
      </c>
      <c r="R253" s="347">
        <f>+Yhteenveto[[#This Row],[Kunnan  peruspalvelujen valtionosuus ]]+Yhteenveto[[#This Row],[Veroperustemuutoksista johtuvien veromenetysten korvaus]]+Yhteenveto[[#This Row],[Kotikuntakorvaus, netto]]</f>
        <v>5391514.009021447</v>
      </c>
      <c r="S253" s="11"/>
      <c r="T253"/>
    </row>
    <row r="254" spans="1:20" ht="15" x14ac:dyDescent="0.25">
      <c r="A254" s="32">
        <v>790</v>
      </c>
      <c r="B254" s="13" t="s">
        <v>259</v>
      </c>
      <c r="C254" s="15">
        <v>23734</v>
      </c>
      <c r="D254" s="15">
        <v>32052467.389999997</v>
      </c>
      <c r="E254" s="15">
        <v>3973234.9306874927</v>
      </c>
      <c r="F254" s="234">
        <f>Yhteenveto[[#This Row],[Ikärakenne, laskennallinen kustannus]]+Yhteenveto[[#This Row],[Muut laskennalliset kustannukset ]]</f>
        <v>36025702.320687488</v>
      </c>
      <c r="G254" s="329">
        <v>1388.69</v>
      </c>
      <c r="H254" s="17">
        <v>32959168.460000001</v>
      </c>
      <c r="I254" s="345">
        <f>Yhteenveto[[#This Row],[Laskennalliset kustannukset yhteensä]]-Yhteenveto[[#This Row],[Omarahoitusosuus, €]]</f>
        <v>3066533.8606874868</v>
      </c>
      <c r="J254" s="33">
        <v>740154.51532248291</v>
      </c>
      <c r="K254" s="34">
        <v>225599.53406574932</v>
      </c>
      <c r="L254" s="234">
        <f>Yhteenveto[[#This Row],[Valtionosuus omarahoitusosuuden jälkeen (välisumma)]]+Yhteenveto[[#This Row],[Lisäosat yhteensä]]+Yhteenveto[[#This Row],[Valtionosuuteen tehtävät vähennykset ja lisäykset, netto]]</f>
        <v>4032287.9100757195</v>
      </c>
      <c r="M254" s="34">
        <v>9838322.5819209348</v>
      </c>
      <c r="N254" s="308">
        <f>SUM(Yhteenveto[[#This Row],[Valtionosuus ennen verotuloihin perustuvaa valtionosuuden tasausta]]+Yhteenveto[[#This Row],[Verotuloihin perustuva valtionosuuden tasaus]])</f>
        <v>13870610.491996653</v>
      </c>
      <c r="O254" s="244">
        <v>4378201.2742238045</v>
      </c>
      <c r="P254" s="380">
        <f>SUM(Yhteenveto[[#This Row],[Kunnan  peruspalvelujen valtionosuus ]:[Veroperustemuutoksista johtuvien veromenetysten korvaus]])</f>
        <v>18248811.766220458</v>
      </c>
      <c r="Q254" s="34">
        <v>169560.06540000002</v>
      </c>
      <c r="R254" s="347">
        <f>+Yhteenveto[[#This Row],[Kunnan  peruspalvelujen valtionosuus ]]+Yhteenveto[[#This Row],[Veroperustemuutoksista johtuvien veromenetysten korvaus]]+Yhteenveto[[#This Row],[Kotikuntakorvaus, netto]]</f>
        <v>18418371.831620459</v>
      </c>
      <c r="S254" s="11"/>
      <c r="T254"/>
    </row>
    <row r="255" spans="1:20" ht="15" x14ac:dyDescent="0.25">
      <c r="A255" s="32">
        <v>791</v>
      </c>
      <c r="B255" s="13" t="s">
        <v>260</v>
      </c>
      <c r="C255" s="15">
        <v>5029</v>
      </c>
      <c r="D255" s="15">
        <v>7076880.2799999993</v>
      </c>
      <c r="E255" s="15">
        <v>2220083.5890050377</v>
      </c>
      <c r="F255" s="234">
        <f>Yhteenveto[[#This Row],[Ikärakenne, laskennallinen kustannus]]+Yhteenveto[[#This Row],[Muut laskennalliset kustannukset ]]</f>
        <v>9296963.8690050375</v>
      </c>
      <c r="G255" s="329">
        <v>1388.69</v>
      </c>
      <c r="H255" s="17">
        <v>6983722.0100000007</v>
      </c>
      <c r="I255" s="345">
        <f>Yhteenveto[[#This Row],[Laskennalliset kustannukset yhteensä]]-Yhteenveto[[#This Row],[Omarahoitusosuus, €]]</f>
        <v>2313241.8590050368</v>
      </c>
      <c r="J255" s="33">
        <v>823676.87044321815</v>
      </c>
      <c r="K255" s="34">
        <v>46898.793116271539</v>
      </c>
      <c r="L255" s="234">
        <f>Yhteenveto[[#This Row],[Valtionosuus omarahoitusosuuden jälkeen (välisumma)]]+Yhteenveto[[#This Row],[Lisäosat yhteensä]]+Yhteenveto[[#This Row],[Valtionosuuteen tehtävät vähennykset ja lisäykset, netto]]</f>
        <v>3183817.5225645266</v>
      </c>
      <c r="M255" s="34">
        <v>2915768.7726750532</v>
      </c>
      <c r="N255" s="308">
        <f>SUM(Yhteenveto[[#This Row],[Valtionosuus ennen verotuloihin perustuvaa valtionosuuden tasausta]]+Yhteenveto[[#This Row],[Verotuloihin perustuva valtionosuuden tasaus]])</f>
        <v>6099586.2952395799</v>
      </c>
      <c r="O255" s="244">
        <v>1259422.1857064292</v>
      </c>
      <c r="P255" s="380">
        <f>SUM(Yhteenveto[[#This Row],[Kunnan  peruspalvelujen valtionosuus ]:[Veroperustemuutoksista johtuvien veromenetysten korvaus]])</f>
        <v>7359008.480946009</v>
      </c>
      <c r="Q255" s="34">
        <v>-216954.29449999999</v>
      </c>
      <c r="R255" s="347">
        <f>+Yhteenveto[[#This Row],[Kunnan  peruspalvelujen valtionosuus ]]+Yhteenveto[[#This Row],[Veroperustemuutoksista johtuvien veromenetysten korvaus]]+Yhteenveto[[#This Row],[Kotikuntakorvaus, netto]]</f>
        <v>7142054.1864460092</v>
      </c>
      <c r="S255" s="11"/>
      <c r="T255"/>
    </row>
    <row r="256" spans="1:20" ht="15" x14ac:dyDescent="0.25">
      <c r="A256" s="32">
        <v>831</v>
      </c>
      <c r="B256" s="13" t="s">
        <v>261</v>
      </c>
      <c r="C256" s="15">
        <v>4559</v>
      </c>
      <c r="D256" s="15">
        <v>6479393.870000001</v>
      </c>
      <c r="E256" s="15">
        <v>1593657.735136719</v>
      </c>
      <c r="F256" s="234">
        <f>Yhteenveto[[#This Row],[Ikärakenne, laskennallinen kustannus]]+Yhteenveto[[#This Row],[Muut laskennalliset kustannukset ]]</f>
        <v>8073051.6051367205</v>
      </c>
      <c r="G256" s="329">
        <v>1388.69</v>
      </c>
      <c r="H256" s="17">
        <v>6331037.71</v>
      </c>
      <c r="I256" s="345">
        <f>Yhteenveto[[#This Row],[Laskennalliset kustannukset yhteensä]]-Yhteenveto[[#This Row],[Omarahoitusosuus, €]]</f>
        <v>1742013.8951367205</v>
      </c>
      <c r="J256" s="33">
        <v>104049.72972944692</v>
      </c>
      <c r="K256" s="34">
        <v>-188429.32672356453</v>
      </c>
      <c r="L256" s="234">
        <f>Yhteenveto[[#This Row],[Valtionosuus omarahoitusosuuden jälkeen (välisumma)]]+Yhteenveto[[#This Row],[Lisäosat yhteensä]]+Yhteenveto[[#This Row],[Valtionosuuteen tehtävät vähennykset ja lisäykset, netto]]</f>
        <v>1657634.2981426027</v>
      </c>
      <c r="M256" s="34">
        <v>843893.27278682333</v>
      </c>
      <c r="N256" s="308">
        <f>SUM(Yhteenveto[[#This Row],[Valtionosuus ennen verotuloihin perustuvaa valtionosuuden tasausta]]+Yhteenveto[[#This Row],[Verotuloihin perustuva valtionosuuden tasaus]])</f>
        <v>2501527.5709294258</v>
      </c>
      <c r="O256" s="244">
        <v>676809.12581157265</v>
      </c>
      <c r="P256" s="380">
        <f>SUM(Yhteenveto[[#This Row],[Kunnan  peruspalvelujen valtionosuus ]:[Veroperustemuutoksista johtuvien veromenetysten korvaus]])</f>
        <v>3178336.6967409984</v>
      </c>
      <c r="Q256" s="34">
        <v>-82999.005799999984</v>
      </c>
      <c r="R256" s="347">
        <f>+Yhteenveto[[#This Row],[Kunnan  peruspalvelujen valtionosuus ]]+Yhteenveto[[#This Row],[Veroperustemuutoksista johtuvien veromenetysten korvaus]]+Yhteenveto[[#This Row],[Kotikuntakorvaus, netto]]</f>
        <v>3095337.6909409985</v>
      </c>
      <c r="S256" s="11"/>
      <c r="T256"/>
    </row>
    <row r="257" spans="1:20" ht="15" x14ac:dyDescent="0.25">
      <c r="A257" s="32">
        <v>832</v>
      </c>
      <c r="B257" s="13" t="s">
        <v>262</v>
      </c>
      <c r="C257" s="15">
        <v>3825</v>
      </c>
      <c r="D257" s="15">
        <v>5508030.2800000003</v>
      </c>
      <c r="E257" s="15">
        <v>2410676.3713492644</v>
      </c>
      <c r="F257" s="234">
        <f>Yhteenveto[[#This Row],[Ikärakenne, laskennallinen kustannus]]+Yhteenveto[[#This Row],[Muut laskennalliset kustannukset ]]</f>
        <v>7918706.6513492651</v>
      </c>
      <c r="G257" s="329">
        <v>1388.69</v>
      </c>
      <c r="H257" s="17">
        <v>5311739.25</v>
      </c>
      <c r="I257" s="345">
        <f>Yhteenveto[[#This Row],[Laskennalliset kustannukset yhteensä]]-Yhteenveto[[#This Row],[Omarahoitusosuus, €]]</f>
        <v>2606967.4013492651</v>
      </c>
      <c r="J257" s="33">
        <v>1346022.5224938013</v>
      </c>
      <c r="K257" s="34">
        <v>2213478.0240433645</v>
      </c>
      <c r="L257" s="234">
        <f>Yhteenveto[[#This Row],[Valtionosuus omarahoitusosuuden jälkeen (välisumma)]]+Yhteenveto[[#This Row],[Lisäosat yhteensä]]+Yhteenveto[[#This Row],[Valtionosuuteen tehtävät vähennykset ja lisäykset, netto]]</f>
        <v>6166467.9478864307</v>
      </c>
      <c r="M257" s="34">
        <v>1837642.6592332195</v>
      </c>
      <c r="N257" s="308">
        <f>SUM(Yhteenveto[[#This Row],[Valtionosuus ennen verotuloihin perustuvaa valtionosuuden tasausta]]+Yhteenveto[[#This Row],[Verotuloihin perustuva valtionosuuden tasaus]])</f>
        <v>8004110.6071196496</v>
      </c>
      <c r="O257" s="244">
        <v>765441.80607375619</v>
      </c>
      <c r="P257" s="380">
        <f>SUM(Yhteenveto[[#This Row],[Kunnan  peruspalvelujen valtionosuus ]:[Veroperustemuutoksista johtuvien veromenetysten korvaus]])</f>
        <v>8769552.4131934065</v>
      </c>
      <c r="Q257" s="34">
        <v>-18913.560000000005</v>
      </c>
      <c r="R257" s="347">
        <f>+Yhteenveto[[#This Row],[Kunnan  peruspalvelujen valtionosuus ]]+Yhteenveto[[#This Row],[Veroperustemuutoksista johtuvien veromenetysten korvaus]]+Yhteenveto[[#This Row],[Kotikuntakorvaus, netto]]</f>
        <v>8750638.853193406</v>
      </c>
      <c r="S257" s="11"/>
      <c r="T257"/>
    </row>
    <row r="258" spans="1:20" ht="15" x14ac:dyDescent="0.25">
      <c r="A258" s="32">
        <v>833</v>
      </c>
      <c r="B258" s="13" t="s">
        <v>263</v>
      </c>
      <c r="C258" s="15">
        <v>1691</v>
      </c>
      <c r="D258" s="15">
        <v>2099184.19</v>
      </c>
      <c r="E258" s="15">
        <v>496501.58934138715</v>
      </c>
      <c r="F258" s="234">
        <f>Yhteenveto[[#This Row],[Ikärakenne, laskennallinen kustannus]]+Yhteenveto[[#This Row],[Muut laskennalliset kustannukset ]]</f>
        <v>2595685.7793413871</v>
      </c>
      <c r="G258" s="329">
        <v>1388.69</v>
      </c>
      <c r="H258" s="17">
        <v>2348274.79</v>
      </c>
      <c r="I258" s="345">
        <f>Yhteenveto[[#This Row],[Laskennalliset kustannukset yhteensä]]-Yhteenveto[[#This Row],[Omarahoitusosuus, €]]</f>
        <v>247410.98934138706</v>
      </c>
      <c r="J258" s="33">
        <v>105843.06348875129</v>
      </c>
      <c r="K258" s="34">
        <v>839137.8399564852</v>
      </c>
      <c r="L258" s="234">
        <f>Yhteenveto[[#This Row],[Valtionosuus omarahoitusosuuden jälkeen (välisumma)]]+Yhteenveto[[#This Row],[Lisäosat yhteensä]]+Yhteenveto[[#This Row],[Valtionosuuteen tehtävät vähennykset ja lisäykset, netto]]</f>
        <v>1192391.8927866234</v>
      </c>
      <c r="M258" s="34">
        <v>376592.34515492304</v>
      </c>
      <c r="N258" s="308">
        <f>SUM(Yhteenveto[[#This Row],[Valtionosuus ennen verotuloihin perustuvaa valtionosuuden tasausta]]+Yhteenveto[[#This Row],[Verotuloihin perustuva valtionosuuden tasaus]])</f>
        <v>1568984.2379415464</v>
      </c>
      <c r="O258" s="244">
        <v>335096.1111613845</v>
      </c>
      <c r="P258" s="380">
        <f>SUM(Yhteenveto[[#This Row],[Kunnan  peruspalvelujen valtionosuus ]:[Veroperustemuutoksista johtuvien veromenetysten korvaus]])</f>
        <v>1904080.3491029309</v>
      </c>
      <c r="Q258" s="34">
        <v>242724.02000000002</v>
      </c>
      <c r="R258" s="347">
        <f>+Yhteenveto[[#This Row],[Kunnan  peruspalvelujen valtionosuus ]]+Yhteenveto[[#This Row],[Veroperustemuutoksista johtuvien veromenetysten korvaus]]+Yhteenveto[[#This Row],[Kotikuntakorvaus, netto]]</f>
        <v>2146804.3691029307</v>
      </c>
      <c r="S258" s="11"/>
      <c r="T258"/>
    </row>
    <row r="259" spans="1:20" ht="15" x14ac:dyDescent="0.25">
      <c r="A259" s="32">
        <v>834</v>
      </c>
      <c r="B259" s="13" t="s">
        <v>264</v>
      </c>
      <c r="C259" s="15">
        <v>5879</v>
      </c>
      <c r="D259" s="15">
        <v>8184690.4899999993</v>
      </c>
      <c r="E259" s="15">
        <v>1173917.6231326177</v>
      </c>
      <c r="F259" s="234">
        <f>Yhteenveto[[#This Row],[Ikärakenne, laskennallinen kustannus]]+Yhteenveto[[#This Row],[Muut laskennalliset kustannukset ]]</f>
        <v>9358608.1131326165</v>
      </c>
      <c r="G259" s="329">
        <v>1388.69</v>
      </c>
      <c r="H259" s="17">
        <v>8164108.5100000007</v>
      </c>
      <c r="I259" s="345">
        <f>Yhteenveto[[#This Row],[Laskennalliset kustannukset yhteensä]]-Yhteenveto[[#This Row],[Omarahoitusosuus, €]]</f>
        <v>1194499.6031326158</v>
      </c>
      <c r="J259" s="33">
        <v>145029.22783003974</v>
      </c>
      <c r="K259" s="34">
        <v>1937717.2010930488</v>
      </c>
      <c r="L259" s="234">
        <f>Yhteenveto[[#This Row],[Valtionosuus omarahoitusosuuden jälkeen (välisumma)]]+Yhteenveto[[#This Row],[Lisäosat yhteensä]]+Yhteenveto[[#This Row],[Valtionosuuteen tehtävät vähennykset ja lisäykset, netto]]</f>
        <v>3277246.0320557044</v>
      </c>
      <c r="M259" s="34">
        <v>1595625.0040446012</v>
      </c>
      <c r="N259" s="308">
        <f>SUM(Yhteenveto[[#This Row],[Valtionosuus ennen verotuloihin perustuvaa valtionosuuden tasausta]]+Yhteenveto[[#This Row],[Verotuloihin perustuva valtionosuuden tasaus]])</f>
        <v>4872871.0361003056</v>
      </c>
      <c r="O259" s="244">
        <v>1089004.4694244643</v>
      </c>
      <c r="P259" s="380">
        <f>SUM(Yhteenveto[[#This Row],[Kunnan  peruspalvelujen valtionosuus ]:[Veroperustemuutoksista johtuvien veromenetysten korvaus]])</f>
        <v>5961875.5055247694</v>
      </c>
      <c r="Q259" s="34">
        <v>-437486.40410000004</v>
      </c>
      <c r="R259" s="347">
        <f>+Yhteenveto[[#This Row],[Kunnan  peruspalvelujen valtionosuus ]]+Yhteenveto[[#This Row],[Veroperustemuutoksista johtuvien veromenetysten korvaus]]+Yhteenveto[[#This Row],[Kotikuntakorvaus, netto]]</f>
        <v>5524389.1014247695</v>
      </c>
      <c r="S259" s="11"/>
      <c r="T259"/>
    </row>
    <row r="260" spans="1:20" ht="15" x14ac:dyDescent="0.25">
      <c r="A260" s="32">
        <v>837</v>
      </c>
      <c r="B260" s="13" t="s">
        <v>265</v>
      </c>
      <c r="C260" s="15">
        <v>249009</v>
      </c>
      <c r="D260" s="15">
        <v>308207646.14999998</v>
      </c>
      <c r="E260" s="15">
        <v>65018925.383342862</v>
      </c>
      <c r="F260" s="234">
        <f>Yhteenveto[[#This Row],[Ikärakenne, laskennallinen kustannus]]+Yhteenveto[[#This Row],[Muut laskennalliset kustannukset ]]</f>
        <v>373226571.53334284</v>
      </c>
      <c r="G260" s="329">
        <v>1388.69</v>
      </c>
      <c r="H260" s="17">
        <v>345796308.21000004</v>
      </c>
      <c r="I260" s="345">
        <f>Yhteenveto[[#This Row],[Laskennalliset kustannukset yhteensä]]-Yhteenveto[[#This Row],[Omarahoitusosuus, €]]</f>
        <v>27430263.3233428</v>
      </c>
      <c r="J260" s="33">
        <v>13122425.970829697</v>
      </c>
      <c r="K260" s="34">
        <v>-80573164.425365686</v>
      </c>
      <c r="L260" s="234">
        <f>Yhteenveto[[#This Row],[Valtionosuus omarahoitusosuuden jälkeen (välisumma)]]+Yhteenveto[[#This Row],[Lisäosat yhteensä]]+Yhteenveto[[#This Row],[Valtionosuuteen tehtävät vähennykset ja lisäykset, netto]]</f>
        <v>-40020475.131193191</v>
      </c>
      <c r="M260" s="34">
        <v>1235695.6416559145</v>
      </c>
      <c r="N260" s="308">
        <f>SUM(Yhteenveto[[#This Row],[Valtionosuus ennen verotuloihin perustuvaa valtionosuuden tasausta]]+Yhteenveto[[#This Row],[Verotuloihin perustuva valtionosuuden tasaus]])</f>
        <v>-38784779.489537276</v>
      </c>
      <c r="O260" s="244">
        <v>36720100.380104199</v>
      </c>
      <c r="P260" s="380">
        <f>SUM(Yhteenveto[[#This Row],[Kunnan  peruspalvelujen valtionosuus ]:[Veroperustemuutoksista johtuvien veromenetysten korvaus]])</f>
        <v>-2064679.1094330773</v>
      </c>
      <c r="Q260" s="34">
        <v>-12624235.469329983</v>
      </c>
      <c r="R260" s="347">
        <f>+Yhteenveto[[#This Row],[Kunnan  peruspalvelujen valtionosuus ]]+Yhteenveto[[#This Row],[Veroperustemuutoksista johtuvien veromenetysten korvaus]]+Yhteenveto[[#This Row],[Kotikuntakorvaus, netto]]</f>
        <v>-14688914.57876306</v>
      </c>
      <c r="S260" s="11"/>
      <c r="T260"/>
    </row>
    <row r="261" spans="1:20" ht="15" x14ac:dyDescent="0.25">
      <c r="A261" s="32">
        <v>844</v>
      </c>
      <c r="B261" s="13" t="s">
        <v>266</v>
      </c>
      <c r="C261" s="15">
        <v>1441</v>
      </c>
      <c r="D261" s="15">
        <v>1215306.7</v>
      </c>
      <c r="E261" s="15">
        <v>508188.70409500739</v>
      </c>
      <c r="F261" s="234">
        <f>Yhteenveto[[#This Row],[Ikärakenne, laskennallinen kustannus]]+Yhteenveto[[#This Row],[Muut laskennalliset kustannukset ]]</f>
        <v>1723495.4040950073</v>
      </c>
      <c r="G261" s="329">
        <v>1388.69</v>
      </c>
      <c r="H261" s="17">
        <v>2001102.29</v>
      </c>
      <c r="I261" s="345">
        <f>Yhteenveto[[#This Row],[Laskennalliset kustannukset yhteensä]]-Yhteenveto[[#This Row],[Omarahoitusosuus, €]]</f>
        <v>-277606.8859049927</v>
      </c>
      <c r="J261" s="33">
        <v>233033.45542215588</v>
      </c>
      <c r="K261" s="34">
        <v>-20551.311576348777</v>
      </c>
      <c r="L261" s="234">
        <f>Yhteenveto[[#This Row],[Valtionosuus omarahoitusosuuden jälkeen (välisumma)]]+Yhteenveto[[#This Row],[Lisäosat yhteensä]]+Yhteenveto[[#This Row],[Valtionosuuteen tehtävät vähennykset ja lisäykset, netto]]</f>
        <v>-65124.742059185592</v>
      </c>
      <c r="M261" s="34">
        <v>751697.50509584288</v>
      </c>
      <c r="N261" s="308">
        <f>SUM(Yhteenveto[[#This Row],[Valtionosuus ennen verotuloihin perustuvaa valtionosuuden tasausta]]+Yhteenveto[[#This Row],[Verotuloihin perustuva valtionosuuden tasaus]])</f>
        <v>686572.76303665724</v>
      </c>
      <c r="O261" s="244">
        <v>358454.45312555594</v>
      </c>
      <c r="P261" s="380">
        <f>SUM(Yhteenveto[[#This Row],[Kunnan  peruspalvelujen valtionosuus ]:[Veroperustemuutoksista johtuvien veromenetysten korvaus]])</f>
        <v>1045027.2161622131</v>
      </c>
      <c r="Q261" s="34">
        <v>-36250.990000000005</v>
      </c>
      <c r="R261" s="347">
        <f>+Yhteenveto[[#This Row],[Kunnan  peruspalvelujen valtionosuus ]]+Yhteenveto[[#This Row],[Veroperustemuutoksista johtuvien veromenetysten korvaus]]+Yhteenveto[[#This Row],[Kotikuntakorvaus, netto]]</f>
        <v>1008776.2261622131</v>
      </c>
      <c r="S261" s="11"/>
      <c r="T261"/>
    </row>
    <row r="262" spans="1:20" ht="15" x14ac:dyDescent="0.25">
      <c r="A262" s="32">
        <v>845</v>
      </c>
      <c r="B262" s="13" t="s">
        <v>267</v>
      </c>
      <c r="C262" s="15">
        <v>2863</v>
      </c>
      <c r="D262" s="15">
        <v>4364621.51</v>
      </c>
      <c r="E262" s="15">
        <v>1625266.2465677743</v>
      </c>
      <c r="F262" s="234">
        <f>Yhteenveto[[#This Row],[Ikärakenne, laskennallinen kustannus]]+Yhteenveto[[#This Row],[Muut laskennalliset kustannukset ]]</f>
        <v>5989887.7565677743</v>
      </c>
      <c r="G262" s="329">
        <v>1388.69</v>
      </c>
      <c r="H262" s="17">
        <v>3975819.47</v>
      </c>
      <c r="I262" s="345">
        <f>Yhteenveto[[#This Row],[Laskennalliset kustannukset yhteensä]]-Yhteenveto[[#This Row],[Omarahoitusosuus, €]]</f>
        <v>2014068.2865677741</v>
      </c>
      <c r="J262" s="33">
        <v>444887.51597085199</v>
      </c>
      <c r="K262" s="34">
        <v>-70478.797373713314</v>
      </c>
      <c r="L262" s="234">
        <f>Yhteenveto[[#This Row],[Valtionosuus omarahoitusosuuden jälkeen (välisumma)]]+Yhteenveto[[#This Row],[Lisäosat yhteensä]]+Yhteenveto[[#This Row],[Valtionosuuteen tehtävät vähennykset ja lisäykset, netto]]</f>
        <v>2388477.0051649124</v>
      </c>
      <c r="M262" s="34">
        <v>1255008.2280608944</v>
      </c>
      <c r="N262" s="308">
        <f>SUM(Yhteenveto[[#This Row],[Valtionosuus ennen verotuloihin perustuvaa valtionosuuden tasausta]]+Yhteenveto[[#This Row],[Verotuloihin perustuva valtionosuuden tasaus]])</f>
        <v>3643485.2332258066</v>
      </c>
      <c r="O262" s="244">
        <v>589827.92928421777</v>
      </c>
      <c r="P262" s="380">
        <f>SUM(Yhteenveto[[#This Row],[Kunnan  peruspalvelujen valtionosuus ]:[Veroperustemuutoksista johtuvien veromenetysten korvaus]])</f>
        <v>4233313.1625100244</v>
      </c>
      <c r="Q262" s="34">
        <v>-14185.170000000006</v>
      </c>
      <c r="R262" s="347">
        <f>+Yhteenveto[[#This Row],[Kunnan  peruspalvelujen valtionosuus ]]+Yhteenveto[[#This Row],[Veroperustemuutoksista johtuvien veromenetysten korvaus]]+Yhteenveto[[#This Row],[Kotikuntakorvaus, netto]]</f>
        <v>4219127.9925100245</v>
      </c>
      <c r="S262" s="11"/>
      <c r="T262"/>
    </row>
    <row r="263" spans="1:20" ht="15" x14ac:dyDescent="0.25">
      <c r="A263" s="32">
        <v>846</v>
      </c>
      <c r="B263" s="13" t="s">
        <v>268</v>
      </c>
      <c r="C263" s="15">
        <v>4862</v>
      </c>
      <c r="D263" s="15">
        <v>6778628.46</v>
      </c>
      <c r="E263" s="15">
        <v>999303.57481074193</v>
      </c>
      <c r="F263" s="234">
        <f>Yhteenveto[[#This Row],[Ikärakenne, laskennallinen kustannus]]+Yhteenveto[[#This Row],[Muut laskennalliset kustannukset ]]</f>
        <v>7777932.0348107424</v>
      </c>
      <c r="G263" s="329">
        <v>1388.69</v>
      </c>
      <c r="H263" s="17">
        <v>6751810.7800000003</v>
      </c>
      <c r="I263" s="345">
        <f>Yhteenveto[[#This Row],[Laskennalliset kustannukset yhteensä]]-Yhteenveto[[#This Row],[Omarahoitusosuus, €]]</f>
        <v>1026121.2548107421</v>
      </c>
      <c r="J263" s="33">
        <v>209701.60780918173</v>
      </c>
      <c r="K263" s="34">
        <v>1153994.7897455283</v>
      </c>
      <c r="L263" s="234">
        <f>Yhteenveto[[#This Row],[Valtionosuus omarahoitusosuuden jälkeen (välisumma)]]+Yhteenveto[[#This Row],[Lisäosat yhteensä]]+Yhteenveto[[#This Row],[Valtionosuuteen tehtävät vähennykset ja lisäykset, netto]]</f>
        <v>2389817.6523654521</v>
      </c>
      <c r="M263" s="34">
        <v>2846111.3497847915</v>
      </c>
      <c r="N263" s="308">
        <f>SUM(Yhteenveto[[#This Row],[Valtionosuus ennen verotuloihin perustuvaa valtionosuuden tasausta]]+Yhteenveto[[#This Row],[Verotuloihin perustuva valtionosuuden tasaus]])</f>
        <v>5235929.0021502431</v>
      </c>
      <c r="O263" s="244">
        <v>1138178.2460818195</v>
      </c>
      <c r="P263" s="380">
        <f>SUM(Yhteenveto[[#This Row],[Kunnan  peruspalvelujen valtionosuus ]:[Veroperustemuutoksista johtuvien veromenetysten korvaus]])</f>
        <v>6374107.2482320629</v>
      </c>
      <c r="Q263" s="34">
        <v>37984.733000000007</v>
      </c>
      <c r="R263" s="347">
        <f>+Yhteenveto[[#This Row],[Kunnan  peruspalvelujen valtionosuus ]]+Yhteenveto[[#This Row],[Veroperustemuutoksista johtuvien veromenetysten korvaus]]+Yhteenveto[[#This Row],[Kotikuntakorvaus, netto]]</f>
        <v>6412091.9812320629</v>
      </c>
      <c r="S263" s="11"/>
      <c r="T263"/>
    </row>
    <row r="264" spans="1:20" ht="15" x14ac:dyDescent="0.25">
      <c r="A264" s="32">
        <v>848</v>
      </c>
      <c r="B264" s="13" t="s">
        <v>269</v>
      </c>
      <c r="C264" s="15">
        <v>4160</v>
      </c>
      <c r="D264" s="15">
        <v>5115938.53</v>
      </c>
      <c r="E264" s="15">
        <v>1588325.7761976505</v>
      </c>
      <c r="F264" s="234">
        <f>Yhteenveto[[#This Row],[Ikärakenne, laskennallinen kustannus]]+Yhteenveto[[#This Row],[Muut laskennalliset kustannukset ]]</f>
        <v>6704264.3061976507</v>
      </c>
      <c r="G264" s="329">
        <v>1388.69</v>
      </c>
      <c r="H264" s="17">
        <v>5776950.4000000004</v>
      </c>
      <c r="I264" s="345">
        <f>Yhteenveto[[#This Row],[Laskennalliset kustannukset yhteensä]]-Yhteenveto[[#This Row],[Omarahoitusosuus, €]]</f>
        <v>927313.90619765036</v>
      </c>
      <c r="J264" s="33">
        <v>344243.78286820959</v>
      </c>
      <c r="K264" s="34">
        <v>-262941.25161695282</v>
      </c>
      <c r="L264" s="234">
        <f>Yhteenveto[[#This Row],[Valtionosuus omarahoitusosuuden jälkeen (välisumma)]]+Yhteenveto[[#This Row],[Lisäosat yhteensä]]+Yhteenveto[[#This Row],[Valtionosuuteen tehtävät vähennykset ja lisäykset, netto]]</f>
        <v>1008616.4374489071</v>
      </c>
      <c r="M264" s="34">
        <v>2556266.1640898176</v>
      </c>
      <c r="N264" s="308">
        <f>SUM(Yhteenveto[[#This Row],[Valtionosuus ennen verotuloihin perustuvaa valtionosuuden tasausta]]+Yhteenveto[[#This Row],[Verotuloihin perustuva valtionosuuden tasaus]])</f>
        <v>3564882.6015387247</v>
      </c>
      <c r="O264" s="244">
        <v>976850.07326114131</v>
      </c>
      <c r="P264" s="380">
        <f>SUM(Yhteenveto[[#This Row],[Kunnan  peruspalvelujen valtionosuus ]:[Veroperustemuutoksista johtuvien veromenetysten korvaus]])</f>
        <v>4541732.674799866</v>
      </c>
      <c r="Q264" s="34">
        <v>-1654.9365000000107</v>
      </c>
      <c r="R264" s="347">
        <f>+Yhteenveto[[#This Row],[Kunnan  peruspalvelujen valtionosuus ]]+Yhteenveto[[#This Row],[Veroperustemuutoksista johtuvien veromenetysten korvaus]]+Yhteenveto[[#This Row],[Kotikuntakorvaus, netto]]</f>
        <v>4540077.7382998662</v>
      </c>
      <c r="S264" s="11"/>
      <c r="T264"/>
    </row>
    <row r="265" spans="1:20" ht="15" x14ac:dyDescent="0.25">
      <c r="A265" s="32">
        <v>849</v>
      </c>
      <c r="B265" s="13" t="s">
        <v>270</v>
      </c>
      <c r="C265" s="15">
        <v>2903</v>
      </c>
      <c r="D265" s="15">
        <v>5123422.59</v>
      </c>
      <c r="E265" s="15">
        <v>766889.41855315678</v>
      </c>
      <c r="F265" s="234">
        <f>Yhteenveto[[#This Row],[Ikärakenne, laskennallinen kustannus]]+Yhteenveto[[#This Row],[Muut laskennalliset kustannukset ]]</f>
        <v>5890312.0085531566</v>
      </c>
      <c r="G265" s="329">
        <v>1388.69</v>
      </c>
      <c r="H265" s="17">
        <v>4031367.0700000003</v>
      </c>
      <c r="I265" s="345">
        <f>Yhteenveto[[#This Row],[Laskennalliset kustannukset yhteensä]]-Yhteenveto[[#This Row],[Omarahoitusosuus, €]]</f>
        <v>1858944.9385531563</v>
      </c>
      <c r="J265" s="33">
        <v>240637.96757653391</v>
      </c>
      <c r="K265" s="34">
        <v>518950.24523699551</v>
      </c>
      <c r="L265" s="234">
        <f>Yhteenveto[[#This Row],[Valtionosuus omarahoitusosuuden jälkeen (välisumma)]]+Yhteenveto[[#This Row],[Lisäosat yhteensä]]+Yhteenveto[[#This Row],[Valtionosuuteen tehtävät vähennykset ja lisäykset, netto]]</f>
        <v>2618533.151366686</v>
      </c>
      <c r="M265" s="34">
        <v>1619605.710605596</v>
      </c>
      <c r="N265" s="308">
        <f>SUM(Yhteenveto[[#This Row],[Valtionosuus ennen verotuloihin perustuvaa valtionosuuden tasausta]]+Yhteenveto[[#This Row],[Verotuloihin perustuva valtionosuuden tasaus]])</f>
        <v>4238138.8619722817</v>
      </c>
      <c r="O265" s="244">
        <v>697004.74121979531</v>
      </c>
      <c r="P265" s="380">
        <f>SUM(Yhteenveto[[#This Row],[Kunnan  peruspalvelujen valtionosuus ]:[Veroperustemuutoksista johtuvien veromenetysten korvaus]])</f>
        <v>4935143.603192077</v>
      </c>
      <c r="Q265" s="34">
        <v>291741.66300000006</v>
      </c>
      <c r="R265" s="347">
        <f>+Yhteenveto[[#This Row],[Kunnan  peruspalvelujen valtionosuus ]]+Yhteenveto[[#This Row],[Veroperustemuutoksista johtuvien veromenetysten korvaus]]+Yhteenveto[[#This Row],[Kotikuntakorvaus, netto]]</f>
        <v>5226885.2661920767</v>
      </c>
      <c r="S265" s="11"/>
      <c r="T265"/>
    </row>
    <row r="266" spans="1:20" ht="15" x14ac:dyDescent="0.25">
      <c r="A266" s="32">
        <v>850</v>
      </c>
      <c r="B266" s="13" t="s">
        <v>271</v>
      </c>
      <c r="C266" s="15">
        <v>2407</v>
      </c>
      <c r="D266" s="15">
        <v>4045517.1199999996</v>
      </c>
      <c r="E266" s="15">
        <v>519149.19937769859</v>
      </c>
      <c r="F266" s="234">
        <f>Yhteenveto[[#This Row],[Ikärakenne, laskennallinen kustannus]]+Yhteenveto[[#This Row],[Muut laskennalliset kustannukset ]]</f>
        <v>4564666.319377698</v>
      </c>
      <c r="G266" s="329">
        <v>1388.69</v>
      </c>
      <c r="H266" s="17">
        <v>3342576.83</v>
      </c>
      <c r="I266" s="345">
        <f>Yhteenveto[[#This Row],[Laskennalliset kustannukset yhteensä]]-Yhteenveto[[#This Row],[Omarahoitusosuus, €]]</f>
        <v>1222089.4893776979</v>
      </c>
      <c r="J266" s="33">
        <v>87944.751795964476</v>
      </c>
      <c r="K266" s="34">
        <v>238913.30494240226</v>
      </c>
      <c r="L266" s="234">
        <f>Yhteenveto[[#This Row],[Valtionosuus omarahoitusosuuden jälkeen (välisumma)]]+Yhteenveto[[#This Row],[Lisäosat yhteensä]]+Yhteenveto[[#This Row],[Valtionosuuteen tehtävät vähennykset ja lisäykset, netto]]</f>
        <v>1548947.5461160648</v>
      </c>
      <c r="M266" s="34">
        <v>912818.68791179231</v>
      </c>
      <c r="N266" s="308">
        <f>SUM(Yhteenveto[[#This Row],[Valtionosuus ennen verotuloihin perustuvaa valtionosuuden tasausta]]+Yhteenveto[[#This Row],[Verotuloihin perustuva valtionosuuden tasaus]])</f>
        <v>2461766.234027857</v>
      </c>
      <c r="O266" s="244">
        <v>403611.06843806518</v>
      </c>
      <c r="P266" s="380">
        <f>SUM(Yhteenveto[[#This Row],[Kunnan  peruspalvelujen valtionosuus ]:[Veroperustemuutoksista johtuvien veromenetysten korvaus]])</f>
        <v>2865377.3024659222</v>
      </c>
      <c r="Q266" s="34">
        <v>232242.75550000006</v>
      </c>
      <c r="R266" s="347">
        <f>+Yhteenveto[[#This Row],[Kunnan  peruspalvelujen valtionosuus ]]+Yhteenveto[[#This Row],[Veroperustemuutoksista johtuvien veromenetysten korvaus]]+Yhteenveto[[#This Row],[Kotikuntakorvaus, netto]]</f>
        <v>3097620.0579659222</v>
      </c>
      <c r="S266" s="11"/>
      <c r="T266"/>
    </row>
    <row r="267" spans="1:20" ht="15" x14ac:dyDescent="0.25">
      <c r="A267" s="32">
        <v>851</v>
      </c>
      <c r="B267" s="13" t="s">
        <v>272</v>
      </c>
      <c r="C267" s="15">
        <v>21227</v>
      </c>
      <c r="D267" s="15">
        <v>33970354.910000004</v>
      </c>
      <c r="E267" s="15">
        <v>3816569.5913934982</v>
      </c>
      <c r="F267" s="234">
        <f>Yhteenveto[[#This Row],[Ikärakenne, laskennallinen kustannus]]+Yhteenveto[[#This Row],[Muut laskennalliset kustannukset ]]</f>
        <v>37786924.501393504</v>
      </c>
      <c r="G267" s="329">
        <v>1388.69</v>
      </c>
      <c r="H267" s="17">
        <v>29477722.630000003</v>
      </c>
      <c r="I267" s="345">
        <f>Yhteenveto[[#This Row],[Laskennalliset kustannukset yhteensä]]-Yhteenveto[[#This Row],[Omarahoitusosuus, €]]</f>
        <v>8309201.8713935018</v>
      </c>
      <c r="J267" s="33">
        <v>807287.82197786099</v>
      </c>
      <c r="K267" s="34">
        <v>-8345972.5664583892</v>
      </c>
      <c r="L267" s="234">
        <f>Yhteenveto[[#This Row],[Valtionosuus omarahoitusosuuden jälkeen (välisumma)]]+Yhteenveto[[#This Row],[Lisäosat yhteensä]]+Yhteenveto[[#This Row],[Valtionosuuteen tehtävät vähennykset ja lisäykset, netto]]</f>
        <v>770517.12691297382</v>
      </c>
      <c r="M267" s="34">
        <v>6002030.3831444001</v>
      </c>
      <c r="N267" s="308">
        <f>SUM(Yhteenveto[[#This Row],[Valtionosuus ennen verotuloihin perustuvaa valtionosuuden tasausta]]+Yhteenveto[[#This Row],[Verotuloihin perustuva valtionosuuden tasaus]])</f>
        <v>6772547.5100573739</v>
      </c>
      <c r="O267" s="244">
        <v>3273624.5307257581</v>
      </c>
      <c r="P267" s="380">
        <f>SUM(Yhteenveto[[#This Row],[Kunnan  peruspalvelujen valtionosuus ]:[Veroperustemuutoksista johtuvien veromenetysten korvaus]])</f>
        <v>10046172.040783131</v>
      </c>
      <c r="Q267" s="34">
        <v>-126594.76160000003</v>
      </c>
      <c r="R267" s="347">
        <f>+Yhteenveto[[#This Row],[Kunnan  peruspalvelujen valtionosuus ]]+Yhteenveto[[#This Row],[Veroperustemuutoksista johtuvien veromenetysten korvaus]]+Yhteenveto[[#This Row],[Kotikuntakorvaus, netto]]</f>
        <v>9919577.2791831307</v>
      </c>
      <c r="S267" s="11"/>
      <c r="T267"/>
    </row>
    <row r="268" spans="1:20" ht="15" x14ac:dyDescent="0.25">
      <c r="A268" s="32">
        <v>853</v>
      </c>
      <c r="B268" s="13" t="s">
        <v>273</v>
      </c>
      <c r="C268" s="15">
        <v>197900</v>
      </c>
      <c r="D268" s="15">
        <v>236489348.31</v>
      </c>
      <c r="E268" s="15">
        <v>78383109.612491012</v>
      </c>
      <c r="F268" s="234">
        <f>Yhteenveto[[#This Row],[Ikärakenne, laskennallinen kustannus]]+Yhteenveto[[#This Row],[Muut laskennalliset kustannukset ]]</f>
        <v>314872457.92249101</v>
      </c>
      <c r="G268" s="329">
        <v>1388.69</v>
      </c>
      <c r="H268" s="17">
        <v>274821751</v>
      </c>
      <c r="I268" s="345">
        <f>Yhteenveto[[#This Row],[Laskennalliset kustannukset yhteensä]]-Yhteenveto[[#This Row],[Omarahoitusosuus, €]]</f>
        <v>40050706.922491014</v>
      </c>
      <c r="J268" s="33">
        <v>8803109.3704268523</v>
      </c>
      <c r="K268" s="34">
        <v>-51196147.168669261</v>
      </c>
      <c r="L268" s="234">
        <f>Yhteenveto[[#This Row],[Valtionosuus omarahoitusosuuden jälkeen (välisumma)]]+Yhteenveto[[#This Row],[Lisäosat yhteensä]]+Yhteenveto[[#This Row],[Valtionosuuteen tehtävät vähennykset ja lisäykset, netto]]</f>
        <v>-2342330.8757513985</v>
      </c>
      <c r="M268" s="34">
        <v>-3011722.7297873786</v>
      </c>
      <c r="N268" s="308">
        <f>SUM(Yhteenveto[[#This Row],[Valtionosuus ennen verotuloihin perustuvaa valtionosuuden tasausta]]+Yhteenveto[[#This Row],[Verotuloihin perustuva valtionosuuden tasaus]])</f>
        <v>-5354053.6055387771</v>
      </c>
      <c r="O268" s="244">
        <v>31715140.840591531</v>
      </c>
      <c r="P268" s="380">
        <f>SUM(Yhteenveto[[#This Row],[Kunnan  peruspalvelujen valtionosuus ]:[Veroperustemuutoksista johtuvien veromenetysten korvaus]])</f>
        <v>26361087.235052753</v>
      </c>
      <c r="Q268" s="34">
        <v>-2857605.6487600021</v>
      </c>
      <c r="R268" s="347">
        <f>+Yhteenveto[[#This Row],[Kunnan  peruspalvelujen valtionosuus ]]+Yhteenveto[[#This Row],[Veroperustemuutoksista johtuvien veromenetysten korvaus]]+Yhteenveto[[#This Row],[Kotikuntakorvaus, netto]]</f>
        <v>23503481.586292751</v>
      </c>
      <c r="S268" s="11"/>
      <c r="T268"/>
    </row>
    <row r="269" spans="1:20" ht="15" x14ac:dyDescent="0.25">
      <c r="A269" s="32">
        <v>854</v>
      </c>
      <c r="B269" s="13" t="s">
        <v>274</v>
      </c>
      <c r="C269" s="15">
        <v>3262</v>
      </c>
      <c r="D269" s="15">
        <v>3047358.94</v>
      </c>
      <c r="E269" s="15">
        <v>1761889.9741430839</v>
      </c>
      <c r="F269" s="234">
        <f>Yhteenveto[[#This Row],[Ikärakenne, laskennallinen kustannus]]+Yhteenveto[[#This Row],[Muut laskennalliset kustannukset ]]</f>
        <v>4809248.9141430836</v>
      </c>
      <c r="G269" s="329">
        <v>1388.69</v>
      </c>
      <c r="H269" s="17">
        <v>4529906.78</v>
      </c>
      <c r="I269" s="345">
        <f>Yhteenveto[[#This Row],[Laskennalliset kustannukset yhteensä]]-Yhteenveto[[#This Row],[Omarahoitusosuus, €]]</f>
        <v>279342.13414308336</v>
      </c>
      <c r="J269" s="33">
        <v>1165155.6129194344</v>
      </c>
      <c r="K269" s="34">
        <v>-872489.33142452489</v>
      </c>
      <c r="L269" s="234">
        <f>Yhteenveto[[#This Row],[Valtionosuus omarahoitusosuuden jälkeen (välisumma)]]+Yhteenveto[[#This Row],[Lisäosat yhteensä]]+Yhteenveto[[#This Row],[Valtionosuuteen tehtävät vähennykset ja lisäykset, netto]]</f>
        <v>572008.4156379929</v>
      </c>
      <c r="M269" s="34">
        <v>1316113.7099010227</v>
      </c>
      <c r="N269" s="308">
        <f>SUM(Yhteenveto[[#This Row],[Valtionosuus ennen verotuloihin perustuvaa valtionosuuden tasausta]]+Yhteenveto[[#This Row],[Verotuloihin perustuva valtionosuuden tasaus]])</f>
        <v>1888122.1255390155</v>
      </c>
      <c r="O269" s="244">
        <v>671044.0619350333</v>
      </c>
      <c r="P269" s="380">
        <f>SUM(Yhteenveto[[#This Row],[Kunnan  peruspalvelujen valtionosuus ]:[Veroperustemuutoksista johtuvien veromenetysten korvaus]])</f>
        <v>2559166.1874740487</v>
      </c>
      <c r="Q269" s="34">
        <v>-38930.410999999993</v>
      </c>
      <c r="R269" s="347">
        <f>+Yhteenveto[[#This Row],[Kunnan  peruspalvelujen valtionosuus ]]+Yhteenveto[[#This Row],[Veroperustemuutoksista johtuvien veromenetysten korvaus]]+Yhteenveto[[#This Row],[Kotikuntakorvaus, netto]]</f>
        <v>2520235.7764740488</v>
      </c>
      <c r="S269" s="11"/>
      <c r="T269"/>
    </row>
    <row r="270" spans="1:20" ht="15" x14ac:dyDescent="0.25">
      <c r="A270" s="32">
        <v>857</v>
      </c>
      <c r="B270" s="13" t="s">
        <v>275</v>
      </c>
      <c r="C270" s="15">
        <v>2394</v>
      </c>
      <c r="D270" s="15">
        <v>2379222.69</v>
      </c>
      <c r="E270" s="15">
        <v>790100.36924250936</v>
      </c>
      <c r="F270" s="234">
        <f>Yhteenveto[[#This Row],[Ikärakenne, laskennallinen kustannus]]+Yhteenveto[[#This Row],[Muut laskennalliset kustannukset ]]</f>
        <v>3169323.0592425093</v>
      </c>
      <c r="G270" s="329">
        <v>1388.69</v>
      </c>
      <c r="H270" s="17">
        <v>3324523.8600000003</v>
      </c>
      <c r="I270" s="345">
        <f>Yhteenveto[[#This Row],[Laskennalliset kustannukset yhteensä]]-Yhteenveto[[#This Row],[Omarahoitusosuus, €]]</f>
        <v>-155200.80075749103</v>
      </c>
      <c r="J270" s="33">
        <v>331043.5636508523</v>
      </c>
      <c r="K270" s="34">
        <v>-1974359.6974717726</v>
      </c>
      <c r="L270" s="234">
        <f>Yhteenveto[[#This Row],[Valtionosuus omarahoitusosuuden jälkeen (välisumma)]]+Yhteenveto[[#This Row],[Lisäosat yhteensä]]+Yhteenveto[[#This Row],[Valtionosuuteen tehtävät vähennykset ja lisäykset, netto]]</f>
        <v>-1798516.9345784113</v>
      </c>
      <c r="M270" s="34">
        <v>1126098.5572708424</v>
      </c>
      <c r="N270" s="308">
        <f>SUM(Yhteenveto[[#This Row],[Valtionosuus ennen verotuloihin perustuvaa valtionosuuden tasausta]]+Yhteenveto[[#This Row],[Verotuloihin perustuva valtionosuuden tasaus]])</f>
        <v>-672418.37730756891</v>
      </c>
      <c r="O270" s="244">
        <v>518548.33069202688</v>
      </c>
      <c r="P270" s="380">
        <f>SUM(Yhteenveto[[#This Row],[Kunnan  peruspalvelujen valtionosuus ]:[Veroperustemuutoksista johtuvien veromenetysten korvaus]])</f>
        <v>-153870.04661554203</v>
      </c>
      <c r="Q270" s="34">
        <v>810997.69150000019</v>
      </c>
      <c r="R270" s="347">
        <f>+Yhteenveto[[#This Row],[Kunnan  peruspalvelujen valtionosuus ]]+Yhteenveto[[#This Row],[Veroperustemuutoksista johtuvien veromenetysten korvaus]]+Yhteenveto[[#This Row],[Kotikuntakorvaus, netto]]</f>
        <v>657127.64488445816</v>
      </c>
      <c r="S270" s="11"/>
      <c r="T270"/>
    </row>
    <row r="271" spans="1:20" ht="15" x14ac:dyDescent="0.25">
      <c r="A271" s="32">
        <v>858</v>
      </c>
      <c r="B271" s="13" t="s">
        <v>276</v>
      </c>
      <c r="C271" s="15">
        <v>40384</v>
      </c>
      <c r="D271" s="15">
        <v>69628087.839999989</v>
      </c>
      <c r="E271" s="15">
        <v>8304957.8331265263</v>
      </c>
      <c r="F271" s="234">
        <f>Yhteenveto[[#This Row],[Ikärakenne, laskennallinen kustannus]]+Yhteenveto[[#This Row],[Muut laskennalliset kustannukset ]]</f>
        <v>77933045.673126519</v>
      </c>
      <c r="G271" s="329">
        <v>1388.69</v>
      </c>
      <c r="H271" s="17">
        <v>56080856.960000001</v>
      </c>
      <c r="I271" s="345">
        <f>Yhteenveto[[#This Row],[Laskennalliset kustannukset yhteensä]]-Yhteenveto[[#This Row],[Omarahoitusosuus, €]]</f>
        <v>21852188.713126518</v>
      </c>
      <c r="J271" s="33">
        <v>1861231.69267372</v>
      </c>
      <c r="K271" s="34">
        <v>4720931.1827432867</v>
      </c>
      <c r="L271" s="234">
        <f>Yhteenveto[[#This Row],[Valtionosuus omarahoitusosuuden jälkeen (välisumma)]]+Yhteenveto[[#This Row],[Lisäosat yhteensä]]+Yhteenveto[[#This Row],[Valtionosuuteen tehtävät vähennykset ja lisäykset, netto]]</f>
        <v>28434351.588543527</v>
      </c>
      <c r="M271" s="34">
        <v>-900341.69438742392</v>
      </c>
      <c r="N271" s="308">
        <f>SUM(Yhteenveto[[#This Row],[Valtionosuus ennen verotuloihin perustuvaa valtionosuuden tasausta]]+Yhteenveto[[#This Row],[Verotuloihin perustuva valtionosuuden tasaus]])</f>
        <v>27534009.894156102</v>
      </c>
      <c r="O271" s="244">
        <v>4523017.9727779003</v>
      </c>
      <c r="P271" s="380">
        <f>SUM(Yhteenveto[[#This Row],[Kunnan  peruspalvelujen valtionosuus ]:[Veroperustemuutoksista johtuvien veromenetysten korvaus]])</f>
        <v>32057027.866934001</v>
      </c>
      <c r="Q271" s="34">
        <v>2478320.9971700003</v>
      </c>
      <c r="R271" s="347">
        <f>+Yhteenveto[[#This Row],[Kunnan  peruspalvelujen valtionosuus ]]+Yhteenveto[[#This Row],[Veroperustemuutoksista johtuvien veromenetysten korvaus]]+Yhteenveto[[#This Row],[Kotikuntakorvaus, netto]]</f>
        <v>34535348.864104003</v>
      </c>
      <c r="S271" s="11"/>
      <c r="T271"/>
    </row>
    <row r="272" spans="1:20" ht="15" x14ac:dyDescent="0.25">
      <c r="A272" s="32">
        <v>859</v>
      </c>
      <c r="B272" s="13" t="s">
        <v>277</v>
      </c>
      <c r="C272" s="15">
        <v>6562</v>
      </c>
      <c r="D272" s="15">
        <v>18491861.289999999</v>
      </c>
      <c r="E272" s="15">
        <v>874461.79895314085</v>
      </c>
      <c r="F272" s="234">
        <f>Yhteenveto[[#This Row],[Ikärakenne, laskennallinen kustannus]]+Yhteenveto[[#This Row],[Muut laskennalliset kustannukset ]]</f>
        <v>19366323.088953141</v>
      </c>
      <c r="G272" s="329">
        <v>1388.69</v>
      </c>
      <c r="H272" s="17">
        <v>9112583.7800000012</v>
      </c>
      <c r="I272" s="345">
        <f>Yhteenveto[[#This Row],[Laskennalliset kustannukset yhteensä]]-Yhteenveto[[#This Row],[Omarahoitusosuus, €]]</f>
        <v>10253739.30895314</v>
      </c>
      <c r="J272" s="33">
        <v>161491.98596102622</v>
      </c>
      <c r="K272" s="34">
        <v>-3953671.1842310941</v>
      </c>
      <c r="L272" s="234">
        <f>Yhteenveto[[#This Row],[Valtionosuus omarahoitusosuuden jälkeen (välisumma)]]+Yhteenveto[[#This Row],[Lisäosat yhteensä]]+Yhteenveto[[#This Row],[Valtionosuuteen tehtävät vähennykset ja lisäykset, netto]]</f>
        <v>6461560.1106830714</v>
      </c>
      <c r="M272" s="34">
        <v>4622365.8680947442</v>
      </c>
      <c r="N272" s="308">
        <f>SUM(Yhteenveto[[#This Row],[Valtionosuus ennen verotuloihin perustuvaa valtionosuuden tasausta]]+Yhteenveto[[#This Row],[Verotuloihin perustuva valtionosuuden tasaus]])</f>
        <v>11083925.978777815</v>
      </c>
      <c r="O272" s="244">
        <v>943994.37421462615</v>
      </c>
      <c r="P272" s="380">
        <f>SUM(Yhteenveto[[#This Row],[Kunnan  peruspalvelujen valtionosuus ]:[Veroperustemuutoksista johtuvien veromenetysten korvaus]])</f>
        <v>12027920.352992442</v>
      </c>
      <c r="Q272" s="34">
        <v>45928.428199999966</v>
      </c>
      <c r="R272" s="347">
        <f>+Yhteenveto[[#This Row],[Kunnan  peruspalvelujen valtionosuus ]]+Yhteenveto[[#This Row],[Veroperustemuutoksista johtuvien veromenetysten korvaus]]+Yhteenveto[[#This Row],[Kotikuntakorvaus, netto]]</f>
        <v>12073848.781192441</v>
      </c>
      <c r="S272" s="11"/>
      <c r="T272"/>
    </row>
    <row r="273" spans="1:20" ht="15" x14ac:dyDescent="0.25">
      <c r="A273" s="32">
        <v>886</v>
      </c>
      <c r="B273" s="13" t="s">
        <v>278</v>
      </c>
      <c r="C273" s="15">
        <v>12599</v>
      </c>
      <c r="D273" s="15">
        <v>20024096.109999999</v>
      </c>
      <c r="E273" s="15">
        <v>1682395.539154964</v>
      </c>
      <c r="F273" s="234">
        <f>Yhteenveto[[#This Row],[Ikärakenne, laskennallinen kustannus]]+Yhteenveto[[#This Row],[Muut laskennalliset kustannukset ]]</f>
        <v>21706491.649154965</v>
      </c>
      <c r="G273" s="329">
        <v>1388.69</v>
      </c>
      <c r="H273" s="17">
        <v>17496105.310000002</v>
      </c>
      <c r="I273" s="345">
        <f>Yhteenveto[[#This Row],[Laskennalliset kustannukset yhteensä]]-Yhteenveto[[#This Row],[Omarahoitusosuus, €]]</f>
        <v>4210386.3391549625</v>
      </c>
      <c r="J273" s="33">
        <v>356412.54433710006</v>
      </c>
      <c r="K273" s="34">
        <v>-2725458.7887284132</v>
      </c>
      <c r="L273" s="234">
        <f>Yhteenveto[[#This Row],[Valtionosuus omarahoitusosuuden jälkeen (välisumma)]]+Yhteenveto[[#This Row],[Lisäosat yhteensä]]+Yhteenveto[[#This Row],[Valtionosuuteen tehtävät vähennykset ja lisäykset, netto]]</f>
        <v>1841340.0947636496</v>
      </c>
      <c r="M273" s="34">
        <v>3618175.395542888</v>
      </c>
      <c r="N273" s="308">
        <f>SUM(Yhteenveto[[#This Row],[Valtionosuus ennen verotuloihin perustuvaa valtionosuuden tasausta]]+Yhteenveto[[#This Row],[Verotuloihin perustuva valtionosuuden tasaus]])</f>
        <v>5459515.4903065376</v>
      </c>
      <c r="O273" s="244">
        <v>1907243.906523976</v>
      </c>
      <c r="P273" s="380">
        <f>SUM(Yhteenveto[[#This Row],[Kunnan  peruspalvelujen valtionosuus ]:[Veroperustemuutoksista johtuvien veromenetysten korvaus]])</f>
        <v>7366759.3968305141</v>
      </c>
      <c r="Q273" s="34">
        <v>30129.301079999888</v>
      </c>
      <c r="R273" s="347">
        <f>+Yhteenveto[[#This Row],[Kunnan  peruspalvelujen valtionosuus ]]+Yhteenveto[[#This Row],[Veroperustemuutoksista johtuvien veromenetysten korvaus]]+Yhteenveto[[#This Row],[Kotikuntakorvaus, netto]]</f>
        <v>7396888.6979105137</v>
      </c>
      <c r="S273" s="11"/>
      <c r="T273"/>
    </row>
    <row r="274" spans="1:20" ht="15" x14ac:dyDescent="0.25">
      <c r="A274" s="32">
        <v>887</v>
      </c>
      <c r="B274" s="13" t="s">
        <v>279</v>
      </c>
      <c r="C274" s="15">
        <v>4569</v>
      </c>
      <c r="D274" s="15">
        <v>5668813.5899999999</v>
      </c>
      <c r="E274" s="15">
        <v>1022333.5747670913</v>
      </c>
      <c r="F274" s="234">
        <f>Yhteenveto[[#This Row],[Ikärakenne, laskennallinen kustannus]]+Yhteenveto[[#This Row],[Muut laskennalliset kustannukset ]]</f>
        <v>6691147.1647670912</v>
      </c>
      <c r="G274" s="329">
        <v>1388.69</v>
      </c>
      <c r="H274" s="17">
        <v>6344924.6100000003</v>
      </c>
      <c r="I274" s="345">
        <f>Yhteenveto[[#This Row],[Laskennalliset kustannukset yhteensä]]-Yhteenveto[[#This Row],[Omarahoitusosuus, €]]</f>
        <v>346222.55476709083</v>
      </c>
      <c r="J274" s="33">
        <v>124335.92996123931</v>
      </c>
      <c r="K274" s="34">
        <v>-1433647.5502034549</v>
      </c>
      <c r="L274" s="234">
        <f>Yhteenveto[[#This Row],[Valtionosuus omarahoitusosuuden jälkeen (välisumma)]]+Yhteenveto[[#This Row],[Lisäosat yhteensä]]+Yhteenveto[[#This Row],[Valtionosuuteen tehtävät vähennykset ja lisäykset, netto]]</f>
        <v>-963089.06547512475</v>
      </c>
      <c r="M274" s="34">
        <v>2580192.1882263105</v>
      </c>
      <c r="N274" s="308">
        <f>SUM(Yhteenveto[[#This Row],[Valtionosuus ennen verotuloihin perustuvaa valtionosuuden tasausta]]+Yhteenveto[[#This Row],[Verotuloihin perustuva valtionosuuden tasaus]])</f>
        <v>1617103.1227511857</v>
      </c>
      <c r="O274" s="244">
        <v>1037260.1293238909</v>
      </c>
      <c r="P274" s="380">
        <f>SUM(Yhteenveto[[#This Row],[Kunnan  peruspalvelujen valtionosuus ]:[Veroperustemuutoksista johtuvien veromenetysten korvaus]])</f>
        <v>2654363.2520750766</v>
      </c>
      <c r="Q274" s="34">
        <v>240407.10890000002</v>
      </c>
      <c r="R274" s="347">
        <f>+Yhteenveto[[#This Row],[Kunnan  peruspalvelujen valtionosuus ]]+Yhteenveto[[#This Row],[Veroperustemuutoksista johtuvien veromenetysten korvaus]]+Yhteenveto[[#This Row],[Kotikuntakorvaus, netto]]</f>
        <v>2894770.3609750764</v>
      </c>
      <c r="S274" s="11"/>
      <c r="T274"/>
    </row>
    <row r="275" spans="1:20" ht="15" x14ac:dyDescent="0.25">
      <c r="A275" s="32">
        <v>889</v>
      </c>
      <c r="B275" s="13" t="s">
        <v>280</v>
      </c>
      <c r="C275" s="15">
        <v>2523</v>
      </c>
      <c r="D275" s="15">
        <v>3496354.53</v>
      </c>
      <c r="E275" s="15">
        <v>1616938.6525994835</v>
      </c>
      <c r="F275" s="234">
        <f>Yhteenveto[[#This Row],[Ikärakenne, laskennallinen kustannus]]+Yhteenveto[[#This Row],[Muut laskennalliset kustannukset ]]</f>
        <v>5113293.1825994831</v>
      </c>
      <c r="G275" s="329">
        <v>1388.69</v>
      </c>
      <c r="H275" s="17">
        <v>3503664.87</v>
      </c>
      <c r="I275" s="345">
        <f>Yhteenveto[[#This Row],[Laskennalliset kustannukset yhteensä]]-Yhteenveto[[#This Row],[Omarahoitusosuus, €]]</f>
        <v>1609628.3125994829</v>
      </c>
      <c r="J275" s="33">
        <v>398677.96272053692</v>
      </c>
      <c r="K275" s="34">
        <v>1167484.964649369</v>
      </c>
      <c r="L275" s="234">
        <f>Yhteenveto[[#This Row],[Valtionosuus omarahoitusosuuden jälkeen (välisumma)]]+Yhteenveto[[#This Row],[Lisäosat yhteensä]]+Yhteenveto[[#This Row],[Valtionosuuteen tehtävät vähennykset ja lisäykset, netto]]</f>
        <v>3175791.2399693886</v>
      </c>
      <c r="M275" s="34">
        <v>1145506.5896339284</v>
      </c>
      <c r="N275" s="308">
        <f>SUM(Yhteenveto[[#This Row],[Valtionosuus ennen verotuloihin perustuvaa valtionosuuden tasausta]]+Yhteenveto[[#This Row],[Verotuloihin perustuva valtionosuuden tasaus]])</f>
        <v>4321297.8296033172</v>
      </c>
      <c r="O275" s="244">
        <v>552984.30280738708</v>
      </c>
      <c r="P275" s="380">
        <f>SUM(Yhteenveto[[#This Row],[Kunnan  peruspalvelujen valtionosuus ]:[Veroperustemuutoksista johtuvien veromenetysten korvaus]])</f>
        <v>4874282.1324107042</v>
      </c>
      <c r="Q275" s="34">
        <v>167826.3224</v>
      </c>
      <c r="R275" s="347">
        <f>+Yhteenveto[[#This Row],[Kunnan  peruspalvelujen valtionosuus ]]+Yhteenveto[[#This Row],[Veroperustemuutoksista johtuvien veromenetysten korvaus]]+Yhteenveto[[#This Row],[Kotikuntakorvaus, netto]]</f>
        <v>5042108.4548107041</v>
      </c>
      <c r="S275" s="11"/>
      <c r="T275"/>
    </row>
    <row r="276" spans="1:20" ht="15" x14ac:dyDescent="0.25">
      <c r="A276" s="32">
        <v>890</v>
      </c>
      <c r="B276" s="13" t="s">
        <v>281</v>
      </c>
      <c r="C276" s="15">
        <v>1180</v>
      </c>
      <c r="D276" s="15">
        <v>1507736.67</v>
      </c>
      <c r="E276" s="15">
        <v>1186702.7456950804</v>
      </c>
      <c r="F276" s="234">
        <f>Yhteenveto[[#This Row],[Ikärakenne, laskennallinen kustannus]]+Yhteenveto[[#This Row],[Muut laskennalliset kustannukset ]]</f>
        <v>2694439.4156950805</v>
      </c>
      <c r="G276" s="329">
        <v>1388.69</v>
      </c>
      <c r="H276" s="17">
        <v>1638654.2</v>
      </c>
      <c r="I276" s="345">
        <f>Yhteenveto[[#This Row],[Laskennalliset kustannukset yhteensä]]-Yhteenveto[[#This Row],[Omarahoitusosuus, €]]</f>
        <v>1055785.2156950806</v>
      </c>
      <c r="J276" s="33">
        <v>912435.09074164217</v>
      </c>
      <c r="K276" s="34">
        <v>289177.99249642575</v>
      </c>
      <c r="L276" s="234">
        <f>Yhteenveto[[#This Row],[Valtionosuus omarahoitusosuuden jälkeen (välisumma)]]+Yhteenveto[[#This Row],[Lisäosat yhteensä]]+Yhteenveto[[#This Row],[Valtionosuuteen tehtävät vähennykset ja lisäykset, netto]]</f>
        <v>2257398.2989331484</v>
      </c>
      <c r="M276" s="34">
        <v>425286.8428775295</v>
      </c>
      <c r="N276" s="308">
        <f>SUM(Yhteenveto[[#This Row],[Valtionosuus ennen verotuloihin perustuvaa valtionosuuden tasausta]]+Yhteenveto[[#This Row],[Verotuloihin perustuva valtionosuuden tasaus]])</f>
        <v>2682685.1418106779</v>
      </c>
      <c r="O276" s="244">
        <v>237723.01733606966</v>
      </c>
      <c r="P276" s="380">
        <f>SUM(Yhteenveto[[#This Row],[Kunnan  peruspalvelujen valtionosuus ]:[Veroperustemuutoksista johtuvien veromenetysten korvaus]])</f>
        <v>2920408.1591467476</v>
      </c>
      <c r="Q276" s="34">
        <v>33098.729999999996</v>
      </c>
      <c r="R276" s="347">
        <f>+Yhteenveto[[#This Row],[Kunnan  peruspalvelujen valtionosuus ]]+Yhteenveto[[#This Row],[Veroperustemuutoksista johtuvien veromenetysten korvaus]]+Yhteenveto[[#This Row],[Kotikuntakorvaus, netto]]</f>
        <v>2953506.8891467475</v>
      </c>
      <c r="S276" s="11"/>
      <c r="T276"/>
    </row>
    <row r="277" spans="1:20" ht="15" x14ac:dyDescent="0.25">
      <c r="A277" s="32">
        <v>892</v>
      </c>
      <c r="B277" s="13" t="s">
        <v>282</v>
      </c>
      <c r="C277" s="15">
        <v>3592</v>
      </c>
      <c r="D277" s="15">
        <v>8309719.2699999996</v>
      </c>
      <c r="E277" s="15">
        <v>656720.77205575281</v>
      </c>
      <c r="F277" s="234">
        <f>Yhteenveto[[#This Row],[Ikärakenne, laskennallinen kustannus]]+Yhteenveto[[#This Row],[Muut laskennalliset kustannukset ]]</f>
        <v>8966440.0420557521</v>
      </c>
      <c r="G277" s="329">
        <v>1388.69</v>
      </c>
      <c r="H277" s="17">
        <v>4988174.4800000004</v>
      </c>
      <c r="I277" s="345">
        <f>Yhteenveto[[#This Row],[Laskennalliset kustannukset yhteensä]]-Yhteenveto[[#This Row],[Omarahoitusosuus, €]]</f>
        <v>3978265.5620557517</v>
      </c>
      <c r="J277" s="33">
        <v>102195.06676424973</v>
      </c>
      <c r="K277" s="34">
        <v>292674.99591513001</v>
      </c>
      <c r="L277" s="234">
        <f>Yhteenveto[[#This Row],[Valtionosuus omarahoitusosuuden jälkeen (välisumma)]]+Yhteenveto[[#This Row],[Lisäosat yhteensä]]+Yhteenveto[[#This Row],[Valtionosuuteen tehtävät vähennykset ja lisäykset, netto]]</f>
        <v>4373135.6247351319</v>
      </c>
      <c r="M277" s="34">
        <v>2094213.03494639</v>
      </c>
      <c r="N277" s="308">
        <f>SUM(Yhteenveto[[#This Row],[Valtionosuus ennen verotuloihin perustuvaa valtionosuuden tasausta]]+Yhteenveto[[#This Row],[Verotuloihin perustuva valtionosuuden tasaus]])</f>
        <v>6467348.6596815214</v>
      </c>
      <c r="O277" s="244">
        <v>579322.10097779008</v>
      </c>
      <c r="P277" s="380">
        <f>SUM(Yhteenveto[[#This Row],[Kunnan  peruspalvelujen valtionosuus ]:[Veroperustemuutoksista johtuvien veromenetysten korvaus]])</f>
        <v>7046670.760659311</v>
      </c>
      <c r="Q277" s="34">
        <v>-7124.107600000003</v>
      </c>
      <c r="R277" s="347">
        <f>+Yhteenveto[[#This Row],[Kunnan  peruspalvelujen valtionosuus ]]+Yhteenveto[[#This Row],[Veroperustemuutoksista johtuvien veromenetysten korvaus]]+Yhteenveto[[#This Row],[Kotikuntakorvaus, netto]]</f>
        <v>7039546.6530593112</v>
      </c>
      <c r="S277" s="11"/>
      <c r="T277"/>
    </row>
    <row r="278" spans="1:20" ht="15" x14ac:dyDescent="0.25">
      <c r="A278" s="32">
        <v>893</v>
      </c>
      <c r="B278" s="13" t="s">
        <v>283</v>
      </c>
      <c r="C278" s="15">
        <v>7434</v>
      </c>
      <c r="D278" s="15">
        <v>12870415.689999999</v>
      </c>
      <c r="E278" s="15">
        <v>3989086.3612272982</v>
      </c>
      <c r="F278" s="234">
        <f>Yhteenveto[[#This Row],[Ikärakenne, laskennallinen kustannus]]+Yhteenveto[[#This Row],[Muut laskennalliset kustannukset ]]</f>
        <v>16859502.051227298</v>
      </c>
      <c r="G278" s="329">
        <v>1388.69</v>
      </c>
      <c r="H278" s="17">
        <v>10323521.460000001</v>
      </c>
      <c r="I278" s="345">
        <f>Yhteenveto[[#This Row],[Laskennalliset kustannukset yhteensä]]-Yhteenveto[[#This Row],[Omarahoitusosuus, €]]</f>
        <v>6535980.5912272967</v>
      </c>
      <c r="J278" s="33">
        <v>224670.46327187627</v>
      </c>
      <c r="K278" s="34">
        <v>-1242781.6612617122</v>
      </c>
      <c r="L278" s="234">
        <f>Yhteenveto[[#This Row],[Valtionosuus omarahoitusosuuden jälkeen (välisumma)]]+Yhteenveto[[#This Row],[Lisäosat yhteensä]]+Yhteenveto[[#This Row],[Valtionosuuteen tehtävät vähennykset ja lisäykset, netto]]</f>
        <v>5517869.3932374604</v>
      </c>
      <c r="M278" s="34">
        <v>2395571.8398203081</v>
      </c>
      <c r="N278" s="308">
        <f>SUM(Yhteenveto[[#This Row],[Valtionosuus ennen verotuloihin perustuvaa valtionosuuden tasausta]]+Yhteenveto[[#This Row],[Verotuloihin perustuva valtionosuuden tasaus]])</f>
        <v>7913441.233057769</v>
      </c>
      <c r="O278" s="244">
        <v>1516510.5745014292</v>
      </c>
      <c r="P278" s="380">
        <f>SUM(Yhteenveto[[#This Row],[Kunnan  peruspalvelujen valtionosuus ]:[Veroperustemuutoksista johtuvien veromenetysten korvaus]])</f>
        <v>9429951.8075591978</v>
      </c>
      <c r="Q278" s="34">
        <v>78.80649999997695</v>
      </c>
      <c r="R278" s="347">
        <f>+Yhteenveto[[#This Row],[Kunnan  peruspalvelujen valtionosuus ]]+Yhteenveto[[#This Row],[Veroperustemuutoksista johtuvien veromenetysten korvaus]]+Yhteenveto[[#This Row],[Kotikuntakorvaus, netto]]</f>
        <v>9430030.6140591986</v>
      </c>
      <c r="S278" s="11"/>
      <c r="T278"/>
    </row>
    <row r="279" spans="1:20" ht="15" x14ac:dyDescent="0.25">
      <c r="A279" s="32">
        <v>895</v>
      </c>
      <c r="B279" s="13" t="s">
        <v>284</v>
      </c>
      <c r="C279" s="15">
        <v>15092</v>
      </c>
      <c r="D279" s="15">
        <v>19117837.809999999</v>
      </c>
      <c r="E279" s="15">
        <v>3955794.1681295573</v>
      </c>
      <c r="F279" s="234">
        <f>Yhteenveto[[#This Row],[Ikärakenne, laskennallinen kustannus]]+Yhteenveto[[#This Row],[Muut laskennalliset kustannukset ]]</f>
        <v>23073631.978129555</v>
      </c>
      <c r="G279" s="329">
        <v>1388.69</v>
      </c>
      <c r="H279" s="17">
        <v>20958109.48</v>
      </c>
      <c r="I279" s="345">
        <f>Yhteenveto[[#This Row],[Laskennalliset kustannukset yhteensä]]-Yhteenveto[[#This Row],[Omarahoitusosuus, €]]</f>
        <v>2115522.4981295541</v>
      </c>
      <c r="J279" s="33">
        <v>533874.15233287902</v>
      </c>
      <c r="K279" s="34">
        <v>158306.01906628339</v>
      </c>
      <c r="L279" s="234">
        <f>Yhteenveto[[#This Row],[Valtionosuus omarahoitusosuuden jälkeen (välisumma)]]+Yhteenveto[[#This Row],[Lisäosat yhteensä]]+Yhteenveto[[#This Row],[Valtionosuuteen tehtävät vähennykset ja lisäykset, netto]]</f>
        <v>2807702.6695287167</v>
      </c>
      <c r="M279" s="34">
        <v>1794596.7273950984</v>
      </c>
      <c r="N279" s="308">
        <f>SUM(Yhteenveto[[#This Row],[Valtionosuus ennen verotuloihin perustuvaa valtionosuuden tasausta]]+Yhteenveto[[#This Row],[Verotuloihin perustuva valtionosuuden tasaus]])</f>
        <v>4602299.3969238149</v>
      </c>
      <c r="O279" s="244">
        <v>2603416.4578149375</v>
      </c>
      <c r="P279" s="380">
        <f>SUM(Yhteenveto[[#This Row],[Kunnan  peruspalvelujen valtionosuus ]:[Veroperustemuutoksista johtuvien veromenetysten korvaus]])</f>
        <v>7205715.8547387524</v>
      </c>
      <c r="Q279" s="34">
        <v>265499.09850000002</v>
      </c>
      <c r="R279" s="347">
        <f>+Yhteenveto[[#This Row],[Kunnan  peruspalvelujen valtionosuus ]]+Yhteenveto[[#This Row],[Veroperustemuutoksista johtuvien veromenetysten korvaus]]+Yhteenveto[[#This Row],[Kotikuntakorvaus, netto]]</f>
        <v>7471214.9532387527</v>
      </c>
      <c r="S279" s="11"/>
      <c r="T279"/>
    </row>
    <row r="280" spans="1:20" ht="15" x14ac:dyDescent="0.25">
      <c r="A280" s="32">
        <v>905</v>
      </c>
      <c r="B280" s="13" t="s">
        <v>285</v>
      </c>
      <c r="C280" s="15">
        <v>67988</v>
      </c>
      <c r="D280" s="15">
        <v>95680878.760000005</v>
      </c>
      <c r="E280" s="15">
        <v>23452544.707570486</v>
      </c>
      <c r="F280" s="234">
        <f>Yhteenveto[[#This Row],[Ikärakenne, laskennallinen kustannus]]+Yhteenveto[[#This Row],[Muut laskennalliset kustannukset ]]</f>
        <v>119133423.46757048</v>
      </c>
      <c r="G280" s="329">
        <v>1388.69</v>
      </c>
      <c r="H280" s="17">
        <v>94414255.719999999</v>
      </c>
      <c r="I280" s="345">
        <f>Yhteenveto[[#This Row],[Laskennalliset kustannukset yhteensä]]-Yhteenveto[[#This Row],[Omarahoitusosuus, €]]</f>
        <v>24719167.747570485</v>
      </c>
      <c r="J280" s="33">
        <v>2813040.3395534572</v>
      </c>
      <c r="K280" s="34">
        <v>-30408717.061401993</v>
      </c>
      <c r="L280" s="234">
        <f>Yhteenveto[[#This Row],[Valtionosuus omarahoitusosuuden jälkeen (välisumma)]]+Yhteenveto[[#This Row],[Lisäosat yhteensä]]+Yhteenveto[[#This Row],[Valtionosuuteen tehtävät vähennykset ja lisäykset, netto]]</f>
        <v>-2876508.9742780514</v>
      </c>
      <c r="M280" s="34">
        <v>3179511.19281467</v>
      </c>
      <c r="N280" s="308">
        <f>SUM(Yhteenveto[[#This Row],[Valtionosuus ennen verotuloihin perustuvaa valtionosuuden tasausta]]+Yhteenveto[[#This Row],[Verotuloihin perustuva valtionosuuden tasaus]])</f>
        <v>303002.21853661863</v>
      </c>
      <c r="O280" s="244">
        <v>10587144.681542942</v>
      </c>
      <c r="P280" s="380">
        <f>SUM(Yhteenveto[[#This Row],[Kunnan  peruspalvelujen valtionosuus ]:[Veroperustemuutoksista johtuvien veromenetysten korvaus]])</f>
        <v>10890146.900079561</v>
      </c>
      <c r="Q280" s="34">
        <v>-5766993.4725400005</v>
      </c>
      <c r="R280" s="347">
        <f>+Yhteenveto[[#This Row],[Kunnan  peruspalvelujen valtionosuus ]]+Yhteenveto[[#This Row],[Veroperustemuutoksista johtuvien veromenetysten korvaus]]+Yhteenveto[[#This Row],[Kotikuntakorvaus, netto]]</f>
        <v>5123153.4275395609</v>
      </c>
      <c r="S280" s="11"/>
      <c r="T280"/>
    </row>
    <row r="281" spans="1:20" ht="15" x14ac:dyDescent="0.25">
      <c r="A281" s="32">
        <v>908</v>
      </c>
      <c r="B281" s="13" t="s">
        <v>286</v>
      </c>
      <c r="C281" s="15">
        <v>20703</v>
      </c>
      <c r="D281" s="15">
        <v>30756098.930000003</v>
      </c>
      <c r="E281" s="15">
        <v>3419363.6713807289</v>
      </c>
      <c r="F281" s="234">
        <f>Yhteenveto[[#This Row],[Ikärakenne, laskennallinen kustannus]]+Yhteenveto[[#This Row],[Muut laskennalliset kustannukset ]]</f>
        <v>34175462.601380736</v>
      </c>
      <c r="G281" s="329">
        <v>1388.69</v>
      </c>
      <c r="H281" s="17">
        <v>28750049.07</v>
      </c>
      <c r="I281" s="345">
        <f>Yhteenveto[[#This Row],[Laskennalliset kustannukset yhteensä]]-Yhteenveto[[#This Row],[Omarahoitusosuus, €]]</f>
        <v>5425413.5313807353</v>
      </c>
      <c r="J281" s="33">
        <v>616223.36251335975</v>
      </c>
      <c r="K281" s="34">
        <v>-5776298.031709386</v>
      </c>
      <c r="L281" s="234">
        <f>Yhteenveto[[#This Row],[Valtionosuus omarahoitusosuuden jälkeen (välisumma)]]+Yhteenveto[[#This Row],[Lisäosat yhteensä]]+Yhteenveto[[#This Row],[Valtionosuuteen tehtävät vähennykset ja lisäykset, netto]]</f>
        <v>265338.86218470894</v>
      </c>
      <c r="M281" s="34">
        <v>4281392.3095552186</v>
      </c>
      <c r="N281" s="308">
        <f>SUM(Yhteenveto[[#This Row],[Valtionosuus ennen verotuloihin perustuvaa valtionosuuden tasausta]]+Yhteenveto[[#This Row],[Verotuloihin perustuva valtionosuuden tasaus]])</f>
        <v>4546731.1717399275</v>
      </c>
      <c r="O281" s="244">
        <v>2863396.2832361627</v>
      </c>
      <c r="P281" s="380">
        <f>SUM(Yhteenveto[[#This Row],[Kunnan  peruspalvelujen valtionosuus ]:[Veroperustemuutoksista johtuvien veromenetysten korvaus]])</f>
        <v>7410127.4549760902</v>
      </c>
      <c r="Q281" s="34">
        <v>-124435.46349999984</v>
      </c>
      <c r="R281" s="347">
        <f>+Yhteenveto[[#This Row],[Kunnan  peruspalvelujen valtionosuus ]]+Yhteenveto[[#This Row],[Veroperustemuutoksista johtuvien veromenetysten korvaus]]+Yhteenveto[[#This Row],[Kotikuntakorvaus, netto]]</f>
        <v>7285691.9914760906</v>
      </c>
      <c r="S281" s="11"/>
      <c r="T281"/>
    </row>
    <row r="282" spans="1:20" ht="15" x14ac:dyDescent="0.25">
      <c r="A282" s="32">
        <v>915</v>
      </c>
      <c r="B282" s="13" t="s">
        <v>287</v>
      </c>
      <c r="C282" s="15">
        <v>19759</v>
      </c>
      <c r="D282" s="15">
        <v>22816514.469999999</v>
      </c>
      <c r="E282" s="15">
        <v>3728137.1708496595</v>
      </c>
      <c r="F282" s="234">
        <f>Yhteenveto[[#This Row],[Ikärakenne, laskennallinen kustannus]]+Yhteenveto[[#This Row],[Muut laskennalliset kustannukset ]]</f>
        <v>26544651.640849657</v>
      </c>
      <c r="G282" s="329">
        <v>1388.69</v>
      </c>
      <c r="H282" s="17">
        <v>27439125.710000001</v>
      </c>
      <c r="I282" s="345">
        <f>Yhteenveto[[#This Row],[Laskennalliset kustannukset yhteensä]]-Yhteenveto[[#This Row],[Omarahoitusosuus, €]]</f>
        <v>-894474.06915034354</v>
      </c>
      <c r="J282" s="33">
        <v>789583.00565228635</v>
      </c>
      <c r="K282" s="34">
        <v>-3140077.8366334382</v>
      </c>
      <c r="L282" s="234">
        <f>Yhteenveto[[#This Row],[Valtionosuus omarahoitusosuuden jälkeen (välisumma)]]+Yhteenveto[[#This Row],[Lisäosat yhteensä]]+Yhteenveto[[#This Row],[Valtionosuuteen tehtävät vähennykset ja lisäykset, netto]]</f>
        <v>-3244968.9001314957</v>
      </c>
      <c r="M282" s="34">
        <v>6074696.8803582322</v>
      </c>
      <c r="N282" s="308">
        <f>SUM(Yhteenveto[[#This Row],[Valtionosuus ennen verotuloihin perustuvaa valtionosuuden tasausta]]+Yhteenveto[[#This Row],[Verotuloihin perustuva valtionosuuden tasaus]])</f>
        <v>2829727.9802267365</v>
      </c>
      <c r="O282" s="244">
        <v>3310473.3823810727</v>
      </c>
      <c r="P282" s="380">
        <f>SUM(Yhteenveto[[#This Row],[Kunnan  peruspalvelujen valtionosuus ]:[Veroperustemuutoksista johtuvien veromenetysten korvaus]])</f>
        <v>6140201.3626078088</v>
      </c>
      <c r="Q282" s="34">
        <v>188284.48980000004</v>
      </c>
      <c r="R282" s="347">
        <f>+Yhteenveto[[#This Row],[Kunnan  peruspalvelujen valtionosuus ]]+Yhteenveto[[#This Row],[Veroperustemuutoksista johtuvien veromenetysten korvaus]]+Yhteenveto[[#This Row],[Kotikuntakorvaus, netto]]</f>
        <v>6328485.8524078084</v>
      </c>
      <c r="S282" s="11"/>
      <c r="T282"/>
    </row>
    <row r="283" spans="1:20" ht="15" x14ac:dyDescent="0.25">
      <c r="A283" s="32">
        <v>918</v>
      </c>
      <c r="B283" s="13" t="s">
        <v>288</v>
      </c>
      <c r="C283" s="15">
        <v>2228</v>
      </c>
      <c r="D283" s="15">
        <v>3051348.21</v>
      </c>
      <c r="E283" s="15">
        <v>475455.25692305726</v>
      </c>
      <c r="F283" s="234">
        <f>Yhteenveto[[#This Row],[Ikärakenne, laskennallinen kustannus]]+Yhteenveto[[#This Row],[Muut laskennalliset kustannukset ]]</f>
        <v>3526803.4669230571</v>
      </c>
      <c r="G283" s="329">
        <v>1388.69</v>
      </c>
      <c r="H283" s="17">
        <v>3094001.3200000003</v>
      </c>
      <c r="I283" s="345">
        <f>Yhteenveto[[#This Row],[Laskennalliset kustannukset yhteensä]]-Yhteenveto[[#This Row],[Omarahoitusosuus, €]]</f>
        <v>432802.1469230568</v>
      </c>
      <c r="J283" s="33">
        <v>49926.664299534903</v>
      </c>
      <c r="K283" s="34">
        <v>-274138.2379164857</v>
      </c>
      <c r="L283" s="234">
        <f>Yhteenveto[[#This Row],[Valtionosuus omarahoitusosuuden jälkeen (välisumma)]]+Yhteenveto[[#This Row],[Lisäosat yhteensä]]+Yhteenveto[[#This Row],[Valtionosuuteen tehtävät vähennykset ja lisäykset, netto]]</f>
        <v>208590.57330610603</v>
      </c>
      <c r="M283" s="34">
        <v>924420.81660341076</v>
      </c>
      <c r="N283" s="308">
        <f>SUM(Yhteenveto[[#This Row],[Valtionosuus ennen verotuloihin perustuvaa valtionosuuden tasausta]]+Yhteenveto[[#This Row],[Verotuloihin perustuva valtionosuuden tasaus]])</f>
        <v>1133011.3899095168</v>
      </c>
      <c r="O283" s="244">
        <v>510136.77889194078</v>
      </c>
      <c r="P283" s="380">
        <f>SUM(Yhteenveto[[#This Row],[Kunnan  peruspalvelujen valtionosuus ]:[Veroperustemuutoksista johtuvien veromenetysten korvaus]])</f>
        <v>1643148.1688014576</v>
      </c>
      <c r="Q283" s="34">
        <v>15099.325399999994</v>
      </c>
      <c r="R283" s="347">
        <f>+Yhteenveto[[#This Row],[Kunnan  peruspalvelujen valtionosuus ]]+Yhteenveto[[#This Row],[Veroperustemuutoksista johtuvien veromenetysten korvaus]]+Yhteenveto[[#This Row],[Kotikuntakorvaus, netto]]</f>
        <v>1658247.4942014576</v>
      </c>
      <c r="S283" s="11"/>
      <c r="T283"/>
    </row>
    <row r="284" spans="1:20" ht="15" x14ac:dyDescent="0.25">
      <c r="A284" s="32">
        <v>921</v>
      </c>
      <c r="B284" s="13" t="s">
        <v>289</v>
      </c>
      <c r="C284" s="15">
        <v>1894</v>
      </c>
      <c r="D284" s="15">
        <v>1705205.92</v>
      </c>
      <c r="E284" s="15">
        <v>554123.31276180129</v>
      </c>
      <c r="F284" s="234">
        <f>Yhteenveto[[#This Row],[Ikärakenne, laskennallinen kustannus]]+Yhteenveto[[#This Row],[Muut laskennalliset kustannukset ]]</f>
        <v>2259329.2327618012</v>
      </c>
      <c r="G284" s="329">
        <v>1388.69</v>
      </c>
      <c r="H284" s="17">
        <v>2630178.8600000003</v>
      </c>
      <c r="I284" s="345">
        <f>Yhteenveto[[#This Row],[Laskennalliset kustannukset yhteensä]]-Yhteenveto[[#This Row],[Omarahoitusosuus, €]]</f>
        <v>-370849.62723819911</v>
      </c>
      <c r="J284" s="33">
        <v>630075.52226955886</v>
      </c>
      <c r="K284" s="34">
        <v>562027.71822231438</v>
      </c>
      <c r="L284" s="234">
        <f>Yhteenveto[[#This Row],[Valtionosuus omarahoitusosuuden jälkeen (välisumma)]]+Yhteenveto[[#This Row],[Lisäosat yhteensä]]+Yhteenveto[[#This Row],[Valtionosuuteen tehtävät vähennykset ja lisäykset, netto]]</f>
        <v>821253.61325367412</v>
      </c>
      <c r="M284" s="34">
        <v>1060693.5749849083</v>
      </c>
      <c r="N284" s="308">
        <f>SUM(Yhteenveto[[#This Row],[Valtionosuus ennen verotuloihin perustuvaa valtionosuuden tasausta]]+Yhteenveto[[#This Row],[Verotuloihin perustuva valtionosuuden tasaus]])</f>
        <v>1881947.1882385826</v>
      </c>
      <c r="O284" s="244">
        <v>489829.10183069477</v>
      </c>
      <c r="P284" s="380">
        <f>SUM(Yhteenveto[[#This Row],[Kunnan  peruspalvelujen valtionosuus ]:[Veroperustemuutoksista johtuvien veromenetysten korvaus]])</f>
        <v>2371776.2900692774</v>
      </c>
      <c r="Q284" s="34">
        <v>213691.70540000001</v>
      </c>
      <c r="R284" s="347">
        <f>+Yhteenveto[[#This Row],[Kunnan  peruspalvelujen valtionosuus ]]+Yhteenveto[[#This Row],[Veroperustemuutoksista johtuvien veromenetysten korvaus]]+Yhteenveto[[#This Row],[Kotikuntakorvaus, netto]]</f>
        <v>2585467.9954692773</v>
      </c>
      <c r="S284" s="11"/>
      <c r="T284"/>
    </row>
    <row r="285" spans="1:20" ht="15" x14ac:dyDescent="0.25">
      <c r="A285" s="32">
        <v>922</v>
      </c>
      <c r="B285" s="13" t="s">
        <v>290</v>
      </c>
      <c r="C285" s="15">
        <v>4501</v>
      </c>
      <c r="D285" s="15">
        <v>8359914.4900000002</v>
      </c>
      <c r="E285" s="15">
        <v>602962.45489636727</v>
      </c>
      <c r="F285" s="234">
        <f>Yhteenveto[[#This Row],[Ikärakenne, laskennallinen kustannus]]+Yhteenveto[[#This Row],[Muut laskennalliset kustannukset ]]</f>
        <v>8962876.9448963683</v>
      </c>
      <c r="G285" s="329">
        <v>1388.69</v>
      </c>
      <c r="H285" s="17">
        <v>6250493.6900000004</v>
      </c>
      <c r="I285" s="345">
        <f>Yhteenveto[[#This Row],[Laskennalliset kustannukset yhteensä]]-Yhteenveto[[#This Row],[Omarahoitusosuus, €]]</f>
        <v>2712383.2548963679</v>
      </c>
      <c r="J285" s="33">
        <v>176535.10087885347</v>
      </c>
      <c r="K285" s="34">
        <v>-743547.87820992293</v>
      </c>
      <c r="L285" s="234">
        <f>Yhteenveto[[#This Row],[Valtionosuus omarahoitusosuuden jälkeen (välisumma)]]+Yhteenveto[[#This Row],[Lisäosat yhteensä]]+Yhteenveto[[#This Row],[Valtionosuuteen tehtävät vähennykset ja lisäykset, netto]]</f>
        <v>2145370.4775652983</v>
      </c>
      <c r="M285" s="34">
        <v>1252799.1173364331</v>
      </c>
      <c r="N285" s="308">
        <f>SUM(Yhteenveto[[#This Row],[Valtionosuus ennen verotuloihin perustuvaa valtionosuuden tasausta]]+Yhteenveto[[#This Row],[Verotuloihin perustuva valtionosuuden tasaus]])</f>
        <v>3398169.5949017312</v>
      </c>
      <c r="O285" s="244">
        <v>697335.80695750774</v>
      </c>
      <c r="P285" s="380">
        <f>SUM(Yhteenveto[[#This Row],[Kunnan  peruspalvelujen valtionosuus ]:[Veroperustemuutoksista johtuvien veromenetysten korvaus]])</f>
        <v>4095505.4018592387</v>
      </c>
      <c r="Q285" s="34">
        <v>-89224.719300000026</v>
      </c>
      <c r="R285" s="347">
        <f>+Yhteenveto[[#This Row],[Kunnan  peruspalvelujen valtionosuus ]]+Yhteenveto[[#This Row],[Veroperustemuutoksista johtuvien veromenetysten korvaus]]+Yhteenveto[[#This Row],[Kotikuntakorvaus, netto]]</f>
        <v>4006280.6825592387</v>
      </c>
      <c r="S285" s="11"/>
      <c r="T285"/>
    </row>
    <row r="286" spans="1:20" ht="15" x14ac:dyDescent="0.25">
      <c r="A286" s="32">
        <v>924</v>
      </c>
      <c r="B286" s="13" t="s">
        <v>291</v>
      </c>
      <c r="C286" s="15">
        <v>2946</v>
      </c>
      <c r="D286" s="15">
        <v>4231451.5100000007</v>
      </c>
      <c r="E286" s="15">
        <v>690461.37653741951</v>
      </c>
      <c r="F286" s="234">
        <f>Yhteenveto[[#This Row],[Ikärakenne, laskennallinen kustannus]]+Yhteenveto[[#This Row],[Muut laskennalliset kustannukset ]]</f>
        <v>4921912.8865374206</v>
      </c>
      <c r="G286" s="329">
        <v>1388.69</v>
      </c>
      <c r="H286" s="17">
        <v>4091080.74</v>
      </c>
      <c r="I286" s="345">
        <f>Yhteenveto[[#This Row],[Laskennalliset kustannukset yhteensä]]-Yhteenveto[[#This Row],[Omarahoitusosuus, €]]</f>
        <v>830832.14653742034</v>
      </c>
      <c r="J286" s="33">
        <v>269329.84781473083</v>
      </c>
      <c r="K286" s="34">
        <v>-246634.39906287723</v>
      </c>
      <c r="L286" s="234">
        <f>Yhteenveto[[#This Row],[Valtionosuus omarahoitusosuuden jälkeen (välisumma)]]+Yhteenveto[[#This Row],[Lisäosat yhteensä]]+Yhteenveto[[#This Row],[Valtionosuuteen tehtävät vähennykset ja lisäykset, netto]]</f>
        <v>853527.59528927389</v>
      </c>
      <c r="M286" s="34">
        <v>1638184.7060515159</v>
      </c>
      <c r="N286" s="308">
        <f>SUM(Yhteenveto[[#This Row],[Valtionosuus ennen verotuloihin perustuvaa valtionosuuden tasausta]]+Yhteenveto[[#This Row],[Verotuloihin perustuva valtionosuuden tasaus]])</f>
        <v>2491712.3013407895</v>
      </c>
      <c r="O286" s="244">
        <v>720400.04595424735</v>
      </c>
      <c r="P286" s="380">
        <f>SUM(Yhteenveto[[#This Row],[Kunnan  peruspalvelujen valtionosuus ]:[Veroperustemuutoksista johtuvien veromenetysten korvaus]])</f>
        <v>3212112.347295037</v>
      </c>
      <c r="Q286" s="34">
        <v>17337.430000000008</v>
      </c>
      <c r="R286" s="347">
        <f>+Yhteenveto[[#This Row],[Kunnan  peruspalvelujen valtionosuus ]]+Yhteenveto[[#This Row],[Veroperustemuutoksista johtuvien veromenetysten korvaus]]+Yhteenveto[[#This Row],[Kotikuntakorvaus, netto]]</f>
        <v>3229449.7772950372</v>
      </c>
      <c r="S286" s="11"/>
      <c r="T286"/>
    </row>
    <row r="287" spans="1:20" ht="15" x14ac:dyDescent="0.25">
      <c r="A287" s="32">
        <v>925</v>
      </c>
      <c r="B287" s="13" t="s">
        <v>292</v>
      </c>
      <c r="C287" s="15">
        <v>3427</v>
      </c>
      <c r="D287" s="15">
        <v>4643979.67</v>
      </c>
      <c r="E287" s="15">
        <v>1219350.8594999905</v>
      </c>
      <c r="F287" s="234">
        <f>Yhteenveto[[#This Row],[Ikärakenne, laskennallinen kustannus]]+Yhteenveto[[#This Row],[Muut laskennalliset kustannukset ]]</f>
        <v>5863330.5294999909</v>
      </c>
      <c r="G287" s="329">
        <v>1388.69</v>
      </c>
      <c r="H287" s="17">
        <v>4759040.63</v>
      </c>
      <c r="I287" s="345">
        <f>Yhteenveto[[#This Row],[Laskennalliset kustannukset yhteensä]]-Yhteenveto[[#This Row],[Omarahoitusosuus, €]]</f>
        <v>1104289.899499991</v>
      </c>
      <c r="J287" s="33">
        <v>298266.71641733474</v>
      </c>
      <c r="K287" s="34">
        <v>1780702.6763604241</v>
      </c>
      <c r="L287" s="234">
        <f>Yhteenveto[[#This Row],[Valtionosuus omarahoitusosuuden jälkeen (välisumma)]]+Yhteenveto[[#This Row],[Lisäosat yhteensä]]+Yhteenveto[[#This Row],[Valtionosuuteen tehtävät vähennykset ja lisäykset, netto]]</f>
        <v>3183259.2922777496</v>
      </c>
      <c r="M287" s="34">
        <v>-20416.79060073354</v>
      </c>
      <c r="N287" s="308">
        <f>SUM(Yhteenveto[[#This Row],[Valtionosuus ennen verotuloihin perustuvaa valtionosuuden tasausta]]+Yhteenveto[[#This Row],[Verotuloihin perustuva valtionosuuden tasaus]])</f>
        <v>3162842.5016770163</v>
      </c>
      <c r="O287" s="244">
        <v>820530.34692520485</v>
      </c>
      <c r="P287" s="380">
        <f>SUM(Yhteenveto[[#This Row],[Kunnan  peruspalvelujen valtionosuus ]:[Veroperustemuutoksista johtuvien veromenetysten korvaus]])</f>
        <v>3983372.8486022213</v>
      </c>
      <c r="Q287" s="34">
        <v>61469.07</v>
      </c>
      <c r="R287" s="347">
        <f>+Yhteenveto[[#This Row],[Kunnan  peruspalvelujen valtionosuus ]]+Yhteenveto[[#This Row],[Veroperustemuutoksista johtuvien veromenetysten korvaus]]+Yhteenveto[[#This Row],[Kotikuntakorvaus, netto]]</f>
        <v>4044841.9186022212</v>
      </c>
      <c r="S287" s="11"/>
      <c r="T287"/>
    </row>
    <row r="288" spans="1:20" ht="15" x14ac:dyDescent="0.25">
      <c r="A288" s="32">
        <v>927</v>
      </c>
      <c r="B288" s="13" t="s">
        <v>293</v>
      </c>
      <c r="C288" s="15">
        <v>28913</v>
      </c>
      <c r="D288" s="15">
        <v>49184600.63000001</v>
      </c>
      <c r="E288" s="15">
        <v>5977980.2789921006</v>
      </c>
      <c r="F288" s="234">
        <f>Yhteenveto[[#This Row],[Ikärakenne, laskennallinen kustannus]]+Yhteenveto[[#This Row],[Muut laskennalliset kustannukset ]]</f>
        <v>55162580.908992112</v>
      </c>
      <c r="G288" s="329">
        <v>1388.69</v>
      </c>
      <c r="H288" s="17">
        <v>40151193.969999999</v>
      </c>
      <c r="I288" s="345">
        <f>Yhteenveto[[#This Row],[Laskennalliset kustannukset yhteensä]]-Yhteenveto[[#This Row],[Omarahoitusosuus, €]]</f>
        <v>15011386.938992113</v>
      </c>
      <c r="J288" s="33">
        <v>792436.03722277051</v>
      </c>
      <c r="K288" s="34">
        <v>-1228615.7658288255</v>
      </c>
      <c r="L288" s="234">
        <f>Yhteenveto[[#This Row],[Valtionosuus omarahoitusosuuden jälkeen (välisumma)]]+Yhteenveto[[#This Row],[Lisäosat yhteensä]]+Yhteenveto[[#This Row],[Valtionosuuteen tehtävät vähennykset ja lisäykset, netto]]</f>
        <v>14575207.210386058</v>
      </c>
      <c r="M288" s="34">
        <v>2622340.0928733731</v>
      </c>
      <c r="N288" s="308">
        <f>SUM(Yhteenveto[[#This Row],[Valtionosuus ennen verotuloihin perustuvaa valtionosuuden tasausta]]+Yhteenveto[[#This Row],[Verotuloihin perustuva valtionosuuden tasaus]])</f>
        <v>17197547.303259432</v>
      </c>
      <c r="O288" s="244">
        <v>4028182.342729406</v>
      </c>
      <c r="P288" s="380">
        <f>SUM(Yhteenveto[[#This Row],[Kunnan  peruspalvelujen valtionosuus ]:[Veroperustemuutoksista johtuvien veromenetysten korvaus]])</f>
        <v>21225729.645988837</v>
      </c>
      <c r="Q288" s="34">
        <v>-191542.3505099999</v>
      </c>
      <c r="R288" s="347">
        <f>+Yhteenveto[[#This Row],[Kunnan  peruspalvelujen valtionosuus ]]+Yhteenveto[[#This Row],[Veroperustemuutoksista johtuvien veromenetysten korvaus]]+Yhteenveto[[#This Row],[Kotikuntakorvaus, netto]]</f>
        <v>21034187.295478836</v>
      </c>
      <c r="S288" s="11"/>
      <c r="T288"/>
    </row>
    <row r="289" spans="1:20" ht="15" x14ac:dyDescent="0.25">
      <c r="A289" s="32">
        <v>931</v>
      </c>
      <c r="B289" s="13" t="s">
        <v>294</v>
      </c>
      <c r="C289" s="15">
        <v>5951</v>
      </c>
      <c r="D289" s="15">
        <v>6593491.1799999997</v>
      </c>
      <c r="E289" s="15">
        <v>1744074.1416296486</v>
      </c>
      <c r="F289" s="234">
        <f>Yhteenveto[[#This Row],[Ikärakenne, laskennallinen kustannus]]+Yhteenveto[[#This Row],[Muut laskennalliset kustannukset ]]</f>
        <v>8337565.3216296481</v>
      </c>
      <c r="G289" s="329">
        <v>1388.69</v>
      </c>
      <c r="H289" s="17">
        <v>8264094.1900000004</v>
      </c>
      <c r="I289" s="345">
        <f>Yhteenveto[[#This Row],[Laskennalliset kustannukset yhteensä]]-Yhteenveto[[#This Row],[Omarahoitusosuus, €]]</f>
        <v>73471.131629647687</v>
      </c>
      <c r="J289" s="33">
        <v>991433.7032072813</v>
      </c>
      <c r="K289" s="34">
        <v>3285609.7603003816</v>
      </c>
      <c r="L289" s="234">
        <f>Yhteenveto[[#This Row],[Valtionosuus omarahoitusosuuden jälkeen (välisumma)]]+Yhteenveto[[#This Row],[Lisäosat yhteensä]]+Yhteenveto[[#This Row],[Valtionosuuteen tehtävät vähennykset ja lisäykset, netto]]</f>
        <v>4350514.5951373111</v>
      </c>
      <c r="M289" s="34">
        <v>2372291.80699465</v>
      </c>
      <c r="N289" s="308">
        <f>SUM(Yhteenveto[[#This Row],[Valtionosuus ennen verotuloihin perustuvaa valtionosuuden tasausta]]+Yhteenveto[[#This Row],[Verotuloihin perustuva valtionosuuden tasaus]])</f>
        <v>6722806.4021319617</v>
      </c>
      <c r="O289" s="244">
        <v>1309714.2925791396</v>
      </c>
      <c r="P289" s="380">
        <f>SUM(Yhteenveto[[#This Row],[Kunnan  peruspalvelujen valtionosuus ]:[Veroperustemuutoksista johtuvien veromenetysten korvaus]])</f>
        <v>8032520.6947111012</v>
      </c>
      <c r="Q289" s="34">
        <v>-98350.512000000017</v>
      </c>
      <c r="R289" s="347">
        <f>+Yhteenveto[[#This Row],[Kunnan  peruspalvelujen valtionosuus ]]+Yhteenveto[[#This Row],[Veroperustemuutoksista johtuvien veromenetysten korvaus]]+Yhteenveto[[#This Row],[Kotikuntakorvaus, netto]]</f>
        <v>7934170.1827111011</v>
      </c>
      <c r="S289" s="11"/>
      <c r="T289"/>
    </row>
    <row r="290" spans="1:20" ht="15" x14ac:dyDescent="0.25">
      <c r="A290" s="32">
        <v>934</v>
      </c>
      <c r="B290" s="13" t="s">
        <v>295</v>
      </c>
      <c r="C290" s="15">
        <v>2671</v>
      </c>
      <c r="D290" s="15">
        <v>3322988.4400000004</v>
      </c>
      <c r="E290" s="15">
        <v>468196.01490262931</v>
      </c>
      <c r="F290" s="234">
        <f>Yhteenveto[[#This Row],[Ikärakenne, laskennallinen kustannus]]+Yhteenveto[[#This Row],[Muut laskennalliset kustannukset ]]</f>
        <v>3791184.4549026298</v>
      </c>
      <c r="G290" s="329">
        <v>1388.69</v>
      </c>
      <c r="H290" s="17">
        <v>3709190.99</v>
      </c>
      <c r="I290" s="345">
        <f>Yhteenveto[[#This Row],[Laskennalliset kustannukset yhteensä]]-Yhteenveto[[#This Row],[Omarahoitusosuus, €]]</f>
        <v>81993.46490262961</v>
      </c>
      <c r="J290" s="33">
        <v>178594.0645854217</v>
      </c>
      <c r="K290" s="34">
        <v>158385.31320039902</v>
      </c>
      <c r="L290" s="234">
        <f>Yhteenveto[[#This Row],[Valtionosuus omarahoitusosuuden jälkeen (välisumma)]]+Yhteenveto[[#This Row],[Lisäosat yhteensä]]+Yhteenveto[[#This Row],[Valtionosuuteen tehtävät vähennykset ja lisäykset, netto]]</f>
        <v>418972.84268845036</v>
      </c>
      <c r="M290" s="34">
        <v>1224823.7886438149</v>
      </c>
      <c r="N290" s="308">
        <f>SUM(Yhteenveto[[#This Row],[Valtionosuus ennen verotuloihin perustuvaa valtionosuuden tasausta]]+Yhteenveto[[#This Row],[Verotuloihin perustuva valtionosuuden tasaus]])</f>
        <v>1643796.6313322652</v>
      </c>
      <c r="O290" s="244">
        <v>561899.0903256645</v>
      </c>
      <c r="P290" s="380">
        <f>SUM(Yhteenveto[[#This Row],[Kunnan  peruspalvelujen valtionosuus ]:[Veroperustemuutoksista johtuvien veromenetysten korvaus]])</f>
        <v>2205695.7216579299</v>
      </c>
      <c r="Q290" s="34">
        <v>-2542612.9160000002</v>
      </c>
      <c r="R290" s="347">
        <f>+Yhteenveto[[#This Row],[Kunnan  peruspalvelujen valtionosuus ]]+Yhteenveto[[#This Row],[Veroperustemuutoksista johtuvien veromenetysten korvaus]]+Yhteenveto[[#This Row],[Kotikuntakorvaus, netto]]</f>
        <v>-336917.19434207026</v>
      </c>
      <c r="S290" s="11"/>
      <c r="T290"/>
    </row>
    <row r="291" spans="1:20" ht="15" x14ac:dyDescent="0.25">
      <c r="A291" s="32">
        <v>935</v>
      </c>
      <c r="B291" s="13" t="s">
        <v>296</v>
      </c>
      <c r="C291" s="15">
        <v>2985</v>
      </c>
      <c r="D291" s="15">
        <v>3314297.9999999995</v>
      </c>
      <c r="E291" s="15">
        <v>933062.21449349553</v>
      </c>
      <c r="F291" s="234">
        <f>Yhteenveto[[#This Row],[Ikärakenne, laskennallinen kustannus]]+Yhteenveto[[#This Row],[Muut laskennalliset kustannukset ]]</f>
        <v>4247360.2144934954</v>
      </c>
      <c r="G291" s="329">
        <v>1388.69</v>
      </c>
      <c r="H291" s="17">
        <v>4145239.6500000004</v>
      </c>
      <c r="I291" s="345">
        <f>Yhteenveto[[#This Row],[Laskennalliset kustannukset yhteensä]]-Yhteenveto[[#This Row],[Omarahoitusosuus, €]]</f>
        <v>102120.56449349504</v>
      </c>
      <c r="J291" s="33">
        <v>197770.08622140615</v>
      </c>
      <c r="K291" s="34">
        <v>-167050.54146308263</v>
      </c>
      <c r="L291" s="234">
        <f>Yhteenveto[[#This Row],[Valtionosuus omarahoitusosuuden jälkeen (välisumma)]]+Yhteenveto[[#This Row],[Lisäosat yhteensä]]+Yhteenveto[[#This Row],[Valtionosuuteen tehtävät vähennykset ja lisäykset, netto]]</f>
        <v>132840.10925181853</v>
      </c>
      <c r="M291" s="34">
        <v>1085050.7477332584</v>
      </c>
      <c r="N291" s="308">
        <f>SUM(Yhteenveto[[#This Row],[Valtionosuus ennen verotuloihin perustuvaa valtionosuuden tasausta]]+Yhteenveto[[#This Row],[Verotuloihin perustuva valtionosuuden tasaus]])</f>
        <v>1217890.856985077</v>
      </c>
      <c r="O291" s="244">
        <v>622487.32514186262</v>
      </c>
      <c r="P291" s="380">
        <f>SUM(Yhteenveto[[#This Row],[Kunnan  peruspalvelujen valtionosuus ]:[Veroperustemuutoksista johtuvien veromenetysten korvaus]])</f>
        <v>1840378.1821269398</v>
      </c>
      <c r="Q291" s="34">
        <v>1333374.4574000002</v>
      </c>
      <c r="R291" s="347">
        <f>+Yhteenveto[[#This Row],[Kunnan  peruspalvelujen valtionosuus ]]+Yhteenveto[[#This Row],[Veroperustemuutoksista johtuvien veromenetysten korvaus]]+Yhteenveto[[#This Row],[Kotikuntakorvaus, netto]]</f>
        <v>3173752.63952694</v>
      </c>
      <c r="S291" s="11"/>
      <c r="T291"/>
    </row>
    <row r="292" spans="1:20" ht="15" x14ac:dyDescent="0.25">
      <c r="A292" s="32">
        <v>936</v>
      </c>
      <c r="B292" s="13" t="s">
        <v>297</v>
      </c>
      <c r="C292" s="15">
        <v>6395</v>
      </c>
      <c r="D292" s="15">
        <v>7504616.2799999993</v>
      </c>
      <c r="E292" s="15">
        <v>1743461.5816759567</v>
      </c>
      <c r="F292" s="234">
        <f>Yhteenveto[[#This Row],[Ikärakenne, laskennallinen kustannus]]+Yhteenveto[[#This Row],[Muut laskennalliset kustannukset ]]</f>
        <v>9248077.8616759554</v>
      </c>
      <c r="G292" s="329">
        <v>1388.69</v>
      </c>
      <c r="H292" s="17">
        <v>8880672.5500000007</v>
      </c>
      <c r="I292" s="345">
        <f>Yhteenveto[[#This Row],[Laskennalliset kustannukset yhteensä]]-Yhteenveto[[#This Row],[Omarahoitusosuus, €]]</f>
        <v>367405.31167595461</v>
      </c>
      <c r="J292" s="33">
        <v>838506.23585158319</v>
      </c>
      <c r="K292" s="34">
        <v>2209054.4359112722</v>
      </c>
      <c r="L292" s="234">
        <f>Yhteenveto[[#This Row],[Valtionosuus omarahoitusosuuden jälkeen (välisumma)]]+Yhteenveto[[#This Row],[Lisäosat yhteensä]]+Yhteenveto[[#This Row],[Valtionosuuteen tehtävät vähennykset ja lisäykset, netto]]</f>
        <v>3414965.9834388099</v>
      </c>
      <c r="M292" s="34">
        <v>2007797.9339286697</v>
      </c>
      <c r="N292" s="308">
        <f>SUM(Yhteenveto[[#This Row],[Valtionosuus ennen verotuloihin perustuvaa valtionosuuden tasausta]]+Yhteenveto[[#This Row],[Verotuloihin perustuva valtionosuuden tasaus]])</f>
        <v>5422763.9173674798</v>
      </c>
      <c r="O292" s="244">
        <v>1416579.1150791266</v>
      </c>
      <c r="P292" s="380">
        <f>SUM(Yhteenveto[[#This Row],[Kunnan  peruspalvelujen valtionosuus ]:[Veroperustemuutoksista johtuvien veromenetysten korvaus]])</f>
        <v>6839343.0324466061</v>
      </c>
      <c r="Q292" s="34">
        <v>92250.888899999962</v>
      </c>
      <c r="R292" s="347">
        <f>+Yhteenveto[[#This Row],[Kunnan  peruspalvelujen valtionosuus ]]+Yhteenveto[[#This Row],[Veroperustemuutoksista johtuvien veromenetysten korvaus]]+Yhteenveto[[#This Row],[Kotikuntakorvaus, netto]]</f>
        <v>6931593.9213466058</v>
      </c>
      <c r="S292" s="11"/>
      <c r="T292"/>
    </row>
    <row r="293" spans="1:20" ht="15" x14ac:dyDescent="0.25">
      <c r="A293" s="32">
        <v>946</v>
      </c>
      <c r="B293" s="13" t="s">
        <v>298</v>
      </c>
      <c r="C293" s="15">
        <v>6287</v>
      </c>
      <c r="D293" s="15">
        <v>10449471.17</v>
      </c>
      <c r="E293" s="15">
        <v>3261084.0165030397</v>
      </c>
      <c r="F293" s="234">
        <f>Yhteenveto[[#This Row],[Ikärakenne, laskennallinen kustannus]]+Yhteenveto[[#This Row],[Muut laskennalliset kustannukset ]]</f>
        <v>13710555.18650304</v>
      </c>
      <c r="G293" s="329">
        <v>1388.69</v>
      </c>
      <c r="H293" s="17">
        <v>8730694.0300000012</v>
      </c>
      <c r="I293" s="345">
        <f>Yhteenveto[[#This Row],[Laskennalliset kustannukset yhteensä]]-Yhteenveto[[#This Row],[Omarahoitusosuus, €]]</f>
        <v>4979861.1565030385</v>
      </c>
      <c r="J293" s="33">
        <v>334642.6811830051</v>
      </c>
      <c r="K293" s="34">
        <v>-674709.26686010265</v>
      </c>
      <c r="L293" s="234">
        <f>Yhteenveto[[#This Row],[Valtionosuus omarahoitusosuuden jälkeen (välisumma)]]+Yhteenveto[[#This Row],[Lisäosat yhteensä]]+Yhteenveto[[#This Row],[Valtionosuuteen tehtävät vähennykset ja lisäykset, netto]]</f>
        <v>4639794.5708259409</v>
      </c>
      <c r="M293" s="34">
        <v>2170743.7907054871</v>
      </c>
      <c r="N293" s="308">
        <f>SUM(Yhteenveto[[#This Row],[Valtionosuus ennen verotuloihin perustuvaa valtionosuuden tasausta]]+Yhteenveto[[#This Row],[Verotuloihin perustuva valtionosuuden tasaus]])</f>
        <v>6810538.3615314281</v>
      </c>
      <c r="O293" s="244">
        <v>1364035.1441720412</v>
      </c>
      <c r="P293" s="380">
        <f>SUM(Yhteenveto[[#This Row],[Kunnan  peruspalvelujen valtionosuus ]:[Veroperustemuutoksista johtuvien veromenetysten korvaus]])</f>
        <v>8174573.5057034697</v>
      </c>
      <c r="Q293" s="34">
        <v>-166707.27010000005</v>
      </c>
      <c r="R293" s="347">
        <f>+Yhteenveto[[#This Row],[Kunnan  peruspalvelujen valtionosuus ]]+Yhteenveto[[#This Row],[Veroperustemuutoksista johtuvien veromenetysten korvaus]]+Yhteenveto[[#This Row],[Kotikuntakorvaus, netto]]</f>
        <v>8007866.2356034694</v>
      </c>
      <c r="S293" s="11"/>
      <c r="T293"/>
    </row>
    <row r="294" spans="1:20" ht="15" x14ac:dyDescent="0.25">
      <c r="A294" s="32">
        <v>976</v>
      </c>
      <c r="B294" s="13" t="s">
        <v>299</v>
      </c>
      <c r="C294" s="15">
        <v>3788</v>
      </c>
      <c r="D294" s="15">
        <v>3763903.2100000004</v>
      </c>
      <c r="E294" s="15">
        <v>2200115.7507953295</v>
      </c>
      <c r="F294" s="234">
        <f>Yhteenveto[[#This Row],[Ikärakenne, laskennallinen kustannus]]+Yhteenveto[[#This Row],[Muut laskennalliset kustannukset ]]</f>
        <v>5964018.9607953299</v>
      </c>
      <c r="G294" s="329">
        <v>1388.69</v>
      </c>
      <c r="H294" s="17">
        <v>5260357.7200000007</v>
      </c>
      <c r="I294" s="345">
        <f>Yhteenveto[[#This Row],[Laskennalliset kustannukset yhteensä]]-Yhteenveto[[#This Row],[Omarahoitusosuus, €]]</f>
        <v>703661.24079532921</v>
      </c>
      <c r="J294" s="33">
        <v>1342600.6254030054</v>
      </c>
      <c r="K294" s="34">
        <v>-659761.12015939632</v>
      </c>
      <c r="L294" s="234">
        <f>Yhteenveto[[#This Row],[Valtionosuus omarahoitusosuuden jälkeen (välisumma)]]+Yhteenveto[[#This Row],[Lisäosat yhteensä]]+Yhteenveto[[#This Row],[Valtionosuuteen tehtävät vähennykset ja lisäykset, netto]]</f>
        <v>1386500.7460389384</v>
      </c>
      <c r="M294" s="34">
        <v>1886670.1666394433</v>
      </c>
      <c r="N294" s="308">
        <f>SUM(Yhteenveto[[#This Row],[Valtionosuus ennen verotuloihin perustuvaa valtionosuuden tasausta]]+Yhteenveto[[#This Row],[Verotuloihin perustuva valtionosuuden tasaus]])</f>
        <v>3273170.9126783814</v>
      </c>
      <c r="O294" s="244">
        <v>822771.08316311531</v>
      </c>
      <c r="P294" s="380">
        <f>SUM(Yhteenveto[[#This Row],[Kunnan  peruspalvelujen valtionosuus ]:[Veroperustemuutoksista johtuvien veromenetysten korvaus]])</f>
        <v>4095941.9958414966</v>
      </c>
      <c r="Q294" s="34">
        <v>-48923.075199999992</v>
      </c>
      <c r="R294" s="347">
        <f>+Yhteenveto[[#This Row],[Kunnan  peruspalvelujen valtionosuus ]]+Yhteenveto[[#This Row],[Veroperustemuutoksista johtuvien veromenetysten korvaus]]+Yhteenveto[[#This Row],[Kotikuntakorvaus, netto]]</f>
        <v>4047018.9206414968</v>
      </c>
      <c r="S294" s="11"/>
      <c r="T294"/>
    </row>
    <row r="295" spans="1:20" ht="15" x14ac:dyDescent="0.25">
      <c r="A295" s="32">
        <v>977</v>
      </c>
      <c r="B295" s="13" t="s">
        <v>300</v>
      </c>
      <c r="C295" s="15">
        <v>15293</v>
      </c>
      <c r="D295" s="15">
        <v>29584247.420000002</v>
      </c>
      <c r="E295" s="15">
        <v>1985373.2150026611</v>
      </c>
      <c r="F295" s="234">
        <f>Yhteenveto[[#This Row],[Ikärakenne, laskennallinen kustannus]]+Yhteenveto[[#This Row],[Muut laskennalliset kustannukset ]]</f>
        <v>31569620.635002661</v>
      </c>
      <c r="G295" s="329">
        <v>1388.69</v>
      </c>
      <c r="H295" s="17">
        <v>21237236.170000002</v>
      </c>
      <c r="I295" s="345">
        <f>Yhteenveto[[#This Row],[Laskennalliset kustannukset yhteensä]]-Yhteenveto[[#This Row],[Omarahoitusosuus, €]]</f>
        <v>10332384.46500266</v>
      </c>
      <c r="J295" s="33">
        <v>508392.40876551502</v>
      </c>
      <c r="K295" s="34">
        <v>-2900064.0936859031</v>
      </c>
      <c r="L295" s="234">
        <f>Yhteenveto[[#This Row],[Valtionosuus omarahoitusosuuden jälkeen (välisumma)]]+Yhteenveto[[#This Row],[Lisäosat yhteensä]]+Yhteenveto[[#This Row],[Valtionosuuteen tehtävät vähennykset ja lisäykset, netto]]</f>
        <v>7940712.7800822724</v>
      </c>
      <c r="M295" s="34">
        <v>6526933.9752020221</v>
      </c>
      <c r="N295" s="308">
        <f>SUM(Yhteenveto[[#This Row],[Valtionosuus ennen verotuloihin perustuvaa valtionosuuden tasausta]]+Yhteenveto[[#This Row],[Verotuloihin perustuva valtionosuuden tasaus]])</f>
        <v>14467646.755284294</v>
      </c>
      <c r="O295" s="244">
        <v>2433413.28319035</v>
      </c>
      <c r="P295" s="380">
        <f>SUM(Yhteenveto[[#This Row],[Kunnan  peruspalvelujen valtionosuus ]:[Veroperustemuutoksista johtuvien veromenetysten korvaus]])</f>
        <v>16901060.038474645</v>
      </c>
      <c r="Q295" s="34">
        <v>213565.61499999999</v>
      </c>
      <c r="R295" s="347">
        <f>+Yhteenveto[[#This Row],[Kunnan  peruspalvelujen valtionosuus ]]+Yhteenveto[[#This Row],[Veroperustemuutoksista johtuvien veromenetysten korvaus]]+Yhteenveto[[#This Row],[Kotikuntakorvaus, netto]]</f>
        <v>17114625.653474644</v>
      </c>
      <c r="S295" s="11"/>
      <c r="T295"/>
    </row>
    <row r="296" spans="1:20" ht="15" x14ac:dyDescent="0.25">
      <c r="A296" s="32">
        <v>980</v>
      </c>
      <c r="B296" s="13" t="s">
        <v>301</v>
      </c>
      <c r="C296" s="15">
        <v>33607</v>
      </c>
      <c r="D296" s="15">
        <v>65054632.160000004</v>
      </c>
      <c r="E296" s="15">
        <v>4483622.8568104189</v>
      </c>
      <c r="F296" s="234">
        <f>Yhteenveto[[#This Row],[Ikärakenne, laskennallinen kustannus]]+Yhteenveto[[#This Row],[Muut laskennalliset kustannukset ]]</f>
        <v>69538255.016810417</v>
      </c>
      <c r="G296" s="329">
        <v>1388.69</v>
      </c>
      <c r="H296" s="17">
        <v>46669704.829999998</v>
      </c>
      <c r="I296" s="345">
        <f>Yhteenveto[[#This Row],[Laskennalliset kustannukset yhteensä]]-Yhteenveto[[#This Row],[Omarahoitusosuus, €]]</f>
        <v>22868550.186810419</v>
      </c>
      <c r="J296" s="33">
        <v>1097173.8753356456</v>
      </c>
      <c r="K296" s="34">
        <v>-3828347.4016168625</v>
      </c>
      <c r="L296" s="234">
        <f>Yhteenveto[[#This Row],[Valtionosuus omarahoitusosuuden jälkeen (välisumma)]]+Yhteenveto[[#This Row],[Lisäosat yhteensä]]+Yhteenveto[[#This Row],[Valtionosuuteen tehtävät vähennykset ja lisäykset, netto]]</f>
        <v>20137376.6605292</v>
      </c>
      <c r="M296" s="34">
        <v>5483454.6264062934</v>
      </c>
      <c r="N296" s="308">
        <f>SUM(Yhteenveto[[#This Row],[Valtionosuus ennen verotuloihin perustuvaa valtionosuuden tasausta]]+Yhteenveto[[#This Row],[Verotuloihin perustuva valtionosuuden tasaus]])</f>
        <v>25620831.286935493</v>
      </c>
      <c r="O296" s="244">
        <v>4220969.3136749519</v>
      </c>
      <c r="P296" s="380">
        <f>SUM(Yhteenveto[[#This Row],[Kunnan  peruspalvelujen valtionosuus ]:[Veroperustemuutoksista johtuvien veromenetysten korvaus]])</f>
        <v>29841800.600610446</v>
      </c>
      <c r="Q296" s="34">
        <v>-859123.24491999997</v>
      </c>
      <c r="R296" s="347">
        <f>+Yhteenveto[[#This Row],[Kunnan  peruspalvelujen valtionosuus ]]+Yhteenveto[[#This Row],[Veroperustemuutoksista johtuvien veromenetysten korvaus]]+Yhteenveto[[#This Row],[Kotikuntakorvaus, netto]]</f>
        <v>28982677.355690446</v>
      </c>
      <c r="S296" s="11"/>
      <c r="T296"/>
    </row>
    <row r="297" spans="1:20" ht="15" x14ac:dyDescent="0.25">
      <c r="A297" s="32">
        <v>981</v>
      </c>
      <c r="B297" s="13" t="s">
        <v>302</v>
      </c>
      <c r="C297" s="15">
        <v>2237</v>
      </c>
      <c r="D297" s="15">
        <v>2594945.66</v>
      </c>
      <c r="E297" s="15">
        <v>406982.03862781945</v>
      </c>
      <c r="F297" s="234">
        <f>Yhteenveto[[#This Row],[Ikärakenne, laskennallinen kustannus]]+Yhteenveto[[#This Row],[Muut laskennalliset kustannukset ]]</f>
        <v>3001927.6986278198</v>
      </c>
      <c r="G297" s="329">
        <v>1388.69</v>
      </c>
      <c r="H297" s="17">
        <v>3106499.5300000003</v>
      </c>
      <c r="I297" s="345">
        <f>Yhteenveto[[#This Row],[Laskennalliset kustannukset yhteensä]]-Yhteenveto[[#This Row],[Omarahoitusosuus, €]]</f>
        <v>-104571.83137218049</v>
      </c>
      <c r="J297" s="33">
        <v>47936.968362363645</v>
      </c>
      <c r="K297" s="34">
        <v>749321.99271512881</v>
      </c>
      <c r="L297" s="234">
        <f>Yhteenveto[[#This Row],[Valtionosuus omarahoitusosuuden jälkeen (välisumma)]]+Yhteenveto[[#This Row],[Lisäosat yhteensä]]+Yhteenveto[[#This Row],[Valtionosuuteen tehtävät vähennykset ja lisäykset, netto]]</f>
        <v>692687.12970531196</v>
      </c>
      <c r="M297" s="34">
        <v>1123713.116947154</v>
      </c>
      <c r="N297" s="308">
        <f>SUM(Yhteenveto[[#This Row],[Valtionosuus ennen verotuloihin perustuvaa valtionosuuden tasausta]]+Yhteenveto[[#This Row],[Verotuloihin perustuva valtionosuuden tasaus]])</f>
        <v>1816400.246652466</v>
      </c>
      <c r="O297" s="244">
        <v>506594.97488760692</v>
      </c>
      <c r="P297" s="380">
        <f>SUM(Yhteenveto[[#This Row],[Kunnan  peruspalvelujen valtionosuus ]:[Veroperustemuutoksista johtuvien veromenetysten korvaus]])</f>
        <v>2322995.2215400729</v>
      </c>
      <c r="Q297" s="34">
        <v>-55164.550000000017</v>
      </c>
      <c r="R297" s="347">
        <f>+Yhteenveto[[#This Row],[Kunnan  peruspalvelujen valtionosuus ]]+Yhteenveto[[#This Row],[Veroperustemuutoksista johtuvien veromenetysten korvaus]]+Yhteenveto[[#This Row],[Kotikuntakorvaus, netto]]</f>
        <v>2267830.6715400731</v>
      </c>
      <c r="S297" s="11"/>
      <c r="T297"/>
    </row>
    <row r="298" spans="1:20" ht="15" x14ac:dyDescent="0.25">
      <c r="A298" s="32">
        <v>989</v>
      </c>
      <c r="B298" s="13" t="s">
        <v>303</v>
      </c>
      <c r="C298" s="15">
        <v>5406</v>
      </c>
      <c r="D298" s="15">
        <v>7322077.0099999998</v>
      </c>
      <c r="E298" s="15">
        <v>1145790.1882607744</v>
      </c>
      <c r="F298" s="234">
        <f>Yhteenveto[[#This Row],[Ikärakenne, laskennallinen kustannus]]+Yhteenveto[[#This Row],[Muut laskennalliset kustannukset ]]</f>
        <v>8467867.1982607748</v>
      </c>
      <c r="G298" s="329">
        <v>1388.69</v>
      </c>
      <c r="H298" s="17">
        <v>7507258.1400000006</v>
      </c>
      <c r="I298" s="345">
        <f>Yhteenveto[[#This Row],[Laskennalliset kustannukset yhteensä]]-Yhteenveto[[#This Row],[Omarahoitusosuus, €]]</f>
        <v>960609.05826077424</v>
      </c>
      <c r="J298" s="33">
        <v>482252.45826160803</v>
      </c>
      <c r="K298" s="34">
        <v>-2078772.170579223</v>
      </c>
      <c r="L298" s="234">
        <f>Yhteenveto[[#This Row],[Valtionosuus omarahoitusosuuden jälkeen (välisumma)]]+Yhteenveto[[#This Row],[Lisäosat yhteensä]]+Yhteenveto[[#This Row],[Valtionosuuteen tehtävät vähennykset ja lisäykset, netto]]</f>
        <v>-635910.65405684058</v>
      </c>
      <c r="M298" s="34">
        <v>2044935.2697507231</v>
      </c>
      <c r="N298" s="308">
        <f>SUM(Yhteenveto[[#This Row],[Valtionosuus ennen verotuloihin perustuvaa valtionosuuden tasausta]]+Yhteenveto[[#This Row],[Verotuloihin perustuva valtionosuuden tasaus]])</f>
        <v>1409024.6156938826</v>
      </c>
      <c r="O298" s="244">
        <v>1150277.1356862797</v>
      </c>
      <c r="P298" s="380">
        <f>SUM(Yhteenveto[[#This Row],[Kunnan  peruspalvelujen valtionosuus ]:[Veroperustemuutoksista johtuvien veromenetysten korvaus]])</f>
        <v>2559301.7513801623</v>
      </c>
      <c r="Q298" s="34">
        <v>113402.55349999997</v>
      </c>
      <c r="R298" s="347">
        <f>+Yhteenveto[[#This Row],[Kunnan  peruspalvelujen valtionosuus ]]+Yhteenveto[[#This Row],[Veroperustemuutoksista johtuvien veromenetysten korvaus]]+Yhteenveto[[#This Row],[Kotikuntakorvaus, netto]]</f>
        <v>2672704.3048801622</v>
      </c>
      <c r="S298" s="11"/>
      <c r="T298"/>
    </row>
    <row r="299" spans="1:20" ht="15" x14ac:dyDescent="0.25">
      <c r="A299" s="32">
        <v>992</v>
      </c>
      <c r="B299" s="13" t="s">
        <v>304</v>
      </c>
      <c r="C299" s="15">
        <v>18120</v>
      </c>
      <c r="D299" s="15">
        <v>26252566.310000002</v>
      </c>
      <c r="E299" s="15">
        <v>3233026.1687611463</v>
      </c>
      <c r="F299" s="234">
        <f>Yhteenveto[[#This Row],[Ikärakenne, laskennallinen kustannus]]+Yhteenveto[[#This Row],[Muut laskennalliset kustannukset ]]</f>
        <v>29485592.478761148</v>
      </c>
      <c r="G299" s="329">
        <v>1388.69</v>
      </c>
      <c r="H299" s="17">
        <v>25163062.800000001</v>
      </c>
      <c r="I299" s="345">
        <f>Yhteenveto[[#This Row],[Laskennalliset kustannukset yhteensä]]-Yhteenveto[[#This Row],[Omarahoitusosuus, €]]</f>
        <v>4322529.678761147</v>
      </c>
      <c r="J299" s="33">
        <v>536489.20110896742</v>
      </c>
      <c r="K299" s="34">
        <v>-2027059.0309485476</v>
      </c>
      <c r="L299" s="234">
        <f>Yhteenveto[[#This Row],[Valtionosuus omarahoitusosuuden jälkeen (välisumma)]]+Yhteenveto[[#This Row],[Lisäosat yhteensä]]+Yhteenveto[[#This Row],[Valtionosuuteen tehtävät vähennykset ja lisäykset, netto]]</f>
        <v>2831959.8489215672</v>
      </c>
      <c r="M299" s="34">
        <v>5160493.4438761827</v>
      </c>
      <c r="N299" s="308">
        <f>SUM(Yhteenveto[[#This Row],[Valtionosuus ennen verotuloihin perustuvaa valtionosuuden tasausta]]+Yhteenveto[[#This Row],[Verotuloihin perustuva valtionosuuden tasaus]])</f>
        <v>7992453.2927977499</v>
      </c>
      <c r="O299" s="244">
        <v>2934301.2147387285</v>
      </c>
      <c r="P299" s="380">
        <f>SUM(Yhteenveto[[#This Row],[Kunnan  peruspalvelujen valtionosuus ]:[Veroperustemuutoksista johtuvien veromenetysten korvaus]])</f>
        <v>10926754.507536478</v>
      </c>
      <c r="Q299" s="34">
        <v>-183430.00939999992</v>
      </c>
      <c r="R299" s="347">
        <f>+Yhteenveto[[#This Row],[Kunnan  peruspalvelujen valtionosuus ]]+Yhteenveto[[#This Row],[Veroperustemuutoksista johtuvien veromenetysten korvaus]]+Yhteenveto[[#This Row],[Kotikuntakorvaus, netto]]</f>
        <v>10743324.498136478</v>
      </c>
      <c r="S299" s="11"/>
      <c r="T299"/>
    </row>
    <row r="300" spans="1:20" ht="15" x14ac:dyDescent="0.25">
      <c r="A300" s="466" t="s">
        <v>1094</v>
      </c>
      <c r="B300" s="468" t="s">
        <v>305</v>
      </c>
      <c r="C300" s="15"/>
      <c r="D300" s="15"/>
      <c r="E300" s="15"/>
      <c r="F300" s="15"/>
      <c r="G300" s="16"/>
      <c r="H300" s="17"/>
      <c r="I300" s="17"/>
      <c r="J300" s="33"/>
      <c r="K300" s="15"/>
      <c r="L300" s="14"/>
      <c r="M300" s="34"/>
      <c r="N300" s="308"/>
      <c r="O300" s="308"/>
      <c r="P300" s="34"/>
      <c r="Q300" s="34">
        <v>1754401.3314968359</v>
      </c>
      <c r="R300" s="347">
        <f>+Yhteenveto[[#This Row],[Kunnan  peruspalvelujen valtionosuus ]]+Yhteenveto[[#This Row],[Veroperustemuutoksista johtuvien veromenetysten korvaus]]+Yhteenveto[[#This Row],[Kotikuntakorvaus, netto]]</f>
        <v>1754401.3314968359</v>
      </c>
      <c r="S300" s="11"/>
      <c r="T300"/>
    </row>
    <row r="301" spans="1:20" ht="15" x14ac:dyDescent="0.25">
      <c r="A301" s="467" t="s">
        <v>1095</v>
      </c>
      <c r="B301" s="256" t="s">
        <v>306</v>
      </c>
      <c r="C301" s="37"/>
      <c r="D301" s="37"/>
      <c r="E301" s="37"/>
      <c r="F301" s="15"/>
      <c r="G301" s="16"/>
      <c r="H301" s="17"/>
      <c r="I301" s="17"/>
      <c r="J301" s="15"/>
      <c r="K301" s="15"/>
      <c r="L301" s="18"/>
      <c r="M301" s="15"/>
      <c r="N301" s="308"/>
      <c r="O301" s="308"/>
      <c r="P301" s="34"/>
      <c r="Q301" s="34">
        <v>2525980.5835167961</v>
      </c>
      <c r="R301" s="347">
        <f>+Yhteenveto[[#This Row],[Kunnan  peruspalvelujen valtionosuus ]]+Yhteenveto[[#This Row],[Veroperustemuutoksista johtuvien veromenetysten korvaus]]+Yhteenveto[[#This Row],[Kotikuntakorvaus, netto]]</f>
        <v>2525980.5835167961</v>
      </c>
      <c r="S301" s="11"/>
      <c r="T301"/>
    </row>
    <row r="302" spans="1:20" ht="15" x14ac:dyDescent="0.25">
      <c r="A302" s="467" t="s">
        <v>1096</v>
      </c>
      <c r="B302" s="256" t="s">
        <v>307</v>
      </c>
      <c r="C302" s="37"/>
      <c r="D302" s="37"/>
      <c r="E302" s="37"/>
      <c r="F302" s="15"/>
      <c r="G302" s="16"/>
      <c r="H302" s="17"/>
      <c r="I302" s="17"/>
      <c r="J302" s="15"/>
      <c r="K302" s="15"/>
      <c r="L302" s="18"/>
      <c r="M302" s="15"/>
      <c r="N302" s="308"/>
      <c r="O302" s="308"/>
      <c r="P302" s="34"/>
      <c r="Q302" s="34">
        <v>1054365.8588087959</v>
      </c>
      <c r="R302" s="347">
        <f>+Yhteenveto[[#This Row],[Kunnan  peruspalvelujen valtionosuus ]]+Yhteenveto[[#This Row],[Veroperustemuutoksista johtuvien veromenetysten korvaus]]+Yhteenveto[[#This Row],[Kotikuntakorvaus, netto]]</f>
        <v>1054365.8588087959</v>
      </c>
      <c r="S302" s="11"/>
      <c r="T302"/>
    </row>
    <row r="303" spans="1:20" ht="15" x14ac:dyDescent="0.25">
      <c r="A303" s="467" t="s">
        <v>1097</v>
      </c>
      <c r="B303" s="256" t="s">
        <v>308</v>
      </c>
      <c r="C303" s="37"/>
      <c r="D303" s="37"/>
      <c r="E303" s="37"/>
      <c r="F303" s="15"/>
      <c r="G303" s="16"/>
      <c r="H303" s="17"/>
      <c r="I303" s="17"/>
      <c r="J303" s="15"/>
      <c r="K303" s="15"/>
      <c r="L303" s="18"/>
      <c r="M303" s="15"/>
      <c r="N303" s="308"/>
      <c r="O303" s="308"/>
      <c r="P303" s="34"/>
      <c r="Q303" s="34">
        <v>2621628.9946365519</v>
      </c>
      <c r="R303" s="347">
        <f>+Yhteenveto[[#This Row],[Kunnan  peruspalvelujen valtionosuus ]]+Yhteenveto[[#This Row],[Veroperustemuutoksista johtuvien veromenetysten korvaus]]+Yhteenveto[[#This Row],[Kotikuntakorvaus, netto]]</f>
        <v>2621628.9946365519</v>
      </c>
      <c r="S303" s="11"/>
      <c r="T303"/>
    </row>
    <row r="304" spans="1:20" ht="15" x14ac:dyDescent="0.25">
      <c r="A304" s="467" t="s">
        <v>1098</v>
      </c>
      <c r="B304" s="256" t="s">
        <v>309</v>
      </c>
      <c r="C304" s="37"/>
      <c r="D304" s="37"/>
      <c r="E304" s="37"/>
      <c r="F304" s="15"/>
      <c r="G304" s="16"/>
      <c r="H304" s="17"/>
      <c r="I304" s="17"/>
      <c r="J304" s="15"/>
      <c r="K304" s="15"/>
      <c r="L304" s="18"/>
      <c r="M304" s="15"/>
      <c r="N304" s="308"/>
      <c r="O304" s="308"/>
      <c r="P304" s="34"/>
      <c r="Q304" s="34">
        <v>5419319.6060602553</v>
      </c>
      <c r="R304" s="347">
        <f>+Yhteenveto[[#This Row],[Kunnan  peruspalvelujen valtionosuus ]]+Yhteenveto[[#This Row],[Veroperustemuutoksista johtuvien veromenetysten korvaus]]+Yhteenveto[[#This Row],[Kotikuntakorvaus, netto]]</f>
        <v>5419319.6060602553</v>
      </c>
      <c r="S304" s="11"/>
      <c r="T304"/>
    </row>
    <row r="305" spans="1:20" ht="15" x14ac:dyDescent="0.25">
      <c r="A305" s="467" t="s">
        <v>1099</v>
      </c>
      <c r="B305" s="256" t="s">
        <v>310</v>
      </c>
      <c r="C305" s="37"/>
      <c r="D305" s="37"/>
      <c r="E305" s="37"/>
      <c r="F305" s="15"/>
      <c r="G305" s="16"/>
      <c r="H305" s="17"/>
      <c r="I305" s="17"/>
      <c r="J305" s="15"/>
      <c r="K305" s="15"/>
      <c r="L305" s="18"/>
      <c r="M305" s="15"/>
      <c r="N305" s="308"/>
      <c r="O305" s="308"/>
      <c r="P305" s="34"/>
      <c r="Q305" s="34">
        <v>4714650.3452103194</v>
      </c>
      <c r="R305" s="347">
        <f>+Yhteenveto[[#This Row],[Kunnan  peruspalvelujen valtionosuus ]]+Yhteenveto[[#This Row],[Veroperustemuutoksista johtuvien veromenetysten korvaus]]+Yhteenveto[[#This Row],[Kotikuntakorvaus, netto]]</f>
        <v>4714650.3452103194</v>
      </c>
      <c r="S305" s="11"/>
      <c r="T305"/>
    </row>
    <row r="306" spans="1:20" ht="15" x14ac:dyDescent="0.25">
      <c r="A306" s="467" t="s">
        <v>1100</v>
      </c>
      <c r="B306" s="256" t="s">
        <v>311</v>
      </c>
      <c r="C306" s="37"/>
      <c r="D306" s="37"/>
      <c r="E306" s="37"/>
      <c r="F306" s="15"/>
      <c r="G306" s="16"/>
      <c r="H306" s="17"/>
      <c r="I306" s="17"/>
      <c r="J306" s="15"/>
      <c r="K306" s="15"/>
      <c r="L306" s="18"/>
      <c r="M306" s="15"/>
      <c r="N306" s="308"/>
      <c r="O306" s="308"/>
      <c r="P306" s="34"/>
      <c r="Q306" s="34">
        <v>1275081.1134538921</v>
      </c>
      <c r="R306" s="347">
        <f>+Yhteenveto[[#This Row],[Kunnan  peruspalvelujen valtionosuus ]]+Yhteenveto[[#This Row],[Veroperustemuutoksista johtuvien veromenetysten korvaus]]+Yhteenveto[[#This Row],[Kotikuntakorvaus, netto]]</f>
        <v>1275081.1134538921</v>
      </c>
      <c r="S306" s="11"/>
      <c r="T306"/>
    </row>
    <row r="307" spans="1:20" ht="15" x14ac:dyDescent="0.25">
      <c r="A307" s="467" t="s">
        <v>1101</v>
      </c>
      <c r="B307" s="256" t="s">
        <v>312</v>
      </c>
      <c r="C307" s="37"/>
      <c r="D307" s="37"/>
      <c r="E307" s="37"/>
      <c r="F307" s="15"/>
      <c r="G307" s="16"/>
      <c r="H307" s="17"/>
      <c r="I307" s="17"/>
      <c r="J307" s="15"/>
      <c r="K307" s="15"/>
      <c r="L307" s="18"/>
      <c r="M307" s="15"/>
      <c r="N307" s="308"/>
      <c r="O307" s="308"/>
      <c r="P307" s="34"/>
      <c r="Q307" s="34">
        <v>3203682.6912896</v>
      </c>
      <c r="R307" s="347">
        <f>+Yhteenveto[[#This Row],[Kunnan  peruspalvelujen valtionosuus ]]+Yhteenveto[[#This Row],[Veroperustemuutoksista johtuvien veromenetysten korvaus]]+Yhteenveto[[#This Row],[Kotikuntakorvaus, netto]]</f>
        <v>3203682.6912896</v>
      </c>
      <c r="S307" s="11"/>
      <c r="T307"/>
    </row>
    <row r="308" spans="1:20" ht="15" x14ac:dyDescent="0.25">
      <c r="A308" s="467" t="s">
        <v>1102</v>
      </c>
      <c r="B308" s="256" t="s">
        <v>313</v>
      </c>
      <c r="C308" s="37"/>
      <c r="D308" s="37"/>
      <c r="E308" s="37"/>
      <c r="F308" s="15"/>
      <c r="G308" s="16"/>
      <c r="H308" s="17"/>
      <c r="I308" s="17"/>
      <c r="J308" s="15"/>
      <c r="K308" s="15"/>
      <c r="L308" s="18"/>
      <c r="M308" s="15"/>
      <c r="N308" s="308"/>
      <c r="O308" s="308"/>
      <c r="P308" s="34"/>
      <c r="Q308" s="34">
        <v>6989573.1024385598</v>
      </c>
      <c r="R308" s="347">
        <f>+Yhteenveto[[#This Row],[Kunnan  peruspalvelujen valtionosuus ]]+Yhteenveto[[#This Row],[Veroperustemuutoksista johtuvien veromenetysten korvaus]]+Yhteenveto[[#This Row],[Kotikuntakorvaus, netto]]</f>
        <v>6989573.1024385598</v>
      </c>
      <c r="S308" s="11"/>
      <c r="T308"/>
    </row>
    <row r="309" spans="1:20" ht="15" x14ac:dyDescent="0.25">
      <c r="A309" s="467" t="s">
        <v>1103</v>
      </c>
      <c r="B309" s="256" t="s">
        <v>314</v>
      </c>
      <c r="C309" s="37"/>
      <c r="D309" s="37"/>
      <c r="E309" s="37"/>
      <c r="F309" s="15"/>
      <c r="G309" s="16"/>
      <c r="H309" s="17"/>
      <c r="I309" s="17"/>
      <c r="J309" s="15"/>
      <c r="K309" s="15"/>
      <c r="L309" s="18"/>
      <c r="M309" s="15"/>
      <c r="N309" s="308"/>
      <c r="O309" s="308"/>
      <c r="P309" s="34"/>
      <c r="Q309" s="34">
        <v>5939134.8353907196</v>
      </c>
      <c r="R309" s="347">
        <f>+Yhteenveto[[#This Row],[Kunnan  peruspalvelujen valtionosuus ]]+Yhteenveto[[#This Row],[Veroperustemuutoksista johtuvien veromenetysten korvaus]]+Yhteenveto[[#This Row],[Kotikuntakorvaus, netto]]</f>
        <v>5939134.8353907196</v>
      </c>
      <c r="S309" s="11"/>
      <c r="T309"/>
    </row>
    <row r="310" spans="1:20" ht="15" x14ac:dyDescent="0.25">
      <c r="A310" s="467" t="s">
        <v>1104</v>
      </c>
      <c r="B310" s="256" t="s">
        <v>315</v>
      </c>
      <c r="C310" s="37"/>
      <c r="D310" s="37"/>
      <c r="E310" s="37"/>
      <c r="F310" s="15"/>
      <c r="G310" s="16"/>
      <c r="H310" s="17"/>
      <c r="I310" s="17"/>
      <c r="J310" s="15"/>
      <c r="K310" s="15"/>
      <c r="L310" s="18"/>
      <c r="M310" s="15"/>
      <c r="N310" s="308"/>
      <c r="O310" s="308"/>
      <c r="P310" s="34"/>
      <c r="Q310" s="34">
        <v>4719271.0413996801</v>
      </c>
      <c r="R310" s="347">
        <f>+Yhteenveto[[#This Row],[Kunnan  peruspalvelujen valtionosuus ]]+Yhteenveto[[#This Row],[Veroperustemuutoksista johtuvien veromenetysten korvaus]]+Yhteenveto[[#This Row],[Kotikuntakorvaus, netto]]</f>
        <v>4719271.0413996801</v>
      </c>
      <c r="S310" s="11"/>
      <c r="T310"/>
    </row>
    <row r="311" spans="1:20" ht="15" x14ac:dyDescent="0.25">
      <c r="A311" s="467" t="s">
        <v>1105</v>
      </c>
      <c r="B311" s="256" t="s">
        <v>316</v>
      </c>
      <c r="C311" s="37"/>
      <c r="D311" s="37"/>
      <c r="E311" s="37"/>
      <c r="F311" s="15"/>
      <c r="G311" s="16"/>
      <c r="H311" s="17"/>
      <c r="I311" s="17"/>
      <c r="J311" s="15"/>
      <c r="K311" s="15"/>
      <c r="L311" s="18"/>
      <c r="M311" s="15"/>
      <c r="N311" s="308"/>
      <c r="O311" s="308"/>
      <c r="P311" s="34"/>
      <c r="Q311" s="34">
        <v>5195202.7489037598</v>
      </c>
      <c r="R311" s="347">
        <f>+Yhteenveto[[#This Row],[Kunnan  peruspalvelujen valtionosuus ]]+Yhteenveto[[#This Row],[Veroperustemuutoksista johtuvien veromenetysten korvaus]]+Yhteenveto[[#This Row],[Kotikuntakorvaus, netto]]</f>
        <v>5195202.7489037598</v>
      </c>
      <c r="S311" s="11"/>
      <c r="T311"/>
    </row>
    <row r="312" spans="1:20" ht="15" x14ac:dyDescent="0.25">
      <c r="A312" s="467" t="s">
        <v>1106</v>
      </c>
      <c r="B312" s="256" t="s">
        <v>317</v>
      </c>
      <c r="C312" s="37"/>
      <c r="D312" s="37"/>
      <c r="E312" s="37"/>
      <c r="F312" s="15"/>
      <c r="G312" s="16"/>
      <c r="H312" s="17"/>
      <c r="I312" s="17"/>
      <c r="J312" s="15"/>
      <c r="K312" s="15"/>
      <c r="L312" s="18"/>
      <c r="M312" s="15"/>
      <c r="N312" s="308"/>
      <c r="O312" s="308"/>
      <c r="P312" s="34"/>
      <c r="Q312" s="34">
        <v>6122422.4509020001</v>
      </c>
      <c r="R312" s="347">
        <f>+Yhteenveto[[#This Row],[Kunnan  peruspalvelujen valtionosuus ]]+Yhteenveto[[#This Row],[Veroperustemuutoksista johtuvien veromenetysten korvaus]]+Yhteenveto[[#This Row],[Kotikuntakorvaus, netto]]</f>
        <v>6122422.4509020001</v>
      </c>
      <c r="S312" s="11"/>
      <c r="T312"/>
    </row>
    <row r="313" spans="1:20" ht="15" x14ac:dyDescent="0.25">
      <c r="A313" s="467" t="s">
        <v>1107</v>
      </c>
      <c r="B313" s="256" t="s">
        <v>318</v>
      </c>
      <c r="C313" s="37"/>
      <c r="D313" s="37"/>
      <c r="E313" s="37"/>
      <c r="F313" s="15"/>
      <c r="G313" s="16"/>
      <c r="H313" s="17"/>
      <c r="I313" s="17"/>
      <c r="J313" s="15"/>
      <c r="K313" s="15"/>
      <c r="L313" s="18"/>
      <c r="M313" s="15"/>
      <c r="N313" s="308"/>
      <c r="O313" s="308"/>
      <c r="P313" s="34"/>
      <c r="Q313" s="34">
        <v>4056201.1382265193</v>
      </c>
      <c r="R313" s="347">
        <f>+Yhteenveto[[#This Row],[Kunnan  peruspalvelujen valtionosuus ]]+Yhteenveto[[#This Row],[Veroperustemuutoksista johtuvien veromenetysten korvaus]]+Yhteenveto[[#This Row],[Kotikuntakorvaus, netto]]</f>
        <v>4056201.1382265193</v>
      </c>
      <c r="S313" s="11"/>
      <c r="T313"/>
    </row>
    <row r="314" spans="1:20" ht="15" x14ac:dyDescent="0.25">
      <c r="A314" s="467" t="s">
        <v>1108</v>
      </c>
      <c r="B314" s="256" t="s">
        <v>739</v>
      </c>
      <c r="C314" s="37"/>
      <c r="D314" s="37"/>
      <c r="E314" s="37"/>
      <c r="F314" s="15"/>
      <c r="G314" s="16"/>
      <c r="H314" s="17"/>
      <c r="I314" s="17"/>
      <c r="J314" s="15"/>
      <c r="K314" s="15"/>
      <c r="L314" s="18"/>
      <c r="M314" s="15"/>
      <c r="N314" s="308"/>
      <c r="O314" s="308"/>
      <c r="P314" s="34"/>
      <c r="Q314" s="34">
        <v>8619138.6252195202</v>
      </c>
      <c r="R314" s="347">
        <f>+Yhteenveto[[#This Row],[Kunnan  peruspalvelujen valtionosuus ]]+Yhteenveto[[#This Row],[Veroperustemuutoksista johtuvien veromenetysten korvaus]]+Yhteenveto[[#This Row],[Kotikuntakorvaus, netto]]</f>
        <v>8619138.6252195202</v>
      </c>
      <c r="S314" s="11"/>
      <c r="T314"/>
    </row>
    <row r="315" spans="1:20" s="45" customFormat="1" ht="15" x14ac:dyDescent="0.25">
      <c r="A315" s="46" t="s">
        <v>1109</v>
      </c>
      <c r="B315" s="469" t="s">
        <v>319</v>
      </c>
      <c r="C315" s="39"/>
      <c r="D315" s="39"/>
      <c r="E315" s="39"/>
      <c r="F315" s="15"/>
      <c r="G315" s="40"/>
      <c r="H315" s="41"/>
      <c r="I315" s="41"/>
      <c r="J315" s="15"/>
      <c r="K315" s="15"/>
      <c r="L315" s="42"/>
      <c r="M315" s="15"/>
      <c r="N315" s="308"/>
      <c r="O315" s="308"/>
      <c r="P315" s="34"/>
      <c r="Q315" s="34">
        <v>2016086.7590209236</v>
      </c>
      <c r="R315" s="347">
        <f>+Yhteenveto[[#This Row],[Kunnan  peruspalvelujen valtionosuus ]]+Yhteenveto[[#This Row],[Veroperustemuutoksista johtuvien veromenetysten korvaus]]+Yhteenveto[[#This Row],[Kotikuntakorvaus, netto]]</f>
        <v>2016086.7590209236</v>
      </c>
      <c r="S315" s="44"/>
    </row>
    <row r="316" spans="1:20" s="45" customFormat="1" ht="15" x14ac:dyDescent="0.25">
      <c r="A316" s="46" t="s">
        <v>1110</v>
      </c>
      <c r="B316" s="469" t="s">
        <v>320</v>
      </c>
      <c r="C316" s="39"/>
      <c r="D316" s="39"/>
      <c r="E316" s="39"/>
      <c r="F316" s="15"/>
      <c r="G316" s="40"/>
      <c r="H316" s="41"/>
      <c r="I316" s="41"/>
      <c r="J316" s="15"/>
      <c r="K316" s="15"/>
      <c r="L316" s="42"/>
      <c r="M316" s="15"/>
      <c r="N316" s="308"/>
      <c r="O316" s="308"/>
      <c r="P316" s="34"/>
      <c r="Q316" s="34">
        <v>4045419.5137846796</v>
      </c>
      <c r="R316" s="347">
        <f>+Yhteenveto[[#This Row],[Kunnan  peruspalvelujen valtionosuus ]]+Yhteenveto[[#This Row],[Veroperustemuutoksista johtuvien veromenetysten korvaus]]+Yhteenveto[[#This Row],[Kotikuntakorvaus, netto]]</f>
        <v>4045419.5137846796</v>
      </c>
      <c r="S316" s="44"/>
    </row>
    <row r="317" spans="1:20" ht="15" x14ac:dyDescent="0.25">
      <c r="A317" s="467" t="s">
        <v>1111</v>
      </c>
      <c r="B317" s="256" t="s">
        <v>321</v>
      </c>
      <c r="C317" s="37"/>
      <c r="D317" s="37"/>
      <c r="E317" s="37"/>
      <c r="F317" s="15"/>
      <c r="G317" s="16"/>
      <c r="H317" s="17"/>
      <c r="I317" s="17"/>
      <c r="J317" s="15"/>
      <c r="K317" s="15"/>
      <c r="L317" s="18"/>
      <c r="M317" s="15"/>
      <c r="N317" s="308"/>
      <c r="O317" s="308"/>
      <c r="P317" s="34"/>
      <c r="Q317" s="34">
        <v>5557157.2837369591</v>
      </c>
      <c r="R317" s="347">
        <f>+Yhteenveto[[#This Row],[Kunnan  peruspalvelujen valtionosuus ]]+Yhteenveto[[#This Row],[Veroperustemuutoksista johtuvien veromenetysten korvaus]]+Yhteenveto[[#This Row],[Kotikuntakorvaus, netto]]</f>
        <v>5557157.2837369591</v>
      </c>
      <c r="S317" s="11"/>
      <c r="T317"/>
    </row>
    <row r="318" spans="1:20" ht="15" x14ac:dyDescent="0.25">
      <c r="A318" s="467" t="s">
        <v>1112</v>
      </c>
      <c r="B318" s="256" t="s">
        <v>322</v>
      </c>
      <c r="C318" s="37"/>
      <c r="D318" s="37"/>
      <c r="E318" s="37"/>
      <c r="F318" s="15"/>
      <c r="G318" s="16"/>
      <c r="H318" s="17"/>
      <c r="I318" s="17"/>
      <c r="J318" s="15"/>
      <c r="K318" s="15"/>
      <c r="L318" s="18"/>
      <c r="M318" s="15"/>
      <c r="N318" s="308"/>
      <c r="O318" s="308"/>
      <c r="P318" s="34"/>
      <c r="Q318" s="34">
        <v>4688081.3421215005</v>
      </c>
      <c r="R318" s="347">
        <f>+Yhteenveto[[#This Row],[Kunnan  peruspalvelujen valtionosuus ]]+Yhteenveto[[#This Row],[Veroperustemuutoksista johtuvien veromenetysten korvaus]]+Yhteenveto[[#This Row],[Kotikuntakorvaus, netto]]</f>
        <v>4688081.3421215005</v>
      </c>
      <c r="S318" s="11"/>
      <c r="T318"/>
    </row>
    <row r="319" spans="1:20" ht="15" x14ac:dyDescent="0.25">
      <c r="A319" s="467" t="s">
        <v>1113</v>
      </c>
      <c r="B319" s="256" t="s">
        <v>323</v>
      </c>
      <c r="C319" s="37"/>
      <c r="D319" s="37"/>
      <c r="E319" s="37"/>
      <c r="F319" s="15"/>
      <c r="G319" s="16"/>
      <c r="H319" s="17"/>
      <c r="I319" s="17"/>
      <c r="J319" s="15"/>
      <c r="K319" s="15"/>
      <c r="L319" s="18"/>
      <c r="M319" s="15"/>
      <c r="N319" s="308"/>
      <c r="O319" s="308"/>
      <c r="P319" s="34"/>
      <c r="Q319" s="34">
        <v>4118580.5367828794</v>
      </c>
      <c r="R319" s="347">
        <f>+Yhteenveto[[#This Row],[Kunnan  peruspalvelujen valtionosuus ]]+Yhteenveto[[#This Row],[Veroperustemuutoksista johtuvien veromenetysten korvaus]]+Yhteenveto[[#This Row],[Kotikuntakorvaus, netto]]</f>
        <v>4118580.5367828794</v>
      </c>
      <c r="S319" s="11"/>
      <c r="T319"/>
    </row>
    <row r="320" spans="1:20" ht="15" x14ac:dyDescent="0.25">
      <c r="A320" s="467" t="s">
        <v>1114</v>
      </c>
      <c r="B320" s="256" t="s">
        <v>324</v>
      </c>
      <c r="C320" s="37"/>
      <c r="D320" s="37"/>
      <c r="E320" s="37"/>
      <c r="F320" s="15"/>
      <c r="G320" s="16"/>
      <c r="H320" s="17"/>
      <c r="I320" s="17"/>
      <c r="J320" s="15"/>
      <c r="K320" s="15"/>
      <c r="L320" s="18"/>
      <c r="M320" s="15"/>
      <c r="N320" s="308"/>
      <c r="O320" s="308"/>
      <c r="P320" s="34"/>
      <c r="Q320" s="34">
        <v>972425.51305081195</v>
      </c>
      <c r="R320" s="347">
        <f>+Yhteenveto[[#This Row],[Kunnan  peruspalvelujen valtionosuus ]]+Yhteenveto[[#This Row],[Veroperustemuutoksista johtuvien veromenetysten korvaus]]+Yhteenveto[[#This Row],[Kotikuntakorvaus, netto]]</f>
        <v>972425.51305081195</v>
      </c>
      <c r="S320" s="11"/>
      <c r="T320"/>
    </row>
    <row r="321" spans="1:20" ht="15" x14ac:dyDescent="0.25">
      <c r="A321" s="467" t="s">
        <v>1115</v>
      </c>
      <c r="B321" s="256" t="s">
        <v>325</v>
      </c>
      <c r="C321" s="37"/>
      <c r="D321" s="37"/>
      <c r="E321" s="37"/>
      <c r="F321" s="15"/>
      <c r="G321" s="16"/>
      <c r="H321" s="17"/>
      <c r="I321" s="17"/>
      <c r="J321" s="15"/>
      <c r="K321" s="15"/>
      <c r="L321" s="18"/>
      <c r="M321" s="15"/>
      <c r="N321" s="308"/>
      <c r="O321" s="308"/>
      <c r="P321" s="34"/>
      <c r="Q321" s="34">
        <v>400460.33641119994</v>
      </c>
      <c r="R321" s="347">
        <f>+Yhteenveto[[#This Row],[Kunnan  peruspalvelujen valtionosuus ]]+Yhteenveto[[#This Row],[Veroperustemuutoksista johtuvien veromenetysten korvaus]]+Yhteenveto[[#This Row],[Kotikuntakorvaus, netto]]</f>
        <v>400460.33641119994</v>
      </c>
      <c r="S321" s="11"/>
      <c r="T321"/>
    </row>
    <row r="322" spans="1:20" ht="15" x14ac:dyDescent="0.25">
      <c r="A322" s="467" t="s">
        <v>1116</v>
      </c>
      <c r="B322" s="256" t="s">
        <v>326</v>
      </c>
      <c r="C322" s="37"/>
      <c r="D322" s="37"/>
      <c r="E322" s="37"/>
      <c r="F322" s="15"/>
      <c r="G322" s="16"/>
      <c r="H322" s="17"/>
      <c r="I322" s="17"/>
      <c r="J322" s="15"/>
      <c r="K322" s="15"/>
      <c r="L322" s="18"/>
      <c r="M322" s="15"/>
      <c r="N322" s="308"/>
      <c r="O322" s="308"/>
      <c r="P322" s="34"/>
      <c r="Q322" s="34">
        <v>220253.18502616</v>
      </c>
      <c r="R322" s="347">
        <f>+Yhteenveto[[#This Row],[Kunnan  peruspalvelujen valtionosuus ]]+Yhteenveto[[#This Row],[Veroperustemuutoksista johtuvien veromenetysten korvaus]]+Yhteenveto[[#This Row],[Kotikuntakorvaus, netto]]</f>
        <v>220253.18502616</v>
      </c>
      <c r="S322" s="11"/>
      <c r="T322"/>
    </row>
    <row r="323" spans="1:20" ht="15" x14ac:dyDescent="0.25">
      <c r="A323" s="467" t="s">
        <v>1117</v>
      </c>
      <c r="B323" s="256" t="s">
        <v>714</v>
      </c>
      <c r="C323" s="37"/>
      <c r="D323" s="37"/>
      <c r="E323" s="37"/>
      <c r="F323" s="15"/>
      <c r="G323" s="16"/>
      <c r="H323" s="17"/>
      <c r="I323" s="17"/>
      <c r="J323" s="15"/>
      <c r="K323" s="15"/>
      <c r="L323" s="18"/>
      <c r="M323" s="15"/>
      <c r="N323" s="308"/>
      <c r="O323" s="308"/>
      <c r="P323" s="34"/>
      <c r="Q323" s="34">
        <v>6037709.6874304013</v>
      </c>
      <c r="R323" s="347">
        <f>+Yhteenveto[[#This Row],[Kunnan  peruspalvelujen valtionosuus ]]+Yhteenveto[[#This Row],[Veroperustemuutoksista johtuvien veromenetysten korvaus]]+Yhteenveto[[#This Row],[Kotikuntakorvaus, netto]]</f>
        <v>6037709.6874304013</v>
      </c>
      <c r="S323" s="11"/>
      <c r="T323"/>
    </row>
    <row r="324" spans="1:20" ht="15" x14ac:dyDescent="0.25">
      <c r="A324" s="467" t="s">
        <v>1118</v>
      </c>
      <c r="B324" s="256" t="s">
        <v>327</v>
      </c>
      <c r="C324" s="37"/>
      <c r="D324" s="37"/>
      <c r="E324" s="37"/>
      <c r="F324" s="15"/>
      <c r="G324" s="16"/>
      <c r="H324" s="17"/>
      <c r="I324" s="17"/>
      <c r="J324" s="15"/>
      <c r="K324" s="15"/>
      <c r="L324" s="18"/>
      <c r="M324" s="15"/>
      <c r="N324" s="308"/>
      <c r="O324" s="308"/>
      <c r="P324" s="34"/>
      <c r="Q324" s="34">
        <v>425104.04942111997</v>
      </c>
      <c r="R324" s="347">
        <f>+Yhteenveto[[#This Row],[Kunnan  peruspalvelujen valtionosuus ]]+Yhteenveto[[#This Row],[Veroperustemuutoksista johtuvien veromenetysten korvaus]]+Yhteenveto[[#This Row],[Kotikuntakorvaus, netto]]</f>
        <v>425104.04942111997</v>
      </c>
      <c r="S324" s="11"/>
      <c r="T324"/>
    </row>
    <row r="325" spans="1:20" ht="15" x14ac:dyDescent="0.25">
      <c r="A325" s="467" t="s">
        <v>1119</v>
      </c>
      <c r="B325" s="256" t="s">
        <v>328</v>
      </c>
      <c r="C325" s="37"/>
      <c r="D325" s="37"/>
      <c r="E325" s="37"/>
      <c r="F325" s="15"/>
      <c r="G325" s="16"/>
      <c r="H325" s="17"/>
      <c r="I325" s="17"/>
      <c r="J325" s="15"/>
      <c r="K325" s="15"/>
      <c r="L325" s="18"/>
      <c r="M325" s="15"/>
      <c r="N325" s="308"/>
      <c r="O325" s="308"/>
      <c r="P325" s="34"/>
      <c r="Q325" s="34">
        <v>633112.38954547606</v>
      </c>
      <c r="R325" s="347">
        <f>+Yhteenveto[[#This Row],[Kunnan  peruspalvelujen valtionosuus ]]+Yhteenveto[[#This Row],[Veroperustemuutoksista johtuvien veromenetysten korvaus]]+Yhteenveto[[#This Row],[Kotikuntakorvaus, netto]]</f>
        <v>633112.38954547606</v>
      </c>
      <c r="S325" s="11"/>
      <c r="T325"/>
    </row>
    <row r="326" spans="1:20" ht="15" x14ac:dyDescent="0.25">
      <c r="A326" s="467" t="s">
        <v>1120</v>
      </c>
      <c r="B326" s="256" t="s">
        <v>329</v>
      </c>
      <c r="C326" s="37"/>
      <c r="D326" s="37"/>
      <c r="E326" s="37"/>
      <c r="F326" s="15"/>
      <c r="G326" s="16"/>
      <c r="H326" s="17"/>
      <c r="I326" s="17"/>
      <c r="J326" s="15"/>
      <c r="K326" s="15"/>
      <c r="L326" s="18"/>
      <c r="M326" s="15"/>
      <c r="N326" s="308"/>
      <c r="O326" s="308"/>
      <c r="P326" s="34"/>
      <c r="Q326" s="34">
        <v>3098132.1282360498</v>
      </c>
      <c r="R326" s="347">
        <f>+Yhteenveto[[#This Row],[Kunnan  peruspalvelujen valtionosuus ]]+Yhteenveto[[#This Row],[Veroperustemuutoksista johtuvien veromenetysten korvaus]]+Yhteenveto[[#This Row],[Kotikuntakorvaus, netto]]</f>
        <v>3098132.1282360498</v>
      </c>
      <c r="S326" s="11"/>
      <c r="T326"/>
    </row>
    <row r="327" spans="1:20" ht="15" x14ac:dyDescent="0.25">
      <c r="A327" s="467" t="s">
        <v>1121</v>
      </c>
      <c r="B327" s="256" t="s">
        <v>330</v>
      </c>
      <c r="C327" s="37"/>
      <c r="D327" s="37"/>
      <c r="E327" s="37"/>
      <c r="F327" s="15"/>
      <c r="G327" s="16"/>
      <c r="H327" s="17"/>
      <c r="I327" s="17"/>
      <c r="J327" s="15"/>
      <c r="K327" s="15"/>
      <c r="L327" s="18"/>
      <c r="M327" s="15"/>
      <c r="N327" s="308"/>
      <c r="O327" s="308"/>
      <c r="P327" s="34"/>
      <c r="Q327" s="34">
        <v>1906807.2941425599</v>
      </c>
      <c r="R327" s="347">
        <f>+Yhteenveto[[#This Row],[Kunnan  peruspalvelujen valtionosuus ]]+Yhteenveto[[#This Row],[Veroperustemuutoksista johtuvien veromenetysten korvaus]]+Yhteenveto[[#This Row],[Kotikuntakorvaus, netto]]</f>
        <v>1906807.2941425599</v>
      </c>
      <c r="S327" s="11"/>
      <c r="T327"/>
    </row>
    <row r="328" spans="1:20" ht="15" x14ac:dyDescent="0.25">
      <c r="A328" s="467" t="s">
        <v>1122</v>
      </c>
      <c r="B328" s="256" t="s">
        <v>331</v>
      </c>
      <c r="C328" s="37"/>
      <c r="D328" s="37"/>
      <c r="E328" s="37"/>
      <c r="F328" s="15"/>
      <c r="G328" s="16"/>
      <c r="H328" s="17"/>
      <c r="I328" s="17"/>
      <c r="J328" s="15"/>
      <c r="K328" s="15"/>
      <c r="L328" s="18"/>
      <c r="M328" s="15"/>
      <c r="N328" s="308"/>
      <c r="O328" s="308"/>
      <c r="P328" s="34"/>
      <c r="Q328" s="34">
        <v>1596604.5566301919</v>
      </c>
      <c r="R328" s="347">
        <f>+Yhteenveto[[#This Row],[Kunnan  peruspalvelujen valtionosuus ]]+Yhteenveto[[#This Row],[Veroperustemuutoksista johtuvien veromenetysten korvaus]]+Yhteenveto[[#This Row],[Kotikuntakorvaus, netto]]</f>
        <v>1596604.5566301919</v>
      </c>
      <c r="S328" s="11"/>
      <c r="T328"/>
    </row>
    <row r="329" spans="1:20" ht="15" x14ac:dyDescent="0.25">
      <c r="A329" s="467" t="s">
        <v>1123</v>
      </c>
      <c r="B329" s="256" t="s">
        <v>332</v>
      </c>
      <c r="C329" s="37"/>
      <c r="D329" s="37"/>
      <c r="E329" s="37"/>
      <c r="F329" s="15"/>
      <c r="G329" s="16"/>
      <c r="H329" s="17"/>
      <c r="I329" s="17"/>
      <c r="J329" s="15"/>
      <c r="K329" s="15"/>
      <c r="L329" s="18"/>
      <c r="M329" s="15"/>
      <c r="N329" s="308"/>
      <c r="O329" s="308"/>
      <c r="P329" s="34"/>
      <c r="Q329" s="34">
        <v>1058678.508585532</v>
      </c>
      <c r="R329" s="347">
        <f>+Yhteenveto[[#This Row],[Kunnan  peruspalvelujen valtionosuus ]]+Yhteenveto[[#This Row],[Veroperustemuutoksista johtuvien veromenetysten korvaus]]+Yhteenveto[[#This Row],[Kotikuntakorvaus, netto]]</f>
        <v>1058678.508585532</v>
      </c>
      <c r="S329" s="11"/>
      <c r="T329"/>
    </row>
    <row r="330" spans="1:20" ht="15" x14ac:dyDescent="0.25">
      <c r="A330" s="467" t="s">
        <v>1124</v>
      </c>
      <c r="B330" s="256" t="s">
        <v>333</v>
      </c>
      <c r="C330" s="37"/>
      <c r="D330" s="37"/>
      <c r="E330" s="37"/>
      <c r="F330" s="15"/>
      <c r="G330" s="16"/>
      <c r="H330" s="17"/>
      <c r="I330" s="17"/>
      <c r="J330" s="15"/>
      <c r="K330" s="15"/>
      <c r="L330" s="18"/>
      <c r="M330" s="15"/>
      <c r="N330" s="308"/>
      <c r="O330" s="308"/>
      <c r="P330" s="34"/>
      <c r="Q330" s="34">
        <v>1147780.933437024</v>
      </c>
      <c r="R330" s="347">
        <f>+Yhteenveto[[#This Row],[Kunnan  peruspalvelujen valtionosuus ]]+Yhteenveto[[#This Row],[Veroperustemuutoksista johtuvien veromenetysten korvaus]]+Yhteenveto[[#This Row],[Kotikuntakorvaus, netto]]</f>
        <v>1147780.933437024</v>
      </c>
      <c r="S330" s="11"/>
      <c r="T330"/>
    </row>
    <row r="331" spans="1:20" ht="15" x14ac:dyDescent="0.25">
      <c r="A331" s="467" t="s">
        <v>1125</v>
      </c>
      <c r="B331" s="256" t="s">
        <v>334</v>
      </c>
      <c r="C331" s="37"/>
      <c r="D331" s="37"/>
      <c r="E331" s="37"/>
      <c r="F331" s="15"/>
      <c r="G331" s="16"/>
      <c r="H331" s="17"/>
      <c r="I331" s="17"/>
      <c r="J331" s="15"/>
      <c r="K331" s="15"/>
      <c r="L331" s="18"/>
      <c r="M331" s="15"/>
      <c r="N331" s="308"/>
      <c r="O331" s="308"/>
      <c r="P331" s="34"/>
      <c r="Q331" s="34">
        <v>1701032.2905097278</v>
      </c>
      <c r="R331" s="347">
        <f>+Yhteenveto[[#This Row],[Kunnan  peruspalvelujen valtionosuus ]]+Yhteenveto[[#This Row],[Veroperustemuutoksista johtuvien veromenetysten korvaus]]+Yhteenveto[[#This Row],[Kotikuntakorvaus, netto]]</f>
        <v>1701032.2905097278</v>
      </c>
      <c r="S331" s="11"/>
      <c r="T331"/>
    </row>
    <row r="332" spans="1:20" ht="15" x14ac:dyDescent="0.25">
      <c r="A332" s="467" t="s">
        <v>1126</v>
      </c>
      <c r="B332" s="256" t="s">
        <v>335</v>
      </c>
      <c r="C332" s="37"/>
      <c r="D332" s="37"/>
      <c r="E332" s="37"/>
      <c r="F332" s="15"/>
      <c r="G332" s="16"/>
      <c r="H332" s="17"/>
      <c r="I332" s="17"/>
      <c r="J332" s="15"/>
      <c r="K332" s="15"/>
      <c r="L332" s="18"/>
      <c r="M332" s="15"/>
      <c r="N332" s="308"/>
      <c r="O332" s="308"/>
      <c r="P332" s="34"/>
      <c r="Q332" s="34">
        <v>867150.65153655992</v>
      </c>
      <c r="R332" s="347">
        <f>+Yhteenveto[[#This Row],[Kunnan  peruspalvelujen valtionosuus ]]+Yhteenveto[[#This Row],[Veroperustemuutoksista johtuvien veromenetysten korvaus]]+Yhteenveto[[#This Row],[Kotikuntakorvaus, netto]]</f>
        <v>867150.65153655992</v>
      </c>
      <c r="S332" s="11"/>
      <c r="T332"/>
    </row>
    <row r="333" spans="1:20" ht="15" x14ac:dyDescent="0.25">
      <c r="A333" s="467" t="s">
        <v>1127</v>
      </c>
      <c r="B333" s="256" t="s">
        <v>740</v>
      </c>
      <c r="C333" s="37"/>
      <c r="D333" s="37"/>
      <c r="E333" s="37"/>
      <c r="F333" s="15"/>
      <c r="G333" s="16"/>
      <c r="H333" s="17"/>
      <c r="I333" s="17"/>
      <c r="J333" s="15"/>
      <c r="K333" s="15"/>
      <c r="L333" s="18"/>
      <c r="M333" s="15"/>
      <c r="N333" s="308"/>
      <c r="O333" s="308"/>
      <c r="P333" s="34"/>
      <c r="Q333" s="34">
        <v>1276159.2758980754</v>
      </c>
      <c r="R333" s="347">
        <f>+Yhteenveto[[#This Row],[Kunnan  peruspalvelujen valtionosuus ]]+Yhteenveto[[#This Row],[Veroperustemuutoksista johtuvien veromenetysten korvaus]]+Yhteenveto[[#This Row],[Kotikuntakorvaus, netto]]</f>
        <v>1276159.2758980754</v>
      </c>
      <c r="S333" s="11"/>
      <c r="T333"/>
    </row>
    <row r="334" spans="1:20" ht="15" x14ac:dyDescent="0.25">
      <c r="A334" s="467" t="s">
        <v>1128</v>
      </c>
      <c r="B334" s="256" t="s">
        <v>336</v>
      </c>
      <c r="C334" s="37"/>
      <c r="D334" s="37"/>
      <c r="E334" s="37"/>
      <c r="F334" s="15"/>
      <c r="G334" s="16"/>
      <c r="H334" s="17"/>
      <c r="I334" s="17"/>
      <c r="J334" s="15"/>
      <c r="K334" s="15"/>
      <c r="L334" s="18"/>
      <c r="M334" s="15"/>
      <c r="N334" s="308"/>
      <c r="O334" s="308"/>
      <c r="P334" s="34"/>
      <c r="Q334" s="34">
        <v>725449.30172951985</v>
      </c>
      <c r="R334" s="347">
        <f>+Yhteenveto[[#This Row],[Kunnan  peruspalvelujen valtionosuus ]]+Yhteenveto[[#This Row],[Veroperustemuutoksista johtuvien veromenetysten korvaus]]+Yhteenveto[[#This Row],[Kotikuntakorvaus, netto]]</f>
        <v>725449.30172951985</v>
      </c>
      <c r="S334" s="11"/>
      <c r="T334"/>
    </row>
    <row r="335" spans="1:20" ht="15" x14ac:dyDescent="0.25">
      <c r="A335" s="467" t="s">
        <v>1129</v>
      </c>
      <c r="B335" s="256" t="s">
        <v>337</v>
      </c>
      <c r="C335" s="37"/>
      <c r="D335" s="37"/>
      <c r="E335" s="37"/>
      <c r="F335" s="15"/>
      <c r="G335" s="16"/>
      <c r="H335" s="17"/>
      <c r="I335" s="17"/>
      <c r="J335" s="15"/>
      <c r="K335" s="15"/>
      <c r="L335" s="18"/>
      <c r="M335" s="15"/>
      <c r="N335" s="308"/>
      <c r="O335" s="308"/>
      <c r="P335" s="34"/>
      <c r="Q335" s="34">
        <v>1696180.5595108997</v>
      </c>
      <c r="R335" s="347">
        <f>+Yhteenveto[[#This Row],[Kunnan  peruspalvelujen valtionosuus ]]+Yhteenveto[[#This Row],[Veroperustemuutoksista johtuvien veromenetysten korvaus]]+Yhteenveto[[#This Row],[Kotikuntakorvaus, netto]]</f>
        <v>1696180.5595108997</v>
      </c>
      <c r="S335" s="11"/>
      <c r="T335"/>
    </row>
    <row r="336" spans="1:20" ht="15" x14ac:dyDescent="0.25">
      <c r="A336" s="467" t="s">
        <v>1130</v>
      </c>
      <c r="B336" s="256" t="s">
        <v>338</v>
      </c>
      <c r="C336" s="37"/>
      <c r="D336" s="37"/>
      <c r="E336" s="37"/>
      <c r="F336" s="15"/>
      <c r="G336" s="16"/>
      <c r="H336" s="17"/>
      <c r="I336" s="17"/>
      <c r="J336" s="15"/>
      <c r="K336" s="15"/>
      <c r="L336" s="18"/>
      <c r="M336" s="15"/>
      <c r="N336" s="308"/>
      <c r="O336" s="308"/>
      <c r="P336" s="34"/>
      <c r="Q336" s="34">
        <v>1733762.2218510278</v>
      </c>
      <c r="R336" s="347">
        <f>+Yhteenveto[[#This Row],[Kunnan  peruspalvelujen valtionosuus ]]+Yhteenveto[[#This Row],[Veroperustemuutoksista johtuvien veromenetysten korvaus]]+Yhteenveto[[#This Row],[Kotikuntakorvaus, netto]]</f>
        <v>1733762.2218510278</v>
      </c>
      <c r="S336" s="11"/>
      <c r="T336"/>
    </row>
    <row r="337" spans="1:20" ht="15" x14ac:dyDescent="0.25">
      <c r="A337" s="467" t="s">
        <v>1131</v>
      </c>
      <c r="B337" s="256" t="s">
        <v>339</v>
      </c>
      <c r="C337" s="37"/>
      <c r="D337" s="37"/>
      <c r="E337" s="37"/>
      <c r="F337" s="15"/>
      <c r="G337" s="16"/>
      <c r="H337" s="17"/>
      <c r="I337" s="17"/>
      <c r="J337" s="15"/>
      <c r="K337" s="15"/>
      <c r="L337" s="18"/>
      <c r="M337" s="15"/>
      <c r="N337" s="308"/>
      <c r="O337" s="308"/>
      <c r="P337" s="34"/>
      <c r="Q337" s="34">
        <v>860989.72328407993</v>
      </c>
      <c r="R337" s="347">
        <f>+Yhteenveto[[#This Row],[Kunnan  peruspalvelujen valtionosuus ]]+Yhteenveto[[#This Row],[Veroperustemuutoksista johtuvien veromenetysten korvaus]]+Yhteenveto[[#This Row],[Kotikuntakorvaus, netto]]</f>
        <v>860989.72328407993</v>
      </c>
      <c r="S337" s="11"/>
      <c r="T337"/>
    </row>
    <row r="338" spans="1:20" ht="15" x14ac:dyDescent="0.25">
      <c r="A338" s="467" t="s">
        <v>1132</v>
      </c>
      <c r="B338" s="256" t="s">
        <v>340</v>
      </c>
      <c r="C338" s="37"/>
      <c r="D338" s="37"/>
      <c r="E338" s="37"/>
      <c r="F338" s="15"/>
      <c r="G338" s="16"/>
      <c r="H338" s="17"/>
      <c r="I338" s="17"/>
      <c r="J338" s="15"/>
      <c r="K338" s="15"/>
      <c r="L338" s="18"/>
      <c r="M338" s="15"/>
      <c r="N338" s="308"/>
      <c r="O338" s="308"/>
      <c r="P338" s="34"/>
      <c r="Q338" s="34">
        <v>4425933.8449784759</v>
      </c>
      <c r="R338" s="347">
        <f>+Yhteenveto[[#This Row],[Kunnan  peruspalvelujen valtionosuus ]]+Yhteenveto[[#This Row],[Veroperustemuutoksista johtuvien veromenetysten korvaus]]+Yhteenveto[[#This Row],[Kotikuntakorvaus, netto]]</f>
        <v>4425933.8449784759</v>
      </c>
      <c r="S338" s="11"/>
      <c r="T338"/>
    </row>
    <row r="339" spans="1:20" ht="15" x14ac:dyDescent="0.25">
      <c r="A339" s="467" t="s">
        <v>1133</v>
      </c>
      <c r="B339" s="256" t="s">
        <v>341</v>
      </c>
      <c r="C339" s="37"/>
      <c r="D339" s="37"/>
      <c r="E339" s="37"/>
      <c r="F339" s="15"/>
      <c r="G339" s="16"/>
      <c r="H339" s="17"/>
      <c r="I339" s="17"/>
      <c r="J339" s="15"/>
      <c r="K339" s="15"/>
      <c r="L339" s="18"/>
      <c r="M339" s="15"/>
      <c r="N339" s="308"/>
      <c r="O339" s="308"/>
      <c r="P339" s="34"/>
      <c r="Q339" s="34">
        <v>991909.44864927989</v>
      </c>
      <c r="R339" s="347">
        <f>+Yhteenveto[[#This Row],[Kunnan  peruspalvelujen valtionosuus ]]+Yhteenveto[[#This Row],[Veroperustemuutoksista johtuvien veromenetysten korvaus]]+Yhteenveto[[#This Row],[Kotikuntakorvaus, netto]]</f>
        <v>991909.44864927989</v>
      </c>
      <c r="S339" s="11"/>
      <c r="T339"/>
    </row>
    <row r="340" spans="1:20" ht="15" x14ac:dyDescent="0.25">
      <c r="A340" s="467" t="s">
        <v>1134</v>
      </c>
      <c r="B340" s="256" t="s">
        <v>342</v>
      </c>
      <c r="C340" s="37"/>
      <c r="D340" s="37"/>
      <c r="E340" s="37"/>
      <c r="F340" s="15"/>
      <c r="G340" s="16"/>
      <c r="H340" s="17"/>
      <c r="I340" s="17"/>
      <c r="J340" s="15"/>
      <c r="K340" s="15"/>
      <c r="L340" s="18"/>
      <c r="M340" s="15"/>
      <c r="N340" s="308"/>
      <c r="O340" s="308"/>
      <c r="P340" s="34"/>
      <c r="Q340" s="34">
        <v>1973268.3076661879</v>
      </c>
      <c r="R340" s="347">
        <f>+Yhteenveto[[#This Row],[Kunnan  peruspalvelujen valtionosuus ]]+Yhteenveto[[#This Row],[Veroperustemuutoksista johtuvien veromenetysten korvaus]]+Yhteenveto[[#This Row],[Kotikuntakorvaus, netto]]</f>
        <v>1973268.3076661879</v>
      </c>
      <c r="S340" s="11"/>
      <c r="T340"/>
    </row>
    <row r="341" spans="1:20" ht="15" x14ac:dyDescent="0.25">
      <c r="A341" s="467" t="s">
        <v>1135</v>
      </c>
      <c r="B341" s="256" t="s">
        <v>1084</v>
      </c>
      <c r="C341" s="37"/>
      <c r="D341" s="37"/>
      <c r="E341" s="37"/>
      <c r="F341" s="15"/>
      <c r="G341" s="16"/>
      <c r="H341" s="17"/>
      <c r="I341" s="17"/>
      <c r="J341" s="15"/>
      <c r="K341" s="15"/>
      <c r="L341" s="18"/>
      <c r="M341" s="15"/>
      <c r="N341" s="308"/>
      <c r="O341" s="308"/>
      <c r="P341" s="34"/>
      <c r="Q341" s="34">
        <v>1344083.509881668</v>
      </c>
      <c r="R341" s="347">
        <f>+Yhteenveto[[#This Row],[Kunnan  peruspalvelujen valtionosuus ]]+Yhteenveto[[#This Row],[Veroperustemuutoksista johtuvien veromenetysten korvaus]]+Yhteenveto[[#This Row],[Kotikuntakorvaus, netto]]</f>
        <v>1344083.509881668</v>
      </c>
      <c r="S341" s="11"/>
      <c r="T341"/>
    </row>
    <row r="342" spans="1:20" ht="15" x14ac:dyDescent="0.25">
      <c r="A342" s="467" t="s">
        <v>1136</v>
      </c>
      <c r="B342" s="256" t="s">
        <v>343</v>
      </c>
      <c r="C342" s="37"/>
      <c r="D342" s="37"/>
      <c r="E342" s="37"/>
      <c r="F342" s="15"/>
      <c r="G342" s="16"/>
      <c r="H342" s="17"/>
      <c r="I342" s="17"/>
      <c r="J342" s="15"/>
      <c r="K342" s="15"/>
      <c r="L342" s="18"/>
      <c r="M342" s="15"/>
      <c r="N342" s="308"/>
      <c r="O342" s="308"/>
      <c r="P342" s="34"/>
      <c r="Q342" s="34">
        <v>1635726.45103344</v>
      </c>
      <c r="R342" s="347">
        <f>+Yhteenveto[[#This Row],[Kunnan  peruspalvelujen valtionosuus ]]+Yhteenveto[[#This Row],[Veroperustemuutoksista johtuvien veromenetysten korvaus]]+Yhteenveto[[#This Row],[Kotikuntakorvaus, netto]]</f>
        <v>1635726.45103344</v>
      </c>
      <c r="S342" s="11"/>
      <c r="T342"/>
    </row>
    <row r="343" spans="1:20" ht="15" x14ac:dyDescent="0.25">
      <c r="A343" s="467" t="s">
        <v>1137</v>
      </c>
      <c r="B343" s="256" t="s">
        <v>344</v>
      </c>
      <c r="C343" s="37"/>
      <c r="D343" s="37"/>
      <c r="E343" s="37"/>
      <c r="F343" s="15"/>
      <c r="G343" s="16"/>
      <c r="H343" s="17"/>
      <c r="I343" s="17"/>
      <c r="J343" s="15"/>
      <c r="K343" s="15"/>
      <c r="L343" s="18"/>
      <c r="M343" s="15"/>
      <c r="N343" s="308"/>
      <c r="O343" s="308"/>
      <c r="P343" s="34"/>
      <c r="Q343" s="34">
        <v>4615175.2275297465</v>
      </c>
      <c r="R343" s="347">
        <f>+Yhteenveto[[#This Row],[Kunnan  peruspalvelujen valtionosuus ]]+Yhteenveto[[#This Row],[Veroperustemuutoksista johtuvien veromenetysten korvaus]]+Yhteenveto[[#This Row],[Kotikuntakorvaus, netto]]</f>
        <v>4615175.2275297465</v>
      </c>
      <c r="S343" s="11"/>
      <c r="T343"/>
    </row>
    <row r="344" spans="1:20" ht="15" x14ac:dyDescent="0.25">
      <c r="A344" s="467" t="s">
        <v>1138</v>
      </c>
      <c r="B344" s="256" t="s">
        <v>345</v>
      </c>
      <c r="C344" s="37"/>
      <c r="D344" s="37"/>
      <c r="E344" s="37"/>
      <c r="F344" s="15"/>
      <c r="G344" s="16"/>
      <c r="H344" s="17"/>
      <c r="I344" s="17"/>
      <c r="J344" s="15"/>
      <c r="K344" s="15"/>
      <c r="L344" s="18"/>
      <c r="M344" s="15"/>
      <c r="N344" s="308"/>
      <c r="O344" s="308"/>
      <c r="P344" s="34"/>
      <c r="Q344" s="34">
        <v>0</v>
      </c>
      <c r="R344" s="347">
        <f>+Yhteenveto[[#This Row],[Kunnan  peruspalvelujen valtionosuus ]]+Yhteenveto[[#This Row],[Veroperustemuutoksista johtuvien veromenetysten korvaus]]+Yhteenveto[[#This Row],[Kotikuntakorvaus, netto]]</f>
        <v>0</v>
      </c>
      <c r="S344" s="11"/>
      <c r="T344"/>
    </row>
    <row r="345" spans="1:20" ht="15" x14ac:dyDescent="0.25">
      <c r="A345" s="467" t="s">
        <v>1139</v>
      </c>
      <c r="B345" s="256" t="s">
        <v>346</v>
      </c>
      <c r="C345" s="37"/>
      <c r="D345" s="37"/>
      <c r="E345" s="37"/>
      <c r="F345" s="15"/>
      <c r="G345" s="16"/>
      <c r="H345" s="17"/>
      <c r="I345" s="17"/>
      <c r="J345" s="15"/>
      <c r="K345" s="15"/>
      <c r="L345" s="18"/>
      <c r="M345" s="15"/>
      <c r="N345" s="308"/>
      <c r="O345" s="308"/>
      <c r="P345" s="34"/>
      <c r="Q345" s="34">
        <v>1039194.5729870639</v>
      </c>
      <c r="R345" s="347">
        <f>+Yhteenveto[[#This Row],[Kunnan  peruspalvelujen valtionosuus ]]+Yhteenveto[[#This Row],[Veroperustemuutoksista johtuvien veromenetysten korvaus]]+Yhteenveto[[#This Row],[Kotikuntakorvaus, netto]]</f>
        <v>1039194.5729870639</v>
      </c>
      <c r="S345" s="11"/>
      <c r="T345"/>
    </row>
    <row r="346" spans="1:20" ht="15" x14ac:dyDescent="0.25">
      <c r="A346" s="46" t="s">
        <v>1140</v>
      </c>
      <c r="B346" s="469" t="s">
        <v>347</v>
      </c>
      <c r="C346" s="39"/>
      <c r="D346" s="39"/>
      <c r="E346" s="39"/>
      <c r="F346" s="15"/>
      <c r="G346" s="40"/>
      <c r="H346" s="41"/>
      <c r="I346" s="41"/>
      <c r="J346" s="15"/>
      <c r="K346" s="15"/>
      <c r="L346" s="42"/>
      <c r="M346" s="15"/>
      <c r="N346" s="308"/>
      <c r="O346" s="308"/>
      <c r="P346" s="34"/>
      <c r="Q346" s="34">
        <v>829800.0240058999</v>
      </c>
      <c r="R346" s="347">
        <f>+Yhteenveto[[#This Row],[Kunnan  peruspalvelujen valtionosuus ]]+Yhteenveto[[#This Row],[Veroperustemuutoksista johtuvien veromenetysten korvaus]]+Yhteenveto[[#This Row],[Kotikuntakorvaus, netto]]</f>
        <v>829800.0240058999</v>
      </c>
      <c r="S346" s="11"/>
      <c r="T346"/>
    </row>
    <row r="347" spans="1:20" ht="15" x14ac:dyDescent="0.25">
      <c r="A347" s="467" t="s">
        <v>1141</v>
      </c>
      <c r="B347" s="256" t="s">
        <v>348</v>
      </c>
      <c r="C347" s="37"/>
      <c r="D347" s="37"/>
      <c r="E347" s="37"/>
      <c r="F347" s="15"/>
      <c r="G347" s="16"/>
      <c r="H347" s="17"/>
      <c r="I347" s="17"/>
      <c r="J347" s="15"/>
      <c r="K347" s="15"/>
      <c r="L347" s="18"/>
      <c r="M347" s="15"/>
      <c r="N347" s="308"/>
      <c r="O347" s="308"/>
      <c r="P347" s="34"/>
      <c r="Q347" s="34">
        <v>2558094.4220328527</v>
      </c>
      <c r="R347" s="347">
        <f>+Yhteenveto[[#This Row],[Kunnan  peruspalvelujen valtionosuus ]]+Yhteenveto[[#This Row],[Veroperustemuutoksista johtuvien veromenetysten korvaus]]+Yhteenveto[[#This Row],[Kotikuntakorvaus, netto]]</f>
        <v>2558094.4220328527</v>
      </c>
      <c r="S347" s="11"/>
      <c r="T347"/>
    </row>
    <row r="348" spans="1:20" ht="15" x14ac:dyDescent="0.25">
      <c r="A348" s="467" t="s">
        <v>1142</v>
      </c>
      <c r="B348" s="256" t="s">
        <v>349</v>
      </c>
      <c r="C348" s="37"/>
      <c r="D348" s="37"/>
      <c r="E348" s="37"/>
      <c r="F348" s="15"/>
      <c r="G348" s="16"/>
      <c r="H348" s="17"/>
      <c r="I348" s="17"/>
      <c r="J348" s="15"/>
      <c r="K348" s="15"/>
      <c r="L348" s="18"/>
      <c r="M348" s="15"/>
      <c r="N348" s="308"/>
      <c r="O348" s="308"/>
      <c r="P348" s="34"/>
      <c r="Q348" s="34">
        <v>1355635.2503550681</v>
      </c>
      <c r="R348" s="347">
        <f>+Yhteenveto[[#This Row],[Kunnan  peruspalvelujen valtionosuus ]]+Yhteenveto[[#This Row],[Veroperustemuutoksista johtuvien veromenetysten korvaus]]+Yhteenveto[[#This Row],[Kotikuntakorvaus, netto]]</f>
        <v>1355635.2503550681</v>
      </c>
      <c r="S348" s="11"/>
      <c r="T348"/>
    </row>
    <row r="349" spans="1:20" ht="15" x14ac:dyDescent="0.25">
      <c r="A349" s="467" t="s">
        <v>1143</v>
      </c>
      <c r="B349" s="256" t="s">
        <v>350</v>
      </c>
      <c r="C349" s="37"/>
      <c r="D349" s="37"/>
      <c r="E349" s="37"/>
      <c r="F349" s="15"/>
      <c r="G349" s="16"/>
      <c r="H349" s="17"/>
      <c r="I349" s="17"/>
      <c r="J349" s="15"/>
      <c r="K349" s="15"/>
      <c r="L349" s="18"/>
      <c r="M349" s="15"/>
      <c r="N349" s="308"/>
      <c r="O349" s="308"/>
      <c r="P349" s="34"/>
      <c r="Q349" s="34">
        <v>3556857.9033630155</v>
      </c>
      <c r="R349" s="347">
        <f>+Yhteenveto[[#This Row],[Kunnan  peruspalvelujen valtionosuus ]]+Yhteenveto[[#This Row],[Veroperustemuutoksista johtuvien veromenetysten korvaus]]+Yhteenveto[[#This Row],[Kotikuntakorvaus, netto]]</f>
        <v>3556857.9033630155</v>
      </c>
      <c r="S349" s="11"/>
      <c r="T349"/>
    </row>
    <row r="350" spans="1:20" ht="15" x14ac:dyDescent="0.25">
      <c r="A350" s="467" t="s">
        <v>1144</v>
      </c>
      <c r="B350" s="256" t="s">
        <v>351</v>
      </c>
      <c r="C350" s="37"/>
      <c r="D350" s="37"/>
      <c r="E350" s="37"/>
      <c r="F350" s="15"/>
      <c r="G350" s="16"/>
      <c r="H350" s="17"/>
      <c r="I350" s="17"/>
      <c r="J350" s="15"/>
      <c r="K350" s="15"/>
      <c r="L350" s="18"/>
      <c r="M350" s="15"/>
      <c r="N350" s="308"/>
      <c r="O350" s="308"/>
      <c r="P350" s="34"/>
      <c r="Q350" s="34">
        <v>2564486.3850947996</v>
      </c>
      <c r="R350" s="347">
        <f>+Yhteenveto[[#This Row],[Kunnan  peruspalvelujen valtionosuus ]]+Yhteenveto[[#This Row],[Veroperustemuutoksista johtuvien veromenetysten korvaus]]+Yhteenveto[[#This Row],[Kotikuntakorvaus, netto]]</f>
        <v>2564486.3850947996</v>
      </c>
      <c r="S350" s="11"/>
      <c r="T350"/>
    </row>
    <row r="351" spans="1:20" ht="15" x14ac:dyDescent="0.25">
      <c r="A351" s="467" t="s">
        <v>1145</v>
      </c>
      <c r="B351" s="256" t="s">
        <v>352</v>
      </c>
      <c r="C351" s="37"/>
      <c r="D351" s="37"/>
      <c r="E351" s="37"/>
      <c r="F351" s="15"/>
      <c r="G351" s="16"/>
      <c r="H351" s="17"/>
      <c r="I351" s="17"/>
      <c r="J351" s="15"/>
      <c r="K351" s="15"/>
      <c r="L351" s="18"/>
      <c r="M351" s="15"/>
      <c r="N351" s="308"/>
      <c r="O351" s="308"/>
      <c r="P351" s="34"/>
      <c r="Q351" s="34">
        <v>661221.62469741586</v>
      </c>
      <c r="R351" s="347">
        <f>+Yhteenveto[[#This Row],[Kunnan  peruspalvelujen valtionosuus ]]+Yhteenveto[[#This Row],[Veroperustemuutoksista johtuvien veromenetysten korvaus]]+Yhteenveto[[#This Row],[Kotikuntakorvaus, netto]]</f>
        <v>661221.62469741586</v>
      </c>
      <c r="S351" s="11"/>
      <c r="T351"/>
    </row>
    <row r="352" spans="1:20" ht="15" x14ac:dyDescent="0.25">
      <c r="A352" s="467" t="s">
        <v>1146</v>
      </c>
      <c r="B352" s="256" t="s">
        <v>353</v>
      </c>
      <c r="C352" s="37"/>
      <c r="D352" s="37"/>
      <c r="E352" s="37"/>
      <c r="F352" s="15"/>
      <c r="G352" s="16"/>
      <c r="H352" s="17"/>
      <c r="I352" s="17"/>
      <c r="J352" s="15"/>
      <c r="K352" s="15"/>
      <c r="L352" s="18"/>
      <c r="M352" s="15"/>
      <c r="N352" s="308"/>
      <c r="O352" s="308"/>
      <c r="P352" s="34"/>
      <c r="Q352" s="34">
        <v>540621.45415511995</v>
      </c>
      <c r="R352" s="347">
        <f>+Yhteenveto[[#This Row],[Kunnan  peruspalvelujen valtionosuus ]]+Yhteenveto[[#This Row],[Veroperustemuutoksista johtuvien veromenetysten korvaus]]+Yhteenveto[[#This Row],[Kotikuntakorvaus, netto]]</f>
        <v>540621.45415511995</v>
      </c>
      <c r="S352" s="11"/>
      <c r="T352"/>
    </row>
    <row r="353" spans="1:20" ht="15" x14ac:dyDescent="0.25">
      <c r="A353" s="46" t="s">
        <v>1147</v>
      </c>
      <c r="B353" s="469" t="s">
        <v>354</v>
      </c>
      <c r="C353" s="39"/>
      <c r="D353" s="39"/>
      <c r="E353" s="39"/>
      <c r="F353" s="15"/>
      <c r="G353" s="40"/>
      <c r="H353" s="41"/>
      <c r="I353" s="41"/>
      <c r="J353" s="15"/>
      <c r="K353" s="15"/>
      <c r="L353" s="42"/>
      <c r="M353" s="15"/>
      <c r="N353" s="308"/>
      <c r="O353" s="308"/>
      <c r="P353" s="34"/>
      <c r="Q353" s="34">
        <v>1287865.0395777882</v>
      </c>
      <c r="R353" s="347">
        <f>+Yhteenveto[[#This Row],[Kunnan  peruspalvelujen valtionosuus ]]+Yhteenveto[[#This Row],[Veroperustemuutoksista johtuvien veromenetysten korvaus]]+Yhteenveto[[#This Row],[Kotikuntakorvaus, netto]]</f>
        <v>1287865.0395777882</v>
      </c>
      <c r="S353" s="11"/>
      <c r="T353"/>
    </row>
    <row r="354" spans="1:20" ht="15" x14ac:dyDescent="0.25">
      <c r="A354" s="467" t="s">
        <v>1148</v>
      </c>
      <c r="B354" s="256" t="s">
        <v>355</v>
      </c>
      <c r="C354" s="37"/>
      <c r="D354" s="37"/>
      <c r="E354" s="37"/>
      <c r="F354" s="15"/>
      <c r="G354" s="16"/>
      <c r="H354" s="17"/>
      <c r="I354" s="17"/>
      <c r="J354" s="15"/>
      <c r="K354" s="15"/>
      <c r="L354" s="18"/>
      <c r="M354" s="15"/>
      <c r="N354" s="308"/>
      <c r="O354" s="308"/>
      <c r="P354" s="34"/>
      <c r="Q354" s="34">
        <v>2046814.388680168</v>
      </c>
      <c r="R354" s="347">
        <f>+Yhteenveto[[#This Row],[Kunnan  peruspalvelujen valtionosuus ]]+Yhteenveto[[#This Row],[Veroperustemuutoksista johtuvien veromenetysten korvaus]]+Yhteenveto[[#This Row],[Kotikuntakorvaus, netto]]</f>
        <v>2046814.388680168</v>
      </c>
      <c r="S354" s="11"/>
      <c r="T354"/>
    </row>
    <row r="355" spans="1:20" ht="15" x14ac:dyDescent="0.25">
      <c r="A355" s="467" t="s">
        <v>1149</v>
      </c>
      <c r="B355" s="256" t="s">
        <v>356</v>
      </c>
      <c r="C355" s="37"/>
      <c r="D355" s="37"/>
      <c r="E355" s="37"/>
      <c r="F355" s="15"/>
      <c r="G355" s="16"/>
      <c r="H355" s="17"/>
      <c r="I355" s="17"/>
      <c r="J355" s="15"/>
      <c r="K355" s="15"/>
      <c r="L355" s="18"/>
      <c r="M355" s="15"/>
      <c r="N355" s="308"/>
      <c r="O355" s="308"/>
      <c r="P355" s="34"/>
      <c r="Q355" s="34">
        <v>1192447.6632675037</v>
      </c>
      <c r="R355" s="347">
        <f>+Yhteenveto[[#This Row],[Kunnan  peruspalvelujen valtionosuus ]]+Yhteenveto[[#This Row],[Veroperustemuutoksista johtuvien veromenetysten korvaus]]+Yhteenveto[[#This Row],[Kotikuntakorvaus, netto]]</f>
        <v>1192447.6632675037</v>
      </c>
      <c r="S355" s="11"/>
      <c r="T355"/>
    </row>
    <row r="356" spans="1:20" ht="15" x14ac:dyDescent="0.25">
      <c r="A356" s="467" t="s">
        <v>1150</v>
      </c>
      <c r="B356" s="256" t="s">
        <v>357</v>
      </c>
      <c r="C356" s="37"/>
      <c r="D356" s="37"/>
      <c r="E356" s="37"/>
      <c r="F356" s="15"/>
      <c r="G356" s="16"/>
      <c r="H356" s="17"/>
      <c r="I356" s="17"/>
      <c r="J356" s="15"/>
      <c r="K356" s="15"/>
      <c r="L356" s="18"/>
      <c r="M356" s="15"/>
      <c r="N356" s="308"/>
      <c r="O356" s="308"/>
      <c r="P356" s="34"/>
      <c r="Q356" s="34">
        <v>1141311.9587719201</v>
      </c>
      <c r="R356" s="347">
        <f>+Yhteenveto[[#This Row],[Kunnan  peruspalvelujen valtionosuus ]]+Yhteenveto[[#This Row],[Veroperustemuutoksista johtuvien veromenetysten korvaus]]+Yhteenveto[[#This Row],[Kotikuntakorvaus, netto]]</f>
        <v>1141311.9587719201</v>
      </c>
      <c r="S356" s="11"/>
      <c r="T356"/>
    </row>
    <row r="357" spans="1:20" ht="15" x14ac:dyDescent="0.25">
      <c r="A357" s="467" t="s">
        <v>1151</v>
      </c>
      <c r="B357" s="256" t="s">
        <v>358</v>
      </c>
      <c r="C357" s="37"/>
      <c r="D357" s="37"/>
      <c r="E357" s="37"/>
      <c r="F357" s="15"/>
      <c r="G357" s="16"/>
      <c r="H357" s="17"/>
      <c r="I357" s="17"/>
      <c r="J357" s="15"/>
      <c r="K357" s="15"/>
      <c r="L357" s="18"/>
      <c r="M357" s="15"/>
      <c r="N357" s="308"/>
      <c r="O357" s="308"/>
      <c r="P357" s="34"/>
      <c r="Q357" s="34">
        <v>251057.82628855997</v>
      </c>
      <c r="R357" s="347">
        <f>+Yhteenveto[[#This Row],[Kunnan  peruspalvelujen valtionosuus ]]+Yhteenveto[[#This Row],[Veroperustemuutoksista johtuvien veromenetysten korvaus]]+Yhteenveto[[#This Row],[Kotikuntakorvaus, netto]]</f>
        <v>251057.82628855997</v>
      </c>
      <c r="S357" s="11"/>
      <c r="T357"/>
    </row>
    <row r="358" spans="1:20" ht="15" x14ac:dyDescent="0.25">
      <c r="A358" s="467" t="s">
        <v>1152</v>
      </c>
      <c r="B358" s="256" t="s">
        <v>359</v>
      </c>
      <c r="C358" s="37"/>
      <c r="D358" s="37"/>
      <c r="E358" s="37"/>
      <c r="F358" s="15"/>
      <c r="G358" s="16"/>
      <c r="H358" s="17"/>
      <c r="I358" s="17"/>
      <c r="J358" s="15"/>
      <c r="K358" s="15"/>
      <c r="L358" s="18"/>
      <c r="M358" s="15"/>
      <c r="N358" s="308"/>
      <c r="O358" s="308"/>
      <c r="P358" s="34"/>
      <c r="Q358" s="34">
        <v>768729.82270319189</v>
      </c>
      <c r="R358" s="347">
        <f>+Yhteenveto[[#This Row],[Kunnan  peruspalvelujen valtionosuus ]]+Yhteenveto[[#This Row],[Veroperustemuutoksista johtuvien veromenetysten korvaus]]+Yhteenveto[[#This Row],[Kotikuntakorvaus, netto]]</f>
        <v>768729.82270319189</v>
      </c>
      <c r="S358" s="11"/>
      <c r="T358"/>
    </row>
    <row r="359" spans="1:20" ht="15" x14ac:dyDescent="0.25">
      <c r="A359" s="467" t="s">
        <v>1153</v>
      </c>
      <c r="B359" s="256" t="s">
        <v>360</v>
      </c>
      <c r="C359" s="37"/>
      <c r="D359" s="37"/>
      <c r="E359" s="37"/>
      <c r="F359" s="15"/>
      <c r="G359" s="16"/>
      <c r="H359" s="17"/>
      <c r="I359" s="17"/>
      <c r="J359" s="15"/>
      <c r="K359" s="15"/>
      <c r="L359" s="18"/>
      <c r="M359" s="15"/>
      <c r="N359" s="308"/>
      <c r="O359" s="308"/>
      <c r="P359" s="34"/>
      <c r="Q359" s="34">
        <v>454368.45862039994</v>
      </c>
      <c r="R359" s="347">
        <f>+Yhteenveto[[#This Row],[Kunnan  peruspalvelujen valtionosuus ]]+Yhteenveto[[#This Row],[Veroperustemuutoksista johtuvien veromenetysten korvaus]]+Yhteenveto[[#This Row],[Kotikuntakorvaus, netto]]</f>
        <v>454368.45862039994</v>
      </c>
      <c r="S359" s="11"/>
      <c r="T359"/>
    </row>
    <row r="360" spans="1:20" ht="15" x14ac:dyDescent="0.25">
      <c r="A360" s="467" t="s">
        <v>1154</v>
      </c>
      <c r="B360" s="256" t="s">
        <v>1085</v>
      </c>
      <c r="C360" s="37"/>
      <c r="D360" s="37"/>
      <c r="E360" s="37"/>
      <c r="F360" s="15"/>
      <c r="G360" s="16"/>
      <c r="H360" s="17"/>
      <c r="I360" s="17"/>
      <c r="J360" s="15"/>
      <c r="K360" s="15"/>
      <c r="L360" s="18"/>
      <c r="M360" s="15"/>
      <c r="N360" s="308"/>
      <c r="O360" s="308"/>
      <c r="P360" s="34"/>
      <c r="Q360" s="34">
        <v>6358077.95655936</v>
      </c>
      <c r="R360" s="347">
        <f>+Yhteenveto[[#This Row],[Kunnan  peruspalvelujen valtionosuus ]]+Yhteenveto[[#This Row],[Veroperustemuutoksista johtuvien veromenetysten korvaus]]+Yhteenveto[[#This Row],[Kotikuntakorvaus, netto]]</f>
        <v>6358077.95655936</v>
      </c>
      <c r="S360" s="11"/>
      <c r="T360"/>
    </row>
    <row r="361" spans="1:20" ht="15" x14ac:dyDescent="0.25">
      <c r="A361" s="467" t="s">
        <v>1155</v>
      </c>
      <c r="B361" s="256" t="s">
        <v>1086</v>
      </c>
      <c r="C361" s="37"/>
      <c r="D361" s="37"/>
      <c r="E361" s="37"/>
      <c r="F361" s="15"/>
      <c r="G361" s="16"/>
      <c r="H361" s="17"/>
      <c r="I361" s="17"/>
      <c r="J361" s="15"/>
      <c r="K361" s="15"/>
      <c r="L361" s="18"/>
      <c r="M361" s="15"/>
      <c r="N361" s="308"/>
      <c r="O361" s="308"/>
      <c r="P361" s="34"/>
      <c r="Q361" s="34">
        <v>6518262.0911238408</v>
      </c>
      <c r="R361" s="347">
        <f>+Yhteenveto[[#This Row],[Kunnan  peruspalvelujen valtionosuus ]]+Yhteenveto[[#This Row],[Veroperustemuutoksista johtuvien veromenetysten korvaus]]+Yhteenveto[[#This Row],[Kotikuntakorvaus, netto]]</f>
        <v>6518262.0911238408</v>
      </c>
      <c r="S361" s="11"/>
      <c r="T361"/>
    </row>
    <row r="362" spans="1:20" ht="15" x14ac:dyDescent="0.25">
      <c r="A362" s="467" t="s">
        <v>1156</v>
      </c>
      <c r="B362" s="256" t="s">
        <v>361</v>
      </c>
      <c r="C362" s="37"/>
      <c r="D362" s="37"/>
      <c r="E362" s="37"/>
      <c r="F362" s="15"/>
      <c r="G362" s="16"/>
      <c r="H362" s="17"/>
      <c r="I362" s="17"/>
      <c r="J362" s="15"/>
      <c r="K362" s="15"/>
      <c r="L362" s="18"/>
      <c r="M362" s="15"/>
      <c r="N362" s="308"/>
      <c r="O362" s="308"/>
      <c r="P362" s="34"/>
      <c r="Q362" s="34">
        <v>5654752.52685</v>
      </c>
      <c r="R362" s="347">
        <f>+Yhteenveto[[#This Row],[Kunnan  peruspalvelujen valtionosuus ]]+Yhteenveto[[#This Row],[Veroperustemuutoksista johtuvien veromenetysten korvaus]]+Yhteenveto[[#This Row],[Kotikuntakorvaus, netto]]</f>
        <v>5654752.52685</v>
      </c>
      <c r="S362" s="11"/>
      <c r="T362"/>
    </row>
    <row r="363" spans="1:20" ht="15" x14ac:dyDescent="0.25">
      <c r="A363" s="467" t="s">
        <v>1157</v>
      </c>
      <c r="B363" s="256" t="s">
        <v>362</v>
      </c>
      <c r="C363" s="37"/>
      <c r="D363" s="37"/>
      <c r="E363" s="37"/>
      <c r="F363" s="15"/>
      <c r="G363" s="16"/>
      <c r="H363" s="17"/>
      <c r="I363" s="17"/>
      <c r="J363" s="15"/>
      <c r="K363" s="15"/>
      <c r="L363" s="18"/>
      <c r="M363" s="15"/>
      <c r="N363" s="308"/>
      <c r="O363" s="308"/>
      <c r="P363" s="34"/>
      <c r="Q363" s="34">
        <v>4634119.1428919993</v>
      </c>
      <c r="R363" s="347">
        <f>+Yhteenveto[[#This Row],[Kunnan  peruspalvelujen valtionosuus ]]+Yhteenveto[[#This Row],[Veroperustemuutoksista johtuvien veromenetysten korvaus]]+Yhteenveto[[#This Row],[Kotikuntakorvaus, netto]]</f>
        <v>4634119.1428919993</v>
      </c>
      <c r="S363" s="11"/>
      <c r="T363"/>
    </row>
    <row r="364" spans="1:20" ht="15" x14ac:dyDescent="0.25">
      <c r="A364" s="467" t="s">
        <v>1158</v>
      </c>
      <c r="B364" s="256" t="s">
        <v>364</v>
      </c>
      <c r="C364" s="37"/>
      <c r="D364" s="37"/>
      <c r="E364" s="37"/>
      <c r="F364" s="15"/>
      <c r="G364" s="16"/>
      <c r="H364" s="17"/>
      <c r="I364" s="17"/>
      <c r="J364" s="15"/>
      <c r="K364" s="15"/>
      <c r="L364" s="18"/>
      <c r="M364" s="15"/>
      <c r="N364" s="308"/>
      <c r="O364" s="308"/>
      <c r="P364" s="34"/>
      <c r="Q364" s="34">
        <v>1690388.3920899997</v>
      </c>
      <c r="R364" s="347">
        <f>+Yhteenveto[[#This Row],[Kunnan  peruspalvelujen valtionosuus ]]+Yhteenveto[[#This Row],[Veroperustemuutoksista johtuvien veromenetysten korvaus]]+Yhteenveto[[#This Row],[Kotikuntakorvaus, netto]]</f>
        <v>1690388.3920899997</v>
      </c>
      <c r="S364" s="11"/>
      <c r="T364"/>
    </row>
    <row r="365" spans="1:20" ht="15" x14ac:dyDescent="0.25">
      <c r="A365" s="467" t="s">
        <v>1159</v>
      </c>
      <c r="B365" s="256" t="s">
        <v>365</v>
      </c>
      <c r="C365" s="37"/>
      <c r="D365" s="37"/>
      <c r="E365" s="37"/>
      <c r="F365" s="15"/>
      <c r="G365" s="16"/>
      <c r="H365" s="17"/>
      <c r="I365" s="17"/>
      <c r="J365" s="15"/>
      <c r="K365" s="15"/>
      <c r="L365" s="18"/>
      <c r="M365" s="15"/>
      <c r="N365" s="308"/>
      <c r="O365" s="308"/>
      <c r="P365" s="34"/>
      <c r="Q365" s="34">
        <v>2926381.6574400002</v>
      </c>
      <c r="R365" s="347">
        <f>+Yhteenveto[[#This Row],[Kunnan  peruspalvelujen valtionosuus ]]+Yhteenveto[[#This Row],[Veroperustemuutoksista johtuvien veromenetysten korvaus]]+Yhteenveto[[#This Row],[Kotikuntakorvaus, netto]]</f>
        <v>2926381.6574400002</v>
      </c>
      <c r="S365" s="11"/>
      <c r="T365"/>
    </row>
    <row r="366" spans="1:20" ht="15" x14ac:dyDescent="0.25">
      <c r="A366" s="467" t="s">
        <v>1160</v>
      </c>
      <c r="B366" s="256" t="s">
        <v>363</v>
      </c>
      <c r="C366" s="37"/>
      <c r="D366" s="37"/>
      <c r="E366" s="37"/>
      <c r="F366" s="15"/>
      <c r="G366" s="16"/>
      <c r="H366" s="17"/>
      <c r="I366" s="17"/>
      <c r="J366" s="15"/>
      <c r="K366" s="15"/>
      <c r="L366" s="18"/>
      <c r="M366" s="15"/>
      <c r="N366" s="308"/>
      <c r="O366" s="308"/>
      <c r="P366" s="34"/>
      <c r="Q366" s="34">
        <v>754115.15980000002</v>
      </c>
      <c r="R366" s="347">
        <f>+Yhteenveto[[#This Row],[Kunnan  peruspalvelujen valtionosuus ]]+Yhteenveto[[#This Row],[Veroperustemuutoksista johtuvien veromenetysten korvaus]]+Yhteenveto[[#This Row],[Kotikuntakorvaus, netto]]</f>
        <v>754115.15980000002</v>
      </c>
      <c r="S366" s="11"/>
      <c r="T366"/>
    </row>
    <row r="367" spans="1:20" ht="15" x14ac:dyDescent="0.25">
      <c r="A367" s="467" t="s">
        <v>1161</v>
      </c>
      <c r="B367" s="256" t="s">
        <v>1087</v>
      </c>
      <c r="C367" s="37"/>
      <c r="D367" s="37"/>
      <c r="E367" s="37"/>
      <c r="F367" s="15"/>
      <c r="G367" s="16"/>
      <c r="H367" s="17"/>
      <c r="I367" s="17"/>
      <c r="J367" s="15"/>
      <c r="K367" s="15"/>
      <c r="L367" s="18"/>
      <c r="M367" s="15"/>
      <c r="N367" s="308"/>
      <c r="O367" s="308"/>
      <c r="P367" s="34"/>
      <c r="Q367" s="34">
        <v>656406.13270999992</v>
      </c>
      <c r="R367" s="347">
        <f>+Yhteenveto[[#This Row],[Kunnan  peruspalvelujen valtionosuus ]]+Yhteenveto[[#This Row],[Veroperustemuutoksista johtuvien veromenetysten korvaus]]+Yhteenveto[[#This Row],[Kotikuntakorvaus, netto]]</f>
        <v>656406.13270999992</v>
      </c>
      <c r="S367" s="11"/>
      <c r="T367"/>
    </row>
    <row r="368" spans="1:20" ht="15" x14ac:dyDescent="0.25">
      <c r="A368" s="467" t="s">
        <v>1162</v>
      </c>
      <c r="B368" s="256" t="s">
        <v>704</v>
      </c>
      <c r="C368" s="37"/>
      <c r="D368" s="37"/>
      <c r="E368" s="37"/>
      <c r="F368" s="15"/>
      <c r="G368" s="16"/>
      <c r="H368" s="17"/>
      <c r="I368" s="17"/>
      <c r="J368" s="15"/>
      <c r="K368" s="15"/>
      <c r="L368" s="18"/>
      <c r="M368" s="15"/>
      <c r="N368" s="308"/>
      <c r="O368" s="308"/>
      <c r="P368" s="34"/>
      <c r="Q368" s="34">
        <v>12146270.049764318</v>
      </c>
      <c r="R368" s="347">
        <f>+Yhteenveto[[#This Row],[Kunnan  peruspalvelujen valtionosuus ]]+Yhteenveto[[#This Row],[Veroperustemuutoksista johtuvien veromenetysten korvaus]]+Yhteenveto[[#This Row],[Kotikuntakorvaus, netto]]</f>
        <v>12146270.049764318</v>
      </c>
      <c r="S368" s="11"/>
      <c r="T368"/>
    </row>
    <row r="369" spans="1:20" s="45" customFormat="1" ht="15" x14ac:dyDescent="0.25">
      <c r="A369" s="46" t="s">
        <v>1163</v>
      </c>
      <c r="B369" s="469" t="s">
        <v>705</v>
      </c>
      <c r="C369" s="39"/>
      <c r="D369" s="39"/>
      <c r="E369" s="39"/>
      <c r="F369" s="15"/>
      <c r="G369" s="40"/>
      <c r="H369" s="41"/>
      <c r="I369" s="41"/>
      <c r="J369" s="15"/>
      <c r="K369" s="15"/>
      <c r="L369" s="42"/>
      <c r="M369" s="15"/>
      <c r="N369" s="308"/>
      <c r="O369" s="308"/>
      <c r="P369" s="34"/>
      <c r="Q369" s="34">
        <v>6904860.3389669601</v>
      </c>
      <c r="R369" s="347">
        <f>+Yhteenveto[[#This Row],[Kunnan  peruspalvelujen valtionosuus ]]+Yhteenveto[[#This Row],[Veroperustemuutoksista johtuvien veromenetysten korvaus]]+Yhteenveto[[#This Row],[Kotikuntakorvaus, netto]]</f>
        <v>6904860.3389669601</v>
      </c>
      <c r="S369" s="44"/>
    </row>
    <row r="370" spans="1:20" ht="15" x14ac:dyDescent="0.25">
      <c r="A370" s="467" t="s">
        <v>1164</v>
      </c>
      <c r="B370" s="256" t="s">
        <v>706</v>
      </c>
      <c r="C370" s="37"/>
      <c r="D370" s="37"/>
      <c r="E370" s="37"/>
      <c r="F370" s="15"/>
      <c r="G370" s="16"/>
      <c r="H370" s="17"/>
      <c r="I370" s="17"/>
      <c r="J370" s="15"/>
      <c r="K370" s="15"/>
      <c r="L370" s="18"/>
      <c r="M370" s="15"/>
      <c r="N370" s="308"/>
      <c r="O370" s="308"/>
      <c r="P370" s="34"/>
      <c r="Q370" s="34">
        <v>7733505.1889255187</v>
      </c>
      <c r="R370" s="347">
        <f>+Yhteenveto[[#This Row],[Kunnan  peruspalvelujen valtionosuus ]]+Yhteenveto[[#This Row],[Veroperustemuutoksista johtuvien veromenetysten korvaus]]+Yhteenveto[[#This Row],[Kotikuntakorvaus, netto]]</f>
        <v>7733505.1889255187</v>
      </c>
      <c r="S370" s="11"/>
      <c r="T370"/>
    </row>
    <row r="371" spans="1:20" ht="15" x14ac:dyDescent="0.25">
      <c r="A371" s="467" t="s">
        <v>1165</v>
      </c>
      <c r="B371" s="256" t="s">
        <v>715</v>
      </c>
      <c r="C371" s="37"/>
      <c r="D371" s="37"/>
      <c r="E371" s="37"/>
      <c r="F371" s="15"/>
      <c r="G371" s="16"/>
      <c r="H371" s="17"/>
      <c r="I371" s="17"/>
      <c r="J371" s="15"/>
      <c r="K371" s="15"/>
      <c r="L371" s="18"/>
      <c r="M371" s="15"/>
      <c r="N371" s="308"/>
      <c r="O371" s="308"/>
      <c r="P371" s="34"/>
      <c r="Q371" s="34">
        <v>6481296.5216089599</v>
      </c>
      <c r="R371" s="347">
        <f>+Yhteenveto[[#This Row],[Kunnan  peruspalvelujen valtionosuus ]]+Yhteenveto[[#This Row],[Veroperustemuutoksista johtuvien veromenetysten korvaus]]+Yhteenveto[[#This Row],[Kotikuntakorvaus, netto]]</f>
        <v>6481296.5216089599</v>
      </c>
      <c r="S371" s="11"/>
      <c r="T371"/>
    </row>
    <row r="372" spans="1:20" ht="15" x14ac:dyDescent="0.25">
      <c r="A372" s="467" t="s">
        <v>1166</v>
      </c>
      <c r="B372" s="256" t="s">
        <v>707</v>
      </c>
      <c r="C372" s="37"/>
      <c r="D372" s="37"/>
      <c r="E372" s="37"/>
      <c r="F372" s="15"/>
      <c r="G372" s="16"/>
      <c r="H372" s="17"/>
      <c r="I372" s="17"/>
      <c r="J372" s="15"/>
      <c r="K372" s="15"/>
      <c r="L372" s="18"/>
      <c r="M372" s="15"/>
      <c r="N372" s="308"/>
      <c r="O372" s="308"/>
      <c r="P372" s="34"/>
      <c r="Q372" s="34">
        <v>8890219.4683286399</v>
      </c>
      <c r="R372" s="347">
        <f>+Yhteenveto[[#This Row],[Kunnan  peruspalvelujen valtionosuus ]]+Yhteenveto[[#This Row],[Veroperustemuutoksista johtuvien veromenetysten korvaus]]+Yhteenveto[[#This Row],[Kotikuntakorvaus, netto]]</f>
        <v>8890219.4683286399</v>
      </c>
      <c r="S372" s="11"/>
      <c r="T372"/>
    </row>
    <row r="373" spans="1:20" ht="15" x14ac:dyDescent="0.25">
      <c r="A373" s="467" t="s">
        <v>1167</v>
      </c>
      <c r="B373" s="256" t="s">
        <v>708</v>
      </c>
      <c r="C373" s="37"/>
      <c r="D373" s="37"/>
      <c r="E373" s="37"/>
      <c r="F373" s="15"/>
      <c r="G373" s="16"/>
      <c r="H373" s="17"/>
      <c r="I373" s="17"/>
      <c r="J373" s="15"/>
      <c r="K373" s="15"/>
      <c r="L373" s="18"/>
      <c r="M373" s="15"/>
      <c r="N373" s="308"/>
      <c r="O373" s="308"/>
      <c r="P373" s="34"/>
      <c r="Q373" s="34">
        <v>4902558.6569109596</v>
      </c>
      <c r="R373" s="347">
        <f>+Yhteenveto[[#This Row],[Kunnan  peruspalvelujen valtionosuus ]]+Yhteenveto[[#This Row],[Veroperustemuutoksista johtuvien veromenetysten korvaus]]+Yhteenveto[[#This Row],[Kotikuntakorvaus, netto]]</f>
        <v>4902558.6569109596</v>
      </c>
      <c r="S373" s="11"/>
      <c r="T373"/>
    </row>
    <row r="374" spans="1:20" ht="15" x14ac:dyDescent="0.25">
      <c r="A374" s="467" t="s">
        <v>1168</v>
      </c>
      <c r="B374" s="256" t="s">
        <v>366</v>
      </c>
      <c r="C374" s="37"/>
      <c r="D374" s="37"/>
      <c r="E374" s="37"/>
      <c r="F374" s="15"/>
      <c r="G374" s="16"/>
      <c r="H374" s="17"/>
      <c r="I374" s="17"/>
      <c r="J374" s="15"/>
      <c r="K374" s="15"/>
      <c r="L374" s="18"/>
      <c r="M374" s="15"/>
      <c r="N374" s="308"/>
      <c r="O374" s="308"/>
      <c r="P374" s="34"/>
      <c r="Q374" s="34">
        <v>9364610.9437696002</v>
      </c>
      <c r="R374" s="347">
        <f>+Yhteenveto[[#This Row],[Kunnan  peruspalvelujen valtionosuus ]]+Yhteenveto[[#This Row],[Veroperustemuutoksista johtuvien veromenetysten korvaus]]+Yhteenveto[[#This Row],[Kotikuntakorvaus, netto]]</f>
        <v>9364610.9437696002</v>
      </c>
      <c r="S374" s="11"/>
      <c r="T374"/>
    </row>
    <row r="375" spans="1:20" ht="15" x14ac:dyDescent="0.25">
      <c r="A375" s="467" t="s">
        <v>1169</v>
      </c>
      <c r="B375" s="256" t="s">
        <v>709</v>
      </c>
      <c r="C375" s="37"/>
      <c r="D375" s="37"/>
      <c r="E375" s="37"/>
      <c r="F375" s="15"/>
      <c r="G375" s="16"/>
      <c r="H375" s="17"/>
      <c r="I375" s="17"/>
      <c r="J375" s="15"/>
      <c r="K375" s="15"/>
      <c r="L375" s="18"/>
      <c r="M375" s="15"/>
      <c r="N375" s="308"/>
      <c r="O375" s="308"/>
      <c r="P375" s="34"/>
      <c r="Q375" s="34">
        <v>4967248.403562</v>
      </c>
      <c r="R375" s="347">
        <f>+Yhteenveto[[#This Row],[Kunnan  peruspalvelujen valtionosuus ]]+Yhteenveto[[#This Row],[Veroperustemuutoksista johtuvien veromenetysten korvaus]]+Yhteenveto[[#This Row],[Kotikuntakorvaus, netto]]</f>
        <v>4967248.403562</v>
      </c>
      <c r="S375" s="11"/>
      <c r="T375"/>
    </row>
    <row r="376" spans="1:20" x14ac:dyDescent="0.2">
      <c r="A376" s="47"/>
      <c r="B376" s="48"/>
      <c r="C376" s="49"/>
      <c r="D376" s="49"/>
      <c r="E376" s="49"/>
      <c r="N376" s="113"/>
      <c r="O376" s="113"/>
      <c r="P376" s="346"/>
      <c r="Q376" s="113"/>
      <c r="R376" s="70"/>
      <c r="S376" s="25"/>
    </row>
    <row r="377" spans="1:20" x14ac:dyDescent="0.2">
      <c r="A377" s="47"/>
      <c r="B377" s="48"/>
      <c r="C377" s="49"/>
      <c r="D377" s="49"/>
      <c r="E377" s="49"/>
      <c r="N377" s="113"/>
      <c r="O377" s="113"/>
      <c r="P377" s="346"/>
      <c r="Q377" s="113"/>
      <c r="R377" s="70"/>
      <c r="S377" s="25"/>
    </row>
    <row r="378" spans="1:20" x14ac:dyDescent="0.2">
      <c r="A378" s="52"/>
      <c r="N378" s="113"/>
      <c r="O378" s="113"/>
      <c r="P378" s="346"/>
      <c r="Q378" s="113"/>
      <c r="R378" s="70"/>
      <c r="S378" s="25"/>
    </row>
    <row r="379" spans="1:20" x14ac:dyDescent="0.2">
      <c r="A379" s="52"/>
      <c r="P379" s="346"/>
      <c r="R379" s="70"/>
    </row>
    <row r="380" spans="1:20" x14ac:dyDescent="0.2">
      <c r="A380" s="52"/>
      <c r="P380" s="346"/>
      <c r="R380" s="70"/>
    </row>
    <row r="381" spans="1:20" x14ac:dyDescent="0.2">
      <c r="A381" s="52"/>
      <c r="P381" s="346"/>
      <c r="R381" s="70"/>
    </row>
    <row r="382" spans="1:20" x14ac:dyDescent="0.2">
      <c r="A382" s="52"/>
      <c r="P382" s="346"/>
      <c r="R382" s="70"/>
    </row>
    <row r="383" spans="1:20" x14ac:dyDescent="0.2">
      <c r="A383" s="52"/>
      <c r="R383" s="70"/>
    </row>
    <row r="384" spans="1:20" x14ac:dyDescent="0.2">
      <c r="A384" s="52"/>
      <c r="R384" s="70"/>
    </row>
    <row r="385" spans="1:18" x14ac:dyDescent="0.2">
      <c r="A385" s="52"/>
      <c r="R385" s="70"/>
    </row>
    <row r="386" spans="1:18" x14ac:dyDescent="0.2">
      <c r="A386" s="52"/>
      <c r="R386" s="70"/>
    </row>
    <row r="387" spans="1:18" x14ac:dyDescent="0.2">
      <c r="A387" s="52"/>
      <c r="R387" s="70"/>
    </row>
    <row r="388" spans="1:18" x14ac:dyDescent="0.2">
      <c r="A388" s="53"/>
      <c r="R388" s="70"/>
    </row>
    <row r="389" spans="1:18" x14ac:dyDescent="0.2">
      <c r="A389" s="53"/>
      <c r="B389" s="54"/>
      <c r="R389" s="70"/>
    </row>
    <row r="390" spans="1:18" x14ac:dyDescent="0.2">
      <c r="A390" s="53"/>
      <c r="B390" s="55"/>
    </row>
    <row r="391" spans="1:18" x14ac:dyDescent="0.2">
      <c r="A391" s="53"/>
    </row>
    <row r="392" spans="1:18" x14ac:dyDescent="0.2">
      <c r="A392" s="53"/>
    </row>
    <row r="393" spans="1:18" x14ac:dyDescent="0.2">
      <c r="A393" s="53"/>
      <c r="C393" s="7"/>
      <c r="D393" s="7"/>
      <c r="E393" s="7"/>
    </row>
    <row r="394" spans="1:18" x14ac:dyDescent="0.2">
      <c r="A394" s="53"/>
      <c r="B394" s="54"/>
      <c r="C394" s="7"/>
      <c r="D394" s="7"/>
      <c r="E394" s="7"/>
    </row>
    <row r="395" spans="1:18" x14ac:dyDescent="0.2">
      <c r="A395" s="53"/>
      <c r="B395" s="56"/>
      <c r="C395" s="7"/>
      <c r="D395" s="7"/>
      <c r="E395" s="7"/>
    </row>
    <row r="396" spans="1:18" x14ac:dyDescent="0.2">
      <c r="A396" s="57"/>
      <c r="B396" s="56"/>
      <c r="C396" s="7"/>
      <c r="D396" s="7"/>
      <c r="E396" s="7"/>
    </row>
    <row r="397" spans="1:18" x14ac:dyDescent="0.2">
      <c r="A397" s="53"/>
      <c r="B397" s="54"/>
      <c r="C397" s="7"/>
      <c r="D397" s="7"/>
      <c r="E397" s="7"/>
    </row>
    <row r="398" spans="1:18" x14ac:dyDescent="0.2">
      <c r="A398" s="53"/>
      <c r="C398" s="7"/>
      <c r="D398" s="7"/>
      <c r="E398" s="7"/>
    </row>
    <row r="399" spans="1:18" x14ac:dyDescent="0.2">
      <c r="A399" s="53"/>
      <c r="C399" s="7"/>
      <c r="D399" s="7"/>
      <c r="E399" s="7"/>
    </row>
    <row r="400" spans="1:18" x14ac:dyDescent="0.2">
      <c r="A400" s="57"/>
    </row>
    <row r="401" spans="1:2" x14ac:dyDescent="0.2">
      <c r="A401" s="53"/>
    </row>
    <row r="402" spans="1:2" x14ac:dyDescent="0.2">
      <c r="A402" s="53"/>
    </row>
    <row r="403" spans="1:2" x14ac:dyDescent="0.2">
      <c r="A403" s="53"/>
    </row>
    <row r="404" spans="1:2" x14ac:dyDescent="0.2">
      <c r="A404" s="53"/>
      <c r="B404" s="55"/>
    </row>
  </sheetData>
  <pageMargins left="0.51181102362204722" right="0.51181102362204722" top="0.55118110236220474" bottom="0.55118110236220474" header="0.31496062992125984" footer="0.31496062992125984"/>
  <pageSetup paperSize="9" scale="65" orientation="landscape" r:id="rId1"/>
  <ignoredErrors>
    <ignoredError sqref="R6:R7 R8:R375" calculatedColumn="1"/>
    <ignoredError sqref="A300:A375"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6"/>
  <sheetViews>
    <sheetView zoomScale="80" zoomScaleNormal="80" workbookViewId="0">
      <pane xSplit="2" ySplit="6" topLeftCell="C7" activePane="bottomRight" state="frozen"/>
      <selection activeCell="G29" sqref="G29"/>
      <selection pane="topRight" activeCell="G29" sqref="G29"/>
      <selection pane="bottomLeft" activeCell="G29" sqref="G29"/>
      <selection pane="bottomRight" activeCell="M7" sqref="M7"/>
    </sheetView>
  </sheetViews>
  <sheetFormatPr defaultRowHeight="15" x14ac:dyDescent="0.25"/>
  <cols>
    <col min="1" max="1" width="10.375" style="128" customWidth="1"/>
    <col min="2" max="2" width="17.625" style="124" bestFit="1" customWidth="1"/>
    <col min="3" max="3" width="10.625" style="140" customWidth="1"/>
    <col min="4" max="7" width="10.625" style="133" customWidth="1"/>
    <col min="8" max="8" width="11.625" style="36" bestFit="1" customWidth="1"/>
    <col min="9" max="9" width="22.5" style="139" customWidth="1"/>
    <col min="10" max="10" width="13.5" style="132" bestFit="1" customWidth="1"/>
    <col min="11" max="12" width="15.5" style="132" bestFit="1" customWidth="1"/>
    <col min="13" max="13" width="13.875" style="132" bestFit="1" customWidth="1"/>
    <col min="14" max="14" width="27.125" style="141" customWidth="1"/>
    <col min="15" max="15" width="4.125" style="62" customWidth="1"/>
    <col min="16" max="16" width="17.5" style="62" customWidth="1"/>
    <col min="17" max="17" width="9" style="62" customWidth="1"/>
    <col min="18" max="18" width="9.125" style="62" customWidth="1"/>
    <col min="19" max="19" width="10" style="62" customWidth="1"/>
    <col min="20" max="20" width="9.5" style="62" customWidth="1"/>
    <col min="21" max="21" width="10" style="62" customWidth="1"/>
    <col min="22" max="22" width="9.625" style="62" customWidth="1"/>
    <col min="23" max="23" width="8.875" style="62" customWidth="1"/>
    <col min="24" max="24" width="8.625" style="62" bestFit="1" customWidth="1"/>
    <col min="25" max="25" width="9.375" style="62" customWidth="1"/>
    <col min="26" max="26" width="11.125" style="62" bestFit="1" customWidth="1"/>
    <col min="27" max="27" width="10.625" style="62" bestFit="1" customWidth="1"/>
    <col min="28" max="28" width="9.625" style="62" bestFit="1" customWidth="1"/>
    <col min="29" max="41" width="8.625" style="62"/>
  </cols>
  <sheetData>
    <row r="1" spans="1:41" ht="23.25" x14ac:dyDescent="0.35">
      <c r="A1" s="317" t="s">
        <v>755</v>
      </c>
      <c r="B1" s="125"/>
      <c r="C1" s="126"/>
      <c r="D1" s="127"/>
      <c r="E1" s="127"/>
      <c r="F1" s="127"/>
      <c r="G1" s="127"/>
      <c r="I1" s="147" t="s">
        <v>368</v>
      </c>
      <c r="J1" s="150"/>
      <c r="K1" s="151"/>
      <c r="L1" s="151"/>
      <c r="M1" s="151"/>
      <c r="N1" s="41"/>
      <c r="O1" s="43"/>
      <c r="P1" s="374"/>
      <c r="Q1" s="64"/>
      <c r="R1" s="64"/>
      <c r="S1" s="64"/>
      <c r="T1" s="64"/>
      <c r="U1" s="64"/>
      <c r="V1" s="64"/>
      <c r="W1" s="64"/>
      <c r="X1" s="64"/>
      <c r="Y1" s="64"/>
      <c r="Z1" s="65"/>
    </row>
    <row r="2" spans="1:41" x14ac:dyDescent="0.25">
      <c r="A2" s="124" t="s">
        <v>367</v>
      </c>
      <c r="C2" s="129"/>
      <c r="D2" s="130"/>
      <c r="E2" s="130"/>
      <c r="F2" s="130"/>
      <c r="G2" s="130"/>
      <c r="H2" s="131"/>
      <c r="I2" s="216" t="s">
        <v>671</v>
      </c>
      <c r="J2" s="216" t="s">
        <v>370</v>
      </c>
      <c r="K2" s="216" t="s">
        <v>672</v>
      </c>
      <c r="L2" s="216" t="s">
        <v>673</v>
      </c>
      <c r="M2" s="206" t="s">
        <v>724</v>
      </c>
      <c r="N2" s="148"/>
    </row>
    <row r="3" spans="1:41" x14ac:dyDescent="0.25">
      <c r="A3" s="128" t="s">
        <v>1</v>
      </c>
      <c r="B3" s="135">
        <v>293</v>
      </c>
      <c r="C3" s="339"/>
      <c r="D3" s="339"/>
      <c r="E3" s="339"/>
      <c r="F3" s="339"/>
      <c r="G3" s="339"/>
      <c r="H3" s="339"/>
      <c r="I3" s="325">
        <v>8186.31</v>
      </c>
      <c r="J3" s="325">
        <v>8686.5</v>
      </c>
      <c r="K3" s="325">
        <v>7231.33</v>
      </c>
      <c r="L3" s="325">
        <v>12434.58</v>
      </c>
      <c r="M3" s="325">
        <v>64.06</v>
      </c>
      <c r="N3" s="163"/>
      <c r="P3" s="43"/>
      <c r="Q3" s="67"/>
      <c r="R3" s="67"/>
      <c r="S3" s="67"/>
      <c r="T3" s="67"/>
      <c r="U3" s="67"/>
      <c r="V3" s="67"/>
      <c r="W3" s="61"/>
      <c r="X3" s="61"/>
      <c r="Y3" s="61"/>
      <c r="Z3" s="68"/>
    </row>
    <row r="4" spans="1:41" x14ac:dyDescent="0.25">
      <c r="A4" s="145"/>
      <c r="B4" s="145"/>
      <c r="C4" s="142" t="s">
        <v>661</v>
      </c>
      <c r="D4" s="342"/>
      <c r="E4" s="143"/>
      <c r="F4" s="143"/>
      <c r="G4" s="143"/>
      <c r="H4" s="144"/>
      <c r="I4" s="324" t="s">
        <v>670</v>
      </c>
      <c r="J4" s="323"/>
      <c r="K4" s="323"/>
      <c r="L4" s="323"/>
      <c r="M4" s="323"/>
      <c r="N4" s="146"/>
      <c r="P4" s="69"/>
      <c r="Q4" s="68"/>
      <c r="R4" s="68"/>
      <c r="S4" s="68"/>
      <c r="T4" s="68"/>
      <c r="U4" s="68"/>
      <c r="V4" s="68"/>
      <c r="W4" s="68"/>
      <c r="X4" s="68"/>
      <c r="Y4" s="68"/>
      <c r="Z4" s="68"/>
      <c r="AA4" s="68"/>
      <c r="AB4" s="72"/>
      <c r="AC4" s="73"/>
      <c r="AD4" s="74"/>
      <c r="AF4" s="71"/>
      <c r="AG4" s="75"/>
      <c r="AH4" s="75"/>
    </row>
    <row r="5" spans="1:41" s="215" customFormat="1" ht="30" x14ac:dyDescent="0.2">
      <c r="A5" s="201" t="s">
        <v>669</v>
      </c>
      <c r="B5" s="202" t="s">
        <v>3</v>
      </c>
      <c r="C5" s="203" t="s">
        <v>720</v>
      </c>
      <c r="D5" s="203" t="s">
        <v>721</v>
      </c>
      <c r="E5" s="203" t="s">
        <v>722</v>
      </c>
      <c r="F5" s="203" t="s">
        <v>723</v>
      </c>
      <c r="G5" s="203" t="s">
        <v>719</v>
      </c>
      <c r="H5" s="204" t="s">
        <v>375</v>
      </c>
      <c r="I5" s="205" t="s">
        <v>671</v>
      </c>
      <c r="J5" s="206" t="s">
        <v>370</v>
      </c>
      <c r="K5" s="206" t="s">
        <v>672</v>
      </c>
      <c r="L5" s="206" t="s">
        <v>673</v>
      </c>
      <c r="M5" s="206" t="s">
        <v>724</v>
      </c>
      <c r="N5" s="207" t="s">
        <v>668</v>
      </c>
      <c r="O5" s="208"/>
      <c r="P5" s="209"/>
      <c r="Q5" s="210"/>
      <c r="R5" s="210"/>
      <c r="S5" s="210"/>
      <c r="T5" s="210"/>
      <c r="U5" s="210"/>
      <c r="V5" s="210"/>
      <c r="W5" s="210"/>
      <c r="X5" s="210"/>
      <c r="Y5" s="210"/>
      <c r="Z5" s="210"/>
      <c r="AA5" s="210"/>
      <c r="AB5" s="211"/>
      <c r="AC5" s="212"/>
      <c r="AD5" s="213"/>
      <c r="AE5" s="208"/>
      <c r="AF5" s="208"/>
      <c r="AG5" s="214"/>
      <c r="AH5" s="214"/>
      <c r="AI5" s="208"/>
      <c r="AJ5" s="208"/>
      <c r="AK5" s="208"/>
      <c r="AL5" s="208"/>
      <c r="AM5" s="208"/>
      <c r="AN5" s="208"/>
      <c r="AO5" s="208"/>
    </row>
    <row r="6" spans="1:41" x14ac:dyDescent="0.25">
      <c r="B6" s="124" t="s">
        <v>371</v>
      </c>
      <c r="C6" s="38">
        <f>SUM(C7:C299)</f>
        <v>288780</v>
      </c>
      <c r="D6" s="38">
        <f t="shared" ref="D6:H6" si="0">SUM(D7:D299)</f>
        <v>54718</v>
      </c>
      <c r="E6" s="38">
        <f t="shared" si="0"/>
        <v>365967</v>
      </c>
      <c r="F6" s="38">
        <f t="shared" si="0"/>
        <v>187852</v>
      </c>
      <c r="G6" s="38">
        <f t="shared" si="0"/>
        <v>4636294</v>
      </c>
      <c r="H6" s="38">
        <f t="shared" si="0"/>
        <v>5533611</v>
      </c>
      <c r="I6" s="38">
        <f t="shared" ref="I6" si="1">SUM(I7:I299)</f>
        <v>2364042601.8000002</v>
      </c>
      <c r="J6" s="38">
        <f t="shared" ref="J6" si="2">SUM(J7:J299)</f>
        <v>475307907</v>
      </c>
      <c r="K6" s="38">
        <f t="shared" ref="K6" si="3">SUM(K7:K299)</f>
        <v>2646428146.1100001</v>
      </c>
      <c r="L6" s="38">
        <f t="shared" ref="L6" si="4">SUM(L7:L299)</f>
        <v>2335860722.1600013</v>
      </c>
      <c r="M6" s="38">
        <f t="shared" ref="M6" si="5">SUM(M7:M299)</f>
        <v>297000993.64000016</v>
      </c>
      <c r="N6" s="180">
        <f>SUM(N7:N299)</f>
        <v>8118640370.71</v>
      </c>
      <c r="P6" s="69"/>
      <c r="Q6" s="68"/>
      <c r="R6" s="68"/>
      <c r="S6" s="68"/>
      <c r="T6" s="68"/>
      <c r="U6" s="68"/>
      <c r="V6" s="68"/>
      <c r="W6" s="68"/>
      <c r="X6" s="68"/>
      <c r="Y6" s="68"/>
      <c r="Z6" s="68"/>
      <c r="AA6" s="68"/>
    </row>
    <row r="7" spans="1:41" x14ac:dyDescent="0.25">
      <c r="A7" s="128">
        <v>5</v>
      </c>
      <c r="B7" s="124" t="s">
        <v>12</v>
      </c>
      <c r="C7" s="136">
        <v>473</v>
      </c>
      <c r="D7" s="41">
        <v>95</v>
      </c>
      <c r="E7" s="41">
        <v>692</v>
      </c>
      <c r="F7" s="41">
        <v>390</v>
      </c>
      <c r="G7" s="41">
        <v>7533</v>
      </c>
      <c r="H7" s="38">
        <f>SUM(Ikärakenne[[#This Row],[0–5-vuotiaat]:[16 vuotta täyttäneet]])</f>
        <v>9183</v>
      </c>
      <c r="I7" s="138">
        <v>3872124.6300000004</v>
      </c>
      <c r="J7" s="138">
        <v>825217.5</v>
      </c>
      <c r="K7" s="138">
        <v>5004080.3600000003</v>
      </c>
      <c r="L7" s="138">
        <v>4849486.2</v>
      </c>
      <c r="M7" s="138">
        <v>482563.98000000004</v>
      </c>
      <c r="N7" s="181">
        <f>SUM(Ikärakenne[[#This Row],[Ikä 0–5]:[Ikä 16+]])</f>
        <v>15033472.670000002</v>
      </c>
      <c r="P7" s="43"/>
      <c r="Q7" s="76"/>
      <c r="R7" s="76"/>
      <c r="S7" s="76"/>
      <c r="T7" s="76"/>
      <c r="U7" s="76"/>
      <c r="V7" s="76"/>
      <c r="W7" s="76"/>
      <c r="X7" s="76"/>
      <c r="Y7" s="76"/>
      <c r="Z7" s="76"/>
    </row>
    <row r="8" spans="1:41" x14ac:dyDescent="0.25">
      <c r="A8" s="128">
        <v>9</v>
      </c>
      <c r="B8" s="124" t="s">
        <v>13</v>
      </c>
      <c r="C8" s="136">
        <v>140</v>
      </c>
      <c r="D8" s="41">
        <v>23</v>
      </c>
      <c r="E8" s="41">
        <v>222</v>
      </c>
      <c r="F8" s="41">
        <v>114</v>
      </c>
      <c r="G8" s="41">
        <v>1948</v>
      </c>
      <c r="H8" s="38">
        <f>SUM(Ikärakenne[[#This Row],[0–5-vuotiaat]:[16 vuotta täyttäneet]])</f>
        <v>2447</v>
      </c>
      <c r="I8" s="138">
        <v>1146083.4000000001</v>
      </c>
      <c r="J8" s="138">
        <v>199789.5</v>
      </c>
      <c r="K8" s="138">
        <v>1605355.26</v>
      </c>
      <c r="L8" s="138">
        <v>1417542.1199999999</v>
      </c>
      <c r="M8" s="138">
        <v>124788.88</v>
      </c>
      <c r="N8" s="181">
        <f>SUM(Ikärakenne[[#This Row],[Ikä 0–5]:[Ikä 16+]])</f>
        <v>4493559.16</v>
      </c>
      <c r="Q8" s="77"/>
      <c r="R8" s="77"/>
      <c r="S8" s="77"/>
      <c r="T8" s="77"/>
      <c r="U8" s="77"/>
      <c r="V8" s="77"/>
      <c r="W8" s="77"/>
      <c r="X8" s="77"/>
      <c r="Y8" s="77"/>
      <c r="Z8" s="77"/>
      <c r="AC8" s="78"/>
      <c r="AD8" s="43"/>
      <c r="AE8" s="43"/>
      <c r="AF8" s="43"/>
      <c r="AG8" s="43"/>
    </row>
    <row r="9" spans="1:41" x14ac:dyDescent="0.25">
      <c r="A9" s="128">
        <v>10</v>
      </c>
      <c r="B9" s="124" t="s">
        <v>14</v>
      </c>
      <c r="C9" s="136">
        <v>605</v>
      </c>
      <c r="D9" s="41">
        <v>124</v>
      </c>
      <c r="E9" s="41">
        <v>787</v>
      </c>
      <c r="F9" s="41">
        <v>411</v>
      </c>
      <c r="G9" s="41">
        <v>9175</v>
      </c>
      <c r="H9" s="38">
        <f>SUM(Ikärakenne[[#This Row],[0–5-vuotiaat]:[16 vuotta täyttäneet]])</f>
        <v>11102</v>
      </c>
      <c r="I9" s="138">
        <v>4952717.55</v>
      </c>
      <c r="J9" s="138">
        <v>1077126</v>
      </c>
      <c r="K9" s="138">
        <v>5691056.71</v>
      </c>
      <c r="L9" s="138">
        <v>5110612.38</v>
      </c>
      <c r="M9" s="138">
        <v>587750.5</v>
      </c>
      <c r="N9" s="181">
        <f>SUM(Ikärakenne[[#This Row],[Ikä 0–5]:[Ikä 16+]])</f>
        <v>17419263.140000001</v>
      </c>
      <c r="AC9" s="79"/>
      <c r="AD9" s="78"/>
      <c r="AE9" s="43"/>
      <c r="AF9" s="43"/>
      <c r="AG9" s="79"/>
      <c r="AH9" s="63"/>
    </row>
    <row r="10" spans="1:41" x14ac:dyDescent="0.25">
      <c r="A10" s="128">
        <v>16</v>
      </c>
      <c r="B10" s="124" t="s">
        <v>15</v>
      </c>
      <c r="C10" s="136">
        <v>315</v>
      </c>
      <c r="D10" s="41">
        <v>63</v>
      </c>
      <c r="E10" s="41">
        <v>458</v>
      </c>
      <c r="F10" s="41">
        <v>291</v>
      </c>
      <c r="G10" s="41">
        <v>6887</v>
      </c>
      <c r="H10" s="38">
        <f>SUM(Ikärakenne[[#This Row],[0–5-vuotiaat]:[16 vuotta täyttäneet]])</f>
        <v>8014</v>
      </c>
      <c r="I10" s="138">
        <v>2578687.65</v>
      </c>
      <c r="J10" s="138">
        <v>547249.5</v>
      </c>
      <c r="K10" s="138">
        <v>3311949.14</v>
      </c>
      <c r="L10" s="138">
        <v>3618462.78</v>
      </c>
      <c r="M10" s="138">
        <v>441181.22000000003</v>
      </c>
      <c r="N10" s="181">
        <f>SUM(Ikärakenne[[#This Row],[Ikä 0–5]:[Ikä 16+]])</f>
        <v>10497530.290000001</v>
      </c>
      <c r="P10" s="80"/>
      <c r="Q10" s="67"/>
      <c r="R10" s="67"/>
      <c r="S10" s="67"/>
      <c r="T10" s="67"/>
      <c r="U10" s="67"/>
      <c r="V10" s="67"/>
      <c r="W10" s="61"/>
      <c r="X10" s="61"/>
      <c r="Y10" s="81"/>
      <c r="Z10" s="81"/>
      <c r="AA10" s="77"/>
      <c r="AB10" s="77"/>
      <c r="AC10" s="79"/>
      <c r="AD10" s="82"/>
    </row>
    <row r="11" spans="1:41" x14ac:dyDescent="0.25">
      <c r="A11" s="128">
        <v>18</v>
      </c>
      <c r="B11" s="124" t="s">
        <v>16</v>
      </c>
      <c r="C11" s="136">
        <v>244</v>
      </c>
      <c r="D11" s="41">
        <v>58</v>
      </c>
      <c r="E11" s="41">
        <v>401</v>
      </c>
      <c r="F11" s="41">
        <v>208</v>
      </c>
      <c r="G11" s="41">
        <v>3852</v>
      </c>
      <c r="H11" s="38">
        <f>SUM(Ikärakenne[[#This Row],[0–5-vuotiaat]:[16 vuotta täyttäneet]])</f>
        <v>4763</v>
      </c>
      <c r="I11" s="138">
        <v>1997459.6400000001</v>
      </c>
      <c r="J11" s="138">
        <v>503817</v>
      </c>
      <c r="K11" s="138">
        <v>2899763.33</v>
      </c>
      <c r="L11" s="138">
        <v>2586392.64</v>
      </c>
      <c r="M11" s="138">
        <v>246759.12</v>
      </c>
      <c r="N11" s="181">
        <f>SUM(Ikärakenne[[#This Row],[Ikä 0–5]:[Ikä 16+]])</f>
        <v>8234191.7300000014</v>
      </c>
      <c r="P11" s="83"/>
      <c r="Q11" s="77"/>
      <c r="R11" s="77"/>
      <c r="S11" s="77"/>
      <c r="T11" s="77"/>
      <c r="U11" s="77"/>
      <c r="V11" s="77"/>
      <c r="W11" s="77"/>
      <c r="X11" s="77"/>
      <c r="Y11" s="77"/>
      <c r="Z11" s="77"/>
      <c r="AA11" s="77"/>
      <c r="AB11" s="84"/>
      <c r="AC11" s="82"/>
      <c r="AD11" s="82"/>
    </row>
    <row r="12" spans="1:41" x14ac:dyDescent="0.25">
      <c r="A12" s="128">
        <v>19</v>
      </c>
      <c r="B12" s="124" t="s">
        <v>17</v>
      </c>
      <c r="C12" s="136">
        <v>280</v>
      </c>
      <c r="D12" s="41">
        <v>42</v>
      </c>
      <c r="E12" s="41">
        <v>324</v>
      </c>
      <c r="F12" s="41">
        <v>146</v>
      </c>
      <c r="G12" s="41">
        <v>3173</v>
      </c>
      <c r="H12" s="38">
        <f>SUM(Ikärakenne[[#This Row],[0–5-vuotiaat]:[16 vuotta täyttäneet]])</f>
        <v>3965</v>
      </c>
      <c r="I12" s="138">
        <v>2292166.8000000003</v>
      </c>
      <c r="J12" s="138">
        <v>364833</v>
      </c>
      <c r="K12" s="138">
        <v>2342950.92</v>
      </c>
      <c r="L12" s="138">
        <v>1815448.68</v>
      </c>
      <c r="M12" s="138">
        <v>203262.38</v>
      </c>
      <c r="N12" s="181">
        <f>SUM(Ikärakenne[[#This Row],[Ikä 0–5]:[Ikä 16+]])</f>
        <v>7018661.7800000003</v>
      </c>
      <c r="P12" s="83"/>
      <c r="Q12" s="77"/>
      <c r="R12" s="77"/>
      <c r="S12" s="77"/>
      <c r="T12" s="77"/>
      <c r="U12" s="77"/>
      <c r="V12" s="77"/>
      <c r="W12" s="77"/>
      <c r="X12" s="77"/>
      <c r="Y12" s="77"/>
      <c r="Z12" s="77"/>
      <c r="AA12" s="77"/>
      <c r="AB12" s="84"/>
      <c r="AC12" s="85"/>
      <c r="AD12" s="82"/>
    </row>
    <row r="13" spans="1:41" x14ac:dyDescent="0.25">
      <c r="A13" s="128">
        <v>20</v>
      </c>
      <c r="B13" s="124" t="s">
        <v>18</v>
      </c>
      <c r="C13" s="136">
        <v>782</v>
      </c>
      <c r="D13" s="41">
        <v>154</v>
      </c>
      <c r="E13" s="41">
        <v>1222</v>
      </c>
      <c r="F13" s="41">
        <v>664</v>
      </c>
      <c r="G13" s="41">
        <v>13651</v>
      </c>
      <c r="H13" s="38">
        <f>SUM(Ikärakenne[[#This Row],[0–5-vuotiaat]:[16 vuotta täyttäneet]])</f>
        <v>16473</v>
      </c>
      <c r="I13" s="138">
        <v>6401694.4199999999</v>
      </c>
      <c r="J13" s="138">
        <v>1337721</v>
      </c>
      <c r="K13" s="138">
        <v>8836685.2599999998</v>
      </c>
      <c r="L13" s="138">
        <v>8256561.1200000001</v>
      </c>
      <c r="M13" s="138">
        <v>874483.06</v>
      </c>
      <c r="N13" s="181">
        <f>SUM(Ikärakenne[[#This Row],[Ikä 0–5]:[Ikä 16+]])</f>
        <v>25707144.859999999</v>
      </c>
      <c r="P13" s="86"/>
      <c r="Q13" s="77"/>
      <c r="R13" s="77"/>
      <c r="S13" s="77"/>
      <c r="T13" s="77"/>
      <c r="U13" s="77"/>
      <c r="V13" s="77"/>
      <c r="W13" s="77"/>
      <c r="X13" s="77"/>
      <c r="Y13" s="77"/>
      <c r="Z13" s="77"/>
      <c r="AA13" s="77"/>
      <c r="AB13" s="84"/>
      <c r="AC13" s="85"/>
      <c r="AD13" s="82"/>
    </row>
    <row r="14" spans="1:41" x14ac:dyDescent="0.25">
      <c r="A14" s="128">
        <v>46</v>
      </c>
      <c r="B14" s="124" t="s">
        <v>19</v>
      </c>
      <c r="C14" s="136">
        <v>56</v>
      </c>
      <c r="D14" s="41">
        <v>13</v>
      </c>
      <c r="E14" s="41">
        <v>84</v>
      </c>
      <c r="F14" s="41">
        <v>27</v>
      </c>
      <c r="G14" s="41">
        <v>1161</v>
      </c>
      <c r="H14" s="38">
        <f>SUM(Ikärakenne[[#This Row],[0–5-vuotiaat]:[16 vuotta täyttäneet]])</f>
        <v>1341</v>
      </c>
      <c r="I14" s="138">
        <v>458433.36000000004</v>
      </c>
      <c r="J14" s="138">
        <v>112924.5</v>
      </c>
      <c r="K14" s="138">
        <v>607431.72</v>
      </c>
      <c r="L14" s="138">
        <v>335733.66</v>
      </c>
      <c r="M14" s="138">
        <v>74373.66</v>
      </c>
      <c r="N14" s="181">
        <f>SUM(Ikärakenne[[#This Row],[Ikä 0–5]:[Ikä 16+]])</f>
        <v>1588896.9</v>
      </c>
      <c r="P14" s="83"/>
      <c r="Q14" s="77"/>
      <c r="R14" s="77"/>
      <c r="S14" s="77"/>
      <c r="T14" s="77"/>
      <c r="U14" s="77"/>
      <c r="V14" s="77"/>
      <c r="W14" s="77"/>
      <c r="X14" s="77"/>
      <c r="Y14" s="77"/>
      <c r="Z14" s="87"/>
      <c r="AA14" s="77"/>
      <c r="AB14" s="84"/>
      <c r="AC14" s="85"/>
      <c r="AD14" s="82"/>
    </row>
    <row r="15" spans="1:41" x14ac:dyDescent="0.25">
      <c r="A15" s="128">
        <v>47</v>
      </c>
      <c r="B15" s="124" t="s">
        <v>20</v>
      </c>
      <c r="C15" s="136">
        <v>57</v>
      </c>
      <c r="D15" s="41">
        <v>15</v>
      </c>
      <c r="E15" s="41">
        <v>102</v>
      </c>
      <c r="F15" s="41">
        <v>57</v>
      </c>
      <c r="G15" s="41">
        <v>1580</v>
      </c>
      <c r="H15" s="38">
        <f>SUM(Ikärakenne[[#This Row],[0–5-vuotiaat]:[16 vuotta täyttäneet]])</f>
        <v>1811</v>
      </c>
      <c r="I15" s="138">
        <v>466619.67000000004</v>
      </c>
      <c r="J15" s="138">
        <v>130297.5</v>
      </c>
      <c r="K15" s="138">
        <v>737595.66</v>
      </c>
      <c r="L15" s="138">
        <v>708771.05999999994</v>
      </c>
      <c r="M15" s="138">
        <v>101214.8</v>
      </c>
      <c r="N15" s="181">
        <f>SUM(Ikärakenne[[#This Row],[Ikä 0–5]:[Ikä 16+]])</f>
        <v>2144498.69</v>
      </c>
      <c r="P15" s="83"/>
      <c r="Q15" s="77"/>
      <c r="R15" s="77"/>
      <c r="S15" s="77"/>
      <c r="T15" s="77"/>
      <c r="U15" s="77"/>
      <c r="V15" s="77"/>
      <c r="W15" s="77"/>
      <c r="X15" s="77"/>
      <c r="Y15" s="77"/>
      <c r="Z15" s="77"/>
      <c r="AA15" s="77"/>
      <c r="AB15" s="84"/>
      <c r="AC15" s="88"/>
      <c r="AF15" s="78"/>
    </row>
    <row r="16" spans="1:41" x14ac:dyDescent="0.25">
      <c r="A16" s="128">
        <v>49</v>
      </c>
      <c r="B16" s="124" t="s">
        <v>21</v>
      </c>
      <c r="C16" s="136">
        <v>20225</v>
      </c>
      <c r="D16" s="41">
        <v>3656</v>
      </c>
      <c r="E16" s="41">
        <v>23651</v>
      </c>
      <c r="F16" s="41">
        <v>11565</v>
      </c>
      <c r="G16" s="41">
        <v>246177</v>
      </c>
      <c r="H16" s="38">
        <f>SUM(Ikärakenne[[#This Row],[0–5-vuotiaat]:[16 vuotta täyttäneet]])</f>
        <v>305274</v>
      </c>
      <c r="I16" s="138">
        <v>165568119.75</v>
      </c>
      <c r="J16" s="138">
        <v>31757844</v>
      </c>
      <c r="K16" s="138">
        <v>171028185.83000001</v>
      </c>
      <c r="L16" s="138">
        <v>143805917.69999999</v>
      </c>
      <c r="M16" s="138">
        <v>15770098.620000001</v>
      </c>
      <c r="N16" s="181">
        <f>SUM(Ikärakenne[[#This Row],[Ikä 0–5]:[Ikä 16+]])</f>
        <v>527930165.90000004</v>
      </c>
      <c r="P16" s="83"/>
      <c r="Q16" s="77"/>
      <c r="R16" s="77"/>
      <c r="S16" s="77"/>
      <c r="T16" s="77"/>
      <c r="U16" s="77"/>
      <c r="V16" s="77"/>
      <c r="W16" s="77"/>
      <c r="X16" s="77"/>
      <c r="Y16" s="77"/>
      <c r="Z16" s="77"/>
      <c r="AA16" s="77"/>
      <c r="AB16" s="84"/>
    </row>
    <row r="17" spans="1:29" x14ac:dyDescent="0.25">
      <c r="A17" s="128">
        <v>50</v>
      </c>
      <c r="B17" s="124" t="s">
        <v>22</v>
      </c>
      <c r="C17" s="136">
        <v>497</v>
      </c>
      <c r="D17" s="41">
        <v>136</v>
      </c>
      <c r="E17" s="41">
        <v>748</v>
      </c>
      <c r="F17" s="41">
        <v>390</v>
      </c>
      <c r="G17" s="41">
        <v>9505</v>
      </c>
      <c r="H17" s="38">
        <f>SUM(Ikärakenne[[#This Row],[0–5-vuotiaat]:[16 vuotta täyttäneet]])</f>
        <v>11276</v>
      </c>
      <c r="I17" s="138">
        <v>4068596.0700000003</v>
      </c>
      <c r="J17" s="138">
        <v>1181364</v>
      </c>
      <c r="K17" s="138">
        <v>5409034.8399999999</v>
      </c>
      <c r="L17" s="138">
        <v>4849486.2</v>
      </c>
      <c r="M17" s="138">
        <v>608890.30000000005</v>
      </c>
      <c r="N17" s="181">
        <f>SUM(Ikärakenne[[#This Row],[Ikä 0–5]:[Ikä 16+]])</f>
        <v>16117371.41</v>
      </c>
      <c r="P17" s="83"/>
      <c r="Q17" s="77"/>
      <c r="R17" s="77"/>
      <c r="S17" s="77"/>
      <c r="T17" s="77"/>
      <c r="U17" s="77"/>
      <c r="V17" s="77"/>
      <c r="W17" s="77"/>
      <c r="X17" s="77"/>
      <c r="Y17" s="77"/>
      <c r="Z17" s="77"/>
      <c r="AA17" s="77"/>
      <c r="AB17" s="84"/>
      <c r="AC17" s="56"/>
    </row>
    <row r="18" spans="1:29" x14ac:dyDescent="0.25">
      <c r="A18" s="128">
        <v>51</v>
      </c>
      <c r="B18" s="124" t="s">
        <v>23</v>
      </c>
      <c r="C18" s="136">
        <v>459</v>
      </c>
      <c r="D18" s="41">
        <v>102</v>
      </c>
      <c r="E18" s="41">
        <v>662</v>
      </c>
      <c r="F18" s="41">
        <v>394</v>
      </c>
      <c r="G18" s="41">
        <v>7594</v>
      </c>
      <c r="H18" s="38">
        <f>SUM(Ikärakenne[[#This Row],[0–5-vuotiaat]:[16 vuotta täyttäneet]])</f>
        <v>9211</v>
      </c>
      <c r="I18" s="138">
        <v>3757516.29</v>
      </c>
      <c r="J18" s="138">
        <v>886023</v>
      </c>
      <c r="K18" s="138">
        <v>4787140.46</v>
      </c>
      <c r="L18" s="138">
        <v>4899224.5199999996</v>
      </c>
      <c r="M18" s="138">
        <v>486471.64</v>
      </c>
      <c r="N18" s="181">
        <f>SUM(Ikärakenne[[#This Row],[Ikä 0–5]:[Ikä 16+]])</f>
        <v>14816375.91</v>
      </c>
      <c r="P18" s="83"/>
      <c r="Q18" s="77"/>
      <c r="R18" s="77"/>
      <c r="S18" s="77"/>
      <c r="T18" s="77"/>
      <c r="U18" s="77"/>
      <c r="V18" s="77"/>
      <c r="W18" s="77"/>
      <c r="X18" s="77"/>
      <c r="Y18" s="77"/>
      <c r="Z18" s="77"/>
      <c r="AA18" s="77"/>
      <c r="AB18" s="84"/>
      <c r="AC18" s="78"/>
    </row>
    <row r="19" spans="1:29" x14ac:dyDescent="0.25">
      <c r="A19" s="128">
        <v>52</v>
      </c>
      <c r="B19" s="124" t="s">
        <v>24</v>
      </c>
      <c r="C19" s="136">
        <v>122</v>
      </c>
      <c r="D19" s="41">
        <v>23</v>
      </c>
      <c r="E19" s="41">
        <v>174</v>
      </c>
      <c r="F19" s="41">
        <v>88</v>
      </c>
      <c r="G19" s="41">
        <v>1939</v>
      </c>
      <c r="H19" s="38">
        <f>SUM(Ikärakenne[[#This Row],[0–5-vuotiaat]:[16 vuotta täyttäneet]])</f>
        <v>2346</v>
      </c>
      <c r="I19" s="138">
        <v>998729.82000000007</v>
      </c>
      <c r="J19" s="138">
        <v>199789.5</v>
      </c>
      <c r="K19" s="138">
        <v>1258251.42</v>
      </c>
      <c r="L19" s="138">
        <v>1094243.04</v>
      </c>
      <c r="M19" s="138">
        <v>124212.34000000001</v>
      </c>
      <c r="N19" s="181">
        <f>SUM(Ikärakenne[[#This Row],[Ikä 0–5]:[Ikä 16+]])</f>
        <v>3675226.12</v>
      </c>
      <c r="P19" s="43"/>
      <c r="Q19" s="77"/>
      <c r="R19" s="77"/>
      <c r="S19" s="77"/>
      <c r="T19" s="77"/>
      <c r="U19" s="77"/>
      <c r="V19" s="77"/>
      <c r="W19" s="77"/>
      <c r="X19" s="77"/>
      <c r="Y19" s="77"/>
      <c r="Z19" s="77"/>
      <c r="AA19" s="77"/>
      <c r="AB19" s="84"/>
      <c r="AC19" s="78"/>
    </row>
    <row r="20" spans="1:29" x14ac:dyDescent="0.25">
      <c r="A20" s="128">
        <v>61</v>
      </c>
      <c r="B20" s="124" t="s">
        <v>25</v>
      </c>
      <c r="C20" s="136">
        <v>620</v>
      </c>
      <c r="D20" s="41">
        <v>124</v>
      </c>
      <c r="E20" s="41">
        <v>793</v>
      </c>
      <c r="F20" s="41">
        <v>504</v>
      </c>
      <c r="G20" s="41">
        <v>14418</v>
      </c>
      <c r="H20" s="38">
        <f>SUM(Ikärakenne[[#This Row],[0–5-vuotiaat]:[16 vuotta täyttäneet]])</f>
        <v>16459</v>
      </c>
      <c r="I20" s="138">
        <v>5075512.2</v>
      </c>
      <c r="J20" s="138">
        <v>1077126</v>
      </c>
      <c r="K20" s="138">
        <v>5734444.6899999995</v>
      </c>
      <c r="L20" s="138">
        <v>6267028.3200000003</v>
      </c>
      <c r="M20" s="138">
        <v>923617.08000000007</v>
      </c>
      <c r="N20" s="181">
        <f>SUM(Ikärakenne[[#This Row],[Ikä 0–5]:[Ikä 16+]])</f>
        <v>19077728.289999999</v>
      </c>
      <c r="P20" s="78"/>
      <c r="Q20" s="77"/>
      <c r="R20" s="77"/>
      <c r="S20" s="77"/>
      <c r="T20" s="77"/>
      <c r="U20" s="77"/>
      <c r="V20" s="77"/>
      <c r="W20" s="77"/>
      <c r="X20" s="77"/>
      <c r="Y20" s="77"/>
      <c r="Z20" s="89"/>
      <c r="AA20" s="77"/>
      <c r="AB20" s="84"/>
    </row>
    <row r="21" spans="1:29" x14ac:dyDescent="0.25">
      <c r="A21" s="128">
        <v>69</v>
      </c>
      <c r="B21" s="124" t="s">
        <v>26</v>
      </c>
      <c r="C21" s="136">
        <v>381</v>
      </c>
      <c r="D21" s="41">
        <v>78</v>
      </c>
      <c r="E21" s="41">
        <v>500</v>
      </c>
      <c r="F21" s="41">
        <v>287</v>
      </c>
      <c r="G21" s="41">
        <v>5441</v>
      </c>
      <c r="H21" s="38">
        <f>SUM(Ikärakenne[[#This Row],[0–5-vuotiaat]:[16 vuotta täyttäneet]])</f>
        <v>6687</v>
      </c>
      <c r="I21" s="138">
        <v>3118984.1100000003</v>
      </c>
      <c r="J21" s="138">
        <v>677547</v>
      </c>
      <c r="K21" s="138">
        <v>3615665</v>
      </c>
      <c r="L21" s="138">
        <v>3568724.46</v>
      </c>
      <c r="M21" s="138">
        <v>348550.46</v>
      </c>
      <c r="N21" s="181">
        <f>SUM(Ikärakenne[[#This Row],[Ikä 0–5]:[Ikä 16+]])</f>
        <v>11329471.030000001</v>
      </c>
      <c r="P21" s="78"/>
      <c r="Q21" s="77"/>
      <c r="R21" s="77"/>
      <c r="S21" s="77"/>
      <c r="T21" s="77"/>
      <c r="U21" s="77"/>
      <c r="V21" s="77"/>
      <c r="W21" s="77"/>
      <c r="X21" s="77"/>
      <c r="Y21" s="77"/>
      <c r="Z21" s="77"/>
      <c r="AA21" s="77"/>
      <c r="AB21" s="84"/>
    </row>
    <row r="22" spans="1:29" x14ac:dyDescent="0.25">
      <c r="A22" s="128">
        <v>71</v>
      </c>
      <c r="B22" s="124" t="s">
        <v>27</v>
      </c>
      <c r="C22" s="136">
        <v>400</v>
      </c>
      <c r="D22" s="41">
        <v>87</v>
      </c>
      <c r="E22" s="41">
        <v>587</v>
      </c>
      <c r="F22" s="41">
        <v>291</v>
      </c>
      <c r="G22" s="41">
        <v>5226</v>
      </c>
      <c r="H22" s="38">
        <f>SUM(Ikärakenne[[#This Row],[0–5-vuotiaat]:[16 vuotta täyttäneet]])</f>
        <v>6591</v>
      </c>
      <c r="I22" s="138">
        <v>3274524</v>
      </c>
      <c r="J22" s="138">
        <v>755725.5</v>
      </c>
      <c r="K22" s="138">
        <v>4244790.71</v>
      </c>
      <c r="L22" s="138">
        <v>3618462.78</v>
      </c>
      <c r="M22" s="138">
        <v>334777.56</v>
      </c>
      <c r="N22" s="181">
        <f>SUM(Ikärakenne[[#This Row],[Ikä 0–5]:[Ikä 16+]])</f>
        <v>12228280.550000001</v>
      </c>
      <c r="P22" s="78"/>
      <c r="Q22" s="77"/>
      <c r="R22" s="77"/>
      <c r="S22" s="77"/>
      <c r="T22" s="77"/>
      <c r="U22" s="77"/>
      <c r="V22" s="77"/>
      <c r="W22" s="77"/>
      <c r="X22" s="77"/>
      <c r="Y22" s="77"/>
      <c r="Z22" s="77"/>
      <c r="AA22" s="77"/>
      <c r="AB22" s="84"/>
    </row>
    <row r="23" spans="1:29" x14ac:dyDescent="0.25">
      <c r="A23" s="128">
        <v>72</v>
      </c>
      <c r="B23" s="124" t="s">
        <v>28</v>
      </c>
      <c r="C23" s="136">
        <v>36</v>
      </c>
      <c r="D23" s="41">
        <v>6</v>
      </c>
      <c r="E23" s="41">
        <v>57</v>
      </c>
      <c r="F23" s="41">
        <v>28</v>
      </c>
      <c r="G23" s="41">
        <v>833</v>
      </c>
      <c r="H23" s="38">
        <f>SUM(Ikärakenne[[#This Row],[0–5-vuotiaat]:[16 vuotta täyttäneet]])</f>
        <v>960</v>
      </c>
      <c r="I23" s="138">
        <v>294707.16000000003</v>
      </c>
      <c r="J23" s="138">
        <v>52119</v>
      </c>
      <c r="K23" s="138">
        <v>412185.81</v>
      </c>
      <c r="L23" s="138">
        <v>348168.24</v>
      </c>
      <c r="M23" s="138">
        <v>53361.98</v>
      </c>
      <c r="N23" s="181">
        <f>SUM(Ikärakenne[[#This Row],[Ikä 0–5]:[Ikä 16+]])</f>
        <v>1160542.19</v>
      </c>
      <c r="P23" s="90"/>
      <c r="Q23" s="77"/>
      <c r="R23" s="77"/>
      <c r="S23" s="77"/>
      <c r="T23" s="77"/>
      <c r="U23" s="77"/>
      <c r="V23" s="77"/>
      <c r="W23" s="77"/>
      <c r="X23" s="77"/>
      <c r="Y23" s="77"/>
      <c r="Z23" s="77"/>
      <c r="AA23" s="77"/>
      <c r="AB23" s="84"/>
    </row>
    <row r="24" spans="1:29" x14ac:dyDescent="0.25">
      <c r="A24" s="128">
        <v>74</v>
      </c>
      <c r="B24" s="124" t="s">
        <v>29</v>
      </c>
      <c r="C24" s="136">
        <v>49</v>
      </c>
      <c r="D24" s="41">
        <v>4</v>
      </c>
      <c r="E24" s="41">
        <v>71</v>
      </c>
      <c r="F24" s="41">
        <v>30</v>
      </c>
      <c r="G24" s="41">
        <v>898</v>
      </c>
      <c r="H24" s="38">
        <f>SUM(Ikärakenne[[#This Row],[0–5-vuotiaat]:[16 vuotta täyttäneet]])</f>
        <v>1052</v>
      </c>
      <c r="I24" s="138">
        <v>401129.19</v>
      </c>
      <c r="J24" s="138">
        <v>34746</v>
      </c>
      <c r="K24" s="138">
        <v>513424.43</v>
      </c>
      <c r="L24" s="138">
        <v>373037.4</v>
      </c>
      <c r="M24" s="138">
        <v>57525.880000000005</v>
      </c>
      <c r="N24" s="181">
        <f>SUM(Ikärakenne[[#This Row],[Ikä 0–5]:[Ikä 16+]])</f>
        <v>1379862.9</v>
      </c>
      <c r="Q24" s="87"/>
      <c r="R24" s="87"/>
      <c r="S24" s="87"/>
      <c r="T24" s="87"/>
      <c r="U24" s="87"/>
      <c r="V24" s="87"/>
      <c r="W24" s="87"/>
      <c r="X24" s="87"/>
      <c r="Y24" s="87"/>
      <c r="Z24" s="87"/>
      <c r="AA24" s="87"/>
      <c r="AB24" s="87"/>
    </row>
    <row r="25" spans="1:29" x14ac:dyDescent="0.25">
      <c r="A25" s="128">
        <v>75</v>
      </c>
      <c r="B25" s="124" t="s">
        <v>30</v>
      </c>
      <c r="C25" s="136">
        <v>740</v>
      </c>
      <c r="D25" s="41">
        <v>161</v>
      </c>
      <c r="E25" s="41">
        <v>1127</v>
      </c>
      <c r="F25" s="41">
        <v>640</v>
      </c>
      <c r="G25" s="41">
        <v>16881</v>
      </c>
      <c r="H25" s="38">
        <f>SUM(Ikärakenne[[#This Row],[0–5-vuotiaat]:[16 vuotta täyttäneet]])</f>
        <v>19549</v>
      </c>
      <c r="I25" s="138">
        <v>6057869.4000000004</v>
      </c>
      <c r="J25" s="138">
        <v>1398526.5</v>
      </c>
      <c r="K25" s="138">
        <v>8149708.9100000001</v>
      </c>
      <c r="L25" s="138">
        <v>7958131.2000000002</v>
      </c>
      <c r="M25" s="138">
        <v>1081396.8600000001</v>
      </c>
      <c r="N25" s="181">
        <f>SUM(Ikärakenne[[#This Row],[Ikä 0–5]:[Ikä 16+]])</f>
        <v>24645632.870000001</v>
      </c>
      <c r="Q25" s="91"/>
      <c r="R25" s="91"/>
      <c r="S25" s="91"/>
      <c r="T25" s="91"/>
      <c r="U25" s="91"/>
      <c r="V25" s="91"/>
      <c r="W25" s="91"/>
      <c r="X25" s="91"/>
      <c r="Y25" s="91"/>
      <c r="Z25" s="91"/>
      <c r="AA25" s="77"/>
      <c r="AB25" s="77"/>
    </row>
    <row r="26" spans="1:29" x14ac:dyDescent="0.25">
      <c r="A26" s="128">
        <v>77</v>
      </c>
      <c r="B26" s="124" t="s">
        <v>31</v>
      </c>
      <c r="C26" s="136">
        <v>152</v>
      </c>
      <c r="D26" s="41">
        <v>40</v>
      </c>
      <c r="E26" s="41">
        <v>303</v>
      </c>
      <c r="F26" s="41">
        <v>176</v>
      </c>
      <c r="G26" s="41">
        <v>3930</v>
      </c>
      <c r="H26" s="38">
        <f>SUM(Ikärakenne[[#This Row],[0–5-vuotiaat]:[16 vuotta täyttäneet]])</f>
        <v>4601</v>
      </c>
      <c r="I26" s="138">
        <v>1244319.1200000001</v>
      </c>
      <c r="J26" s="138">
        <v>347460</v>
      </c>
      <c r="K26" s="138">
        <v>2191092.9899999998</v>
      </c>
      <c r="L26" s="138">
        <v>2188486.08</v>
      </c>
      <c r="M26" s="138">
        <v>251755.80000000002</v>
      </c>
      <c r="N26" s="181">
        <f>SUM(Ikärakenne[[#This Row],[Ikä 0–5]:[Ikä 16+]])</f>
        <v>6223113.9899999993</v>
      </c>
      <c r="P26" s="92"/>
      <c r="Q26" s="93"/>
      <c r="R26" s="93"/>
      <c r="S26" s="93"/>
      <c r="T26" s="93"/>
      <c r="U26" s="93"/>
      <c r="V26" s="93"/>
      <c r="W26" s="93"/>
      <c r="X26" s="93"/>
      <c r="Y26" s="93"/>
      <c r="Z26" s="94"/>
      <c r="AA26" s="77"/>
      <c r="AB26" s="77"/>
    </row>
    <row r="27" spans="1:29" x14ac:dyDescent="0.25">
      <c r="A27" s="128">
        <v>78</v>
      </c>
      <c r="B27" s="124" t="s">
        <v>32</v>
      </c>
      <c r="C27" s="136">
        <v>261</v>
      </c>
      <c r="D27" s="41">
        <v>63</v>
      </c>
      <c r="E27" s="41">
        <v>396</v>
      </c>
      <c r="F27" s="41">
        <v>257</v>
      </c>
      <c r="G27" s="41">
        <v>6855</v>
      </c>
      <c r="H27" s="38">
        <f>SUM(Ikärakenne[[#This Row],[0–5-vuotiaat]:[16 vuotta täyttäneet]])</f>
        <v>7832</v>
      </c>
      <c r="I27" s="138">
        <v>2136626.91</v>
      </c>
      <c r="J27" s="138">
        <v>547249.5</v>
      </c>
      <c r="K27" s="138">
        <v>2863606.68</v>
      </c>
      <c r="L27" s="138">
        <v>3195687.06</v>
      </c>
      <c r="M27" s="138">
        <v>439131.3</v>
      </c>
      <c r="N27" s="181">
        <f>SUM(Ikärakenne[[#This Row],[Ikä 0–5]:[Ikä 16+]])</f>
        <v>9182301.4500000011</v>
      </c>
      <c r="Q27" s="95"/>
      <c r="R27" s="95"/>
      <c r="S27" s="95"/>
      <c r="T27" s="95"/>
      <c r="U27" s="95"/>
      <c r="V27" s="95"/>
      <c r="W27" s="95"/>
      <c r="X27" s="95"/>
      <c r="Y27" s="95"/>
    </row>
    <row r="28" spans="1:29" x14ac:dyDescent="0.25">
      <c r="A28" s="128">
        <v>79</v>
      </c>
      <c r="B28" s="124" t="s">
        <v>33</v>
      </c>
      <c r="C28" s="136">
        <v>303</v>
      </c>
      <c r="D28" s="41">
        <v>53</v>
      </c>
      <c r="E28" s="41">
        <v>434</v>
      </c>
      <c r="F28" s="41">
        <v>184</v>
      </c>
      <c r="G28" s="41">
        <v>5779</v>
      </c>
      <c r="H28" s="38">
        <f>SUM(Ikärakenne[[#This Row],[0–5-vuotiaat]:[16 vuotta täyttäneet]])</f>
        <v>6753</v>
      </c>
      <c r="I28" s="138">
        <v>2480451.9300000002</v>
      </c>
      <c r="J28" s="138">
        <v>460384.5</v>
      </c>
      <c r="K28" s="138">
        <v>3138397.2199999997</v>
      </c>
      <c r="L28" s="138">
        <v>2287962.7200000002</v>
      </c>
      <c r="M28" s="138">
        <v>370202.74</v>
      </c>
      <c r="N28" s="181">
        <f>SUM(Ikärakenne[[#This Row],[Ikä 0–5]:[Ikä 16+]])</f>
        <v>8737399.1100000013</v>
      </c>
      <c r="Q28" s="96"/>
      <c r="R28" s="96"/>
      <c r="S28" s="43"/>
      <c r="T28" s="43"/>
      <c r="U28" s="43"/>
      <c r="V28" s="43"/>
      <c r="W28" s="43"/>
      <c r="X28" s="43"/>
      <c r="Y28" s="43"/>
      <c r="Z28" s="43"/>
    </row>
    <row r="29" spans="1:29" x14ac:dyDescent="0.25">
      <c r="A29" s="128">
        <v>81</v>
      </c>
      <c r="B29" s="124" t="s">
        <v>34</v>
      </c>
      <c r="C29" s="136">
        <v>77</v>
      </c>
      <c r="D29" s="41">
        <v>13</v>
      </c>
      <c r="E29" s="41">
        <v>108</v>
      </c>
      <c r="F29" s="41">
        <v>45</v>
      </c>
      <c r="G29" s="41">
        <v>2331</v>
      </c>
      <c r="H29" s="38">
        <f>SUM(Ikärakenne[[#This Row],[0–5-vuotiaat]:[16 vuotta täyttäneet]])</f>
        <v>2574</v>
      </c>
      <c r="I29" s="138">
        <v>630345.87</v>
      </c>
      <c r="J29" s="138">
        <v>112924.5</v>
      </c>
      <c r="K29" s="138">
        <v>780983.64</v>
      </c>
      <c r="L29" s="138">
        <v>559556.1</v>
      </c>
      <c r="M29" s="138">
        <v>149323.86000000002</v>
      </c>
      <c r="N29" s="181">
        <f>SUM(Ikärakenne[[#This Row],[Ikä 0–5]:[Ikä 16+]])</f>
        <v>2233133.9699999997</v>
      </c>
      <c r="Q29" s="64"/>
      <c r="R29" s="64"/>
      <c r="S29" s="64"/>
      <c r="T29" s="64"/>
      <c r="U29" s="64"/>
      <c r="V29" s="64"/>
      <c r="W29" s="64"/>
      <c r="X29" s="64"/>
      <c r="Y29" s="64"/>
      <c r="Z29" s="64"/>
      <c r="AA29" s="97"/>
    </row>
    <row r="30" spans="1:29" x14ac:dyDescent="0.25">
      <c r="A30" s="128">
        <v>82</v>
      </c>
      <c r="B30" s="124" t="s">
        <v>35</v>
      </c>
      <c r="C30" s="136">
        <v>500</v>
      </c>
      <c r="D30" s="41">
        <v>98</v>
      </c>
      <c r="E30" s="41">
        <v>703</v>
      </c>
      <c r="F30" s="41">
        <v>361</v>
      </c>
      <c r="G30" s="41">
        <v>7697</v>
      </c>
      <c r="H30" s="38">
        <f>SUM(Ikärakenne[[#This Row],[0–5-vuotiaat]:[16 vuotta täyttäneet]])</f>
        <v>9359</v>
      </c>
      <c r="I30" s="138">
        <v>4093155</v>
      </c>
      <c r="J30" s="138">
        <v>851277</v>
      </c>
      <c r="K30" s="138">
        <v>5083624.99</v>
      </c>
      <c r="L30" s="138">
        <v>4488883.38</v>
      </c>
      <c r="M30" s="138">
        <v>493069.82</v>
      </c>
      <c r="N30" s="181">
        <f>SUM(Ikärakenne[[#This Row],[Ikä 0–5]:[Ikä 16+]])</f>
        <v>15010010.190000001</v>
      </c>
      <c r="Q30" s="98"/>
      <c r="R30" s="98"/>
      <c r="S30" s="98"/>
      <c r="T30" s="98"/>
      <c r="U30" s="98"/>
      <c r="V30" s="98"/>
      <c r="W30" s="98"/>
      <c r="X30" s="98"/>
      <c r="Y30" s="98"/>
      <c r="Z30" s="43"/>
    </row>
    <row r="31" spans="1:29" x14ac:dyDescent="0.25">
      <c r="A31" s="128">
        <v>86</v>
      </c>
      <c r="B31" s="124" t="s">
        <v>36</v>
      </c>
      <c r="C31" s="136">
        <v>386</v>
      </c>
      <c r="D31" s="41">
        <v>72</v>
      </c>
      <c r="E31" s="41">
        <v>641</v>
      </c>
      <c r="F31" s="41">
        <v>309</v>
      </c>
      <c r="G31" s="41">
        <v>6623</v>
      </c>
      <c r="H31" s="38">
        <f>SUM(Ikärakenne[[#This Row],[0–5-vuotiaat]:[16 vuotta täyttäneet]])</f>
        <v>8031</v>
      </c>
      <c r="I31" s="138">
        <v>3159915.66</v>
      </c>
      <c r="J31" s="138">
        <v>625428</v>
      </c>
      <c r="K31" s="138">
        <v>4635282.53</v>
      </c>
      <c r="L31" s="138">
        <v>3842285.22</v>
      </c>
      <c r="M31" s="138">
        <v>424269.38</v>
      </c>
      <c r="N31" s="181">
        <f>SUM(Ikärakenne[[#This Row],[Ikä 0–5]:[Ikä 16+]])</f>
        <v>12687180.790000003</v>
      </c>
      <c r="Q31" s="43"/>
      <c r="R31" s="43"/>
      <c r="S31" s="79"/>
      <c r="T31" s="79"/>
      <c r="U31" s="79"/>
      <c r="V31" s="68"/>
      <c r="W31" s="43"/>
      <c r="X31" s="43"/>
      <c r="Y31" s="43"/>
      <c r="Z31" s="79"/>
      <c r="AA31" s="78"/>
    </row>
    <row r="32" spans="1:29" x14ac:dyDescent="0.25">
      <c r="A32" s="128">
        <v>90</v>
      </c>
      <c r="B32" s="124" t="s">
        <v>37</v>
      </c>
      <c r="C32" s="136">
        <v>68</v>
      </c>
      <c r="D32" s="41">
        <v>18</v>
      </c>
      <c r="E32" s="41">
        <v>141</v>
      </c>
      <c r="F32" s="41">
        <v>88</v>
      </c>
      <c r="G32" s="41">
        <v>2746</v>
      </c>
      <c r="H32" s="38">
        <f>SUM(Ikärakenne[[#This Row],[0–5-vuotiaat]:[16 vuotta täyttäneet]])</f>
        <v>3061</v>
      </c>
      <c r="I32" s="138">
        <v>556669.08000000007</v>
      </c>
      <c r="J32" s="138">
        <v>156357</v>
      </c>
      <c r="K32" s="138">
        <v>1019617.53</v>
      </c>
      <c r="L32" s="138">
        <v>1094243.04</v>
      </c>
      <c r="M32" s="138">
        <v>175908.76</v>
      </c>
      <c r="N32" s="181">
        <f>SUM(Ikärakenne[[#This Row],[Ikä 0–5]:[Ikä 16+]])</f>
        <v>3002795.41</v>
      </c>
      <c r="Q32" s="43"/>
      <c r="R32" s="99"/>
      <c r="S32" s="43"/>
      <c r="T32" s="43"/>
      <c r="U32" s="43"/>
      <c r="V32" s="43"/>
      <c r="W32" s="43"/>
      <c r="X32" s="43"/>
      <c r="Y32" s="43"/>
      <c r="Z32" s="43"/>
    </row>
    <row r="33" spans="1:28" x14ac:dyDescent="0.25">
      <c r="A33" s="128">
        <v>91</v>
      </c>
      <c r="B33" s="124" t="s">
        <v>38</v>
      </c>
      <c r="C33" s="136">
        <v>36837</v>
      </c>
      <c r="D33" s="41">
        <v>6350</v>
      </c>
      <c r="E33" s="41">
        <v>38998</v>
      </c>
      <c r="F33" s="41">
        <v>18220</v>
      </c>
      <c r="G33" s="41">
        <v>563623</v>
      </c>
      <c r="H33" s="38">
        <f>SUM(Ikärakenne[[#This Row],[0–5-vuotiaat]:[16 vuotta täyttäneet]])</f>
        <v>664028</v>
      </c>
      <c r="I33" s="138">
        <v>301559101.47000003</v>
      </c>
      <c r="J33" s="138">
        <v>55159275</v>
      </c>
      <c r="K33" s="138">
        <v>282007407.33999997</v>
      </c>
      <c r="L33" s="138">
        <v>226558047.59999999</v>
      </c>
      <c r="M33" s="138">
        <v>36105689.380000003</v>
      </c>
      <c r="N33" s="181">
        <f>SUM(Ikärakenne[[#This Row],[Ikä 0–5]:[Ikä 16+]])</f>
        <v>901389520.78999996</v>
      </c>
      <c r="Q33" s="77"/>
      <c r="R33" s="77"/>
      <c r="S33" s="77"/>
      <c r="T33" s="77"/>
      <c r="U33" s="77"/>
      <c r="V33" s="77"/>
      <c r="W33" s="77"/>
      <c r="X33" s="77"/>
      <c r="Y33" s="77"/>
      <c r="Z33" s="77"/>
      <c r="AA33" s="77"/>
    </row>
    <row r="34" spans="1:28" x14ac:dyDescent="0.25">
      <c r="A34" s="128">
        <v>92</v>
      </c>
      <c r="B34" s="124" t="s">
        <v>39</v>
      </c>
      <c r="C34" s="136">
        <v>15334</v>
      </c>
      <c r="D34" s="41">
        <v>2669</v>
      </c>
      <c r="E34" s="41">
        <v>16734</v>
      </c>
      <c r="F34" s="41">
        <v>8425</v>
      </c>
      <c r="G34" s="41">
        <v>199657</v>
      </c>
      <c r="H34" s="38">
        <f>SUM(Ikärakenne[[#This Row],[0–5-vuotiaat]:[16 vuotta täyttäneet]])</f>
        <v>242819</v>
      </c>
      <c r="I34" s="138">
        <v>125528877.54000001</v>
      </c>
      <c r="J34" s="138">
        <v>23184268.5</v>
      </c>
      <c r="K34" s="138">
        <v>121009076.22</v>
      </c>
      <c r="L34" s="138">
        <v>104761336.5</v>
      </c>
      <c r="M34" s="138">
        <v>12790027.42</v>
      </c>
      <c r="N34" s="181">
        <f>SUM(Ikärakenne[[#This Row],[Ikä 0–5]:[Ikä 16+]])</f>
        <v>387273586.18000001</v>
      </c>
      <c r="Q34" s="77"/>
      <c r="R34" s="77"/>
      <c r="S34" s="77"/>
      <c r="T34" s="77"/>
      <c r="U34" s="77"/>
      <c r="V34" s="77"/>
      <c r="W34" s="77"/>
      <c r="X34" s="77"/>
      <c r="Y34" s="77"/>
      <c r="Z34" s="77"/>
      <c r="AA34" s="77"/>
      <c r="AB34" s="100"/>
    </row>
    <row r="35" spans="1:28" x14ac:dyDescent="0.25">
      <c r="A35" s="128">
        <v>97</v>
      </c>
      <c r="B35" s="124" t="s">
        <v>40</v>
      </c>
      <c r="C35" s="136">
        <v>69</v>
      </c>
      <c r="D35" s="41">
        <v>16</v>
      </c>
      <c r="E35" s="41">
        <v>93</v>
      </c>
      <c r="F35" s="41">
        <v>42</v>
      </c>
      <c r="G35" s="41">
        <v>1871</v>
      </c>
      <c r="H35" s="38">
        <f>SUM(Ikärakenne[[#This Row],[0–5-vuotiaat]:[16 vuotta täyttäneet]])</f>
        <v>2091</v>
      </c>
      <c r="I35" s="138">
        <v>564855.39</v>
      </c>
      <c r="J35" s="138">
        <v>138984</v>
      </c>
      <c r="K35" s="138">
        <v>672513.69</v>
      </c>
      <c r="L35" s="138">
        <v>522252.36</v>
      </c>
      <c r="M35" s="138">
        <v>119856.26000000001</v>
      </c>
      <c r="N35" s="181">
        <f>SUM(Ikärakenne[[#This Row],[Ikä 0–5]:[Ikä 16+]])</f>
        <v>2018461.7</v>
      </c>
      <c r="Q35" s="63"/>
      <c r="R35" s="63"/>
      <c r="S35" s="63"/>
      <c r="T35" s="63"/>
      <c r="U35" s="63"/>
      <c r="V35" s="63"/>
      <c r="W35" s="63"/>
      <c r="X35" s="63"/>
      <c r="Y35" s="63"/>
    </row>
    <row r="36" spans="1:28" x14ac:dyDescent="0.25">
      <c r="A36" s="128">
        <v>98</v>
      </c>
      <c r="B36" s="124" t="s">
        <v>41</v>
      </c>
      <c r="C36" s="41">
        <v>1173</v>
      </c>
      <c r="D36" s="41">
        <v>247</v>
      </c>
      <c r="E36" s="41">
        <v>1745</v>
      </c>
      <c r="F36" s="41">
        <v>894</v>
      </c>
      <c r="G36" s="41">
        <v>18884</v>
      </c>
      <c r="H36" s="38">
        <f>SUM(Ikärakenne[[#This Row],[0–5-vuotiaat]:[16 vuotta täyttäneet]])</f>
        <v>22943</v>
      </c>
      <c r="I36" s="138">
        <v>9602541.6300000008</v>
      </c>
      <c r="J36" s="138">
        <v>2145565.5</v>
      </c>
      <c r="K36" s="138">
        <v>12618670.85</v>
      </c>
      <c r="L36" s="138">
        <v>11116514.52</v>
      </c>
      <c r="M36" s="138">
        <v>1209709.04</v>
      </c>
      <c r="N36" s="181">
        <f>SUM(Ikärakenne[[#This Row],[Ikä 0–5]:[Ikä 16+]])</f>
        <v>36693001.539999999</v>
      </c>
      <c r="Q36" s="101"/>
      <c r="R36" s="101"/>
      <c r="S36" s="101"/>
      <c r="T36" s="101"/>
      <c r="U36" s="101"/>
      <c r="V36" s="101"/>
      <c r="W36" s="101"/>
      <c r="X36" s="101"/>
      <c r="Y36" s="101"/>
      <c r="Z36" s="68"/>
    </row>
    <row r="37" spans="1:28" x14ac:dyDescent="0.25">
      <c r="A37" s="128">
        <v>102</v>
      </c>
      <c r="B37" s="124" t="s">
        <v>42</v>
      </c>
      <c r="C37" s="136">
        <v>438</v>
      </c>
      <c r="D37" s="41">
        <v>100</v>
      </c>
      <c r="E37" s="41">
        <v>595</v>
      </c>
      <c r="F37" s="41">
        <v>305</v>
      </c>
      <c r="G37" s="41">
        <v>8307</v>
      </c>
      <c r="H37" s="38">
        <f>SUM(Ikärakenne[[#This Row],[0–5-vuotiaat]:[16 vuotta täyttäneet]])</f>
        <v>9745</v>
      </c>
      <c r="I37" s="138">
        <v>3585603.7800000003</v>
      </c>
      <c r="J37" s="138">
        <v>868650</v>
      </c>
      <c r="K37" s="138">
        <v>4302641.3499999996</v>
      </c>
      <c r="L37" s="138">
        <v>3792546.9</v>
      </c>
      <c r="M37" s="138">
        <v>532146.42000000004</v>
      </c>
      <c r="N37" s="181">
        <f>SUM(Ikärakenne[[#This Row],[Ikä 0–5]:[Ikä 16+]])</f>
        <v>13081588.449999999</v>
      </c>
    </row>
    <row r="38" spans="1:28" x14ac:dyDescent="0.25">
      <c r="A38" s="128">
        <v>103</v>
      </c>
      <c r="B38" s="124" t="s">
        <v>43</v>
      </c>
      <c r="C38" s="136">
        <v>95</v>
      </c>
      <c r="D38" s="41">
        <v>13</v>
      </c>
      <c r="E38" s="41">
        <v>125</v>
      </c>
      <c r="F38" s="41">
        <v>76</v>
      </c>
      <c r="G38" s="41">
        <v>1852</v>
      </c>
      <c r="H38" s="38">
        <f>SUM(Ikärakenne[[#This Row],[0–5-vuotiaat]:[16 vuotta täyttäneet]])</f>
        <v>2161</v>
      </c>
      <c r="I38" s="138">
        <v>777699.45000000007</v>
      </c>
      <c r="J38" s="138">
        <v>112924.5</v>
      </c>
      <c r="K38" s="138">
        <v>903916.25</v>
      </c>
      <c r="L38" s="138">
        <v>945028.08</v>
      </c>
      <c r="M38" s="138">
        <v>118639.12000000001</v>
      </c>
      <c r="N38" s="181">
        <f>SUM(Ikärakenne[[#This Row],[Ikä 0–5]:[Ikä 16+]])</f>
        <v>2858207.4000000004</v>
      </c>
    </row>
    <row r="39" spans="1:28" x14ac:dyDescent="0.25">
      <c r="A39" s="128">
        <v>105</v>
      </c>
      <c r="B39" s="124" t="s">
        <v>44</v>
      </c>
      <c r="C39" s="136">
        <v>75</v>
      </c>
      <c r="D39" s="41">
        <v>15</v>
      </c>
      <c r="E39" s="41">
        <v>75</v>
      </c>
      <c r="F39" s="41">
        <v>46</v>
      </c>
      <c r="G39" s="41">
        <v>1883</v>
      </c>
      <c r="H39" s="38">
        <f>SUM(Ikärakenne[[#This Row],[0–5-vuotiaat]:[16 vuotta täyttäneet]])</f>
        <v>2094</v>
      </c>
      <c r="I39" s="138">
        <v>613973.25</v>
      </c>
      <c r="J39" s="138">
        <v>130297.5</v>
      </c>
      <c r="K39" s="138">
        <v>542349.75</v>
      </c>
      <c r="L39" s="138">
        <v>571990.68000000005</v>
      </c>
      <c r="M39" s="138">
        <v>120624.98000000001</v>
      </c>
      <c r="N39" s="181">
        <f>SUM(Ikärakenne[[#This Row],[Ikä 0–5]:[Ikä 16+]])</f>
        <v>1979236.1600000001</v>
      </c>
    </row>
    <row r="40" spans="1:28" x14ac:dyDescent="0.25">
      <c r="A40" s="128">
        <v>106</v>
      </c>
      <c r="B40" s="124" t="s">
        <v>45</v>
      </c>
      <c r="C40" s="136">
        <v>2316</v>
      </c>
      <c r="D40" s="41">
        <v>428</v>
      </c>
      <c r="E40" s="41">
        <v>2981</v>
      </c>
      <c r="F40" s="41">
        <v>1671</v>
      </c>
      <c r="G40" s="41">
        <v>39401</v>
      </c>
      <c r="H40" s="38">
        <f>SUM(Ikärakenne[[#This Row],[0–5-vuotiaat]:[16 vuotta täyttäneet]])</f>
        <v>46797</v>
      </c>
      <c r="I40" s="138">
        <v>18959493.960000001</v>
      </c>
      <c r="J40" s="138">
        <v>3717822</v>
      </c>
      <c r="K40" s="138">
        <v>21556594.73</v>
      </c>
      <c r="L40" s="138">
        <v>20778183.18</v>
      </c>
      <c r="M40" s="138">
        <v>2524028.06</v>
      </c>
      <c r="N40" s="181">
        <f>SUM(Ikärakenne[[#This Row],[Ikä 0–5]:[Ikä 16+]])</f>
        <v>67536121.929999992</v>
      </c>
    </row>
    <row r="41" spans="1:28" x14ac:dyDescent="0.25">
      <c r="A41" s="128">
        <v>108</v>
      </c>
      <c r="B41" s="124" t="s">
        <v>46</v>
      </c>
      <c r="C41" s="136">
        <v>550</v>
      </c>
      <c r="D41" s="41">
        <v>120</v>
      </c>
      <c r="E41" s="41">
        <v>768</v>
      </c>
      <c r="F41" s="41">
        <v>379</v>
      </c>
      <c r="G41" s="41">
        <v>8440</v>
      </c>
      <c r="H41" s="38">
        <f>SUM(Ikärakenne[[#This Row],[0–5-vuotiaat]:[16 vuotta täyttäneet]])</f>
        <v>10257</v>
      </c>
      <c r="I41" s="138">
        <v>4502470.5</v>
      </c>
      <c r="J41" s="138">
        <v>1042380</v>
      </c>
      <c r="K41" s="138">
        <v>5553661.4399999995</v>
      </c>
      <c r="L41" s="138">
        <v>4712705.82</v>
      </c>
      <c r="M41" s="138">
        <v>540666.4</v>
      </c>
      <c r="N41" s="181">
        <f>SUM(Ikärakenne[[#This Row],[Ikä 0–5]:[Ikä 16+]])</f>
        <v>16351884.16</v>
      </c>
    </row>
    <row r="42" spans="1:28" x14ac:dyDescent="0.25">
      <c r="A42" s="128">
        <v>109</v>
      </c>
      <c r="B42" s="124" t="s">
        <v>47</v>
      </c>
      <c r="C42" s="136">
        <v>3197</v>
      </c>
      <c r="D42" s="41">
        <v>614</v>
      </c>
      <c r="E42" s="41">
        <v>4175</v>
      </c>
      <c r="F42" s="41">
        <v>2263</v>
      </c>
      <c r="G42" s="41">
        <v>57794</v>
      </c>
      <c r="H42" s="38">
        <f>SUM(Ikärakenne[[#This Row],[0–5-vuotiaat]:[16 vuotta täyttäneet]])</f>
        <v>68043</v>
      </c>
      <c r="I42" s="138">
        <v>26171633.07</v>
      </c>
      <c r="J42" s="138">
        <v>5333511</v>
      </c>
      <c r="K42" s="138">
        <v>30190802.75</v>
      </c>
      <c r="L42" s="138">
        <v>28139454.539999999</v>
      </c>
      <c r="M42" s="138">
        <v>3702283.64</v>
      </c>
      <c r="N42" s="181">
        <f>SUM(Ikärakenne[[#This Row],[Ikä 0–5]:[Ikä 16+]])</f>
        <v>93537685</v>
      </c>
    </row>
    <row r="43" spans="1:28" x14ac:dyDescent="0.25">
      <c r="A43" s="128">
        <v>111</v>
      </c>
      <c r="B43" s="124" t="s">
        <v>48</v>
      </c>
      <c r="C43" s="136">
        <v>561</v>
      </c>
      <c r="D43" s="41">
        <v>126</v>
      </c>
      <c r="E43" s="41">
        <v>856</v>
      </c>
      <c r="F43" s="41">
        <v>499</v>
      </c>
      <c r="G43" s="41">
        <v>16089</v>
      </c>
      <c r="H43" s="38">
        <f>SUM(Ikärakenne[[#This Row],[0–5-vuotiaat]:[16 vuotta täyttäneet]])</f>
        <v>18131</v>
      </c>
      <c r="I43" s="138">
        <v>4592519.91</v>
      </c>
      <c r="J43" s="138">
        <v>1094499</v>
      </c>
      <c r="K43" s="138">
        <v>6190018.4799999995</v>
      </c>
      <c r="L43" s="138">
        <v>6204855.4199999999</v>
      </c>
      <c r="M43" s="138">
        <v>1030661.3400000001</v>
      </c>
      <c r="N43" s="181">
        <f>SUM(Ikärakenne[[#This Row],[Ikä 0–5]:[Ikä 16+]])</f>
        <v>19112554.150000002</v>
      </c>
    </row>
    <row r="44" spans="1:28" x14ac:dyDescent="0.25">
      <c r="A44" s="128">
        <v>139</v>
      </c>
      <c r="B44" s="124" t="s">
        <v>49</v>
      </c>
      <c r="C44" s="136">
        <v>693</v>
      </c>
      <c r="D44" s="41">
        <v>146</v>
      </c>
      <c r="E44" s="41">
        <v>930</v>
      </c>
      <c r="F44" s="41">
        <v>499</v>
      </c>
      <c r="G44" s="41">
        <v>7585</v>
      </c>
      <c r="H44" s="38">
        <f>SUM(Ikärakenne[[#This Row],[0–5-vuotiaat]:[16 vuotta täyttäneet]])</f>
        <v>9853</v>
      </c>
      <c r="I44" s="138">
        <v>5673112.8300000001</v>
      </c>
      <c r="J44" s="138">
        <v>1268229</v>
      </c>
      <c r="K44" s="138">
        <v>6725136.9000000004</v>
      </c>
      <c r="L44" s="138">
        <v>6204855.4199999999</v>
      </c>
      <c r="M44" s="138">
        <v>485895.10000000003</v>
      </c>
      <c r="N44" s="181">
        <f>SUM(Ikärakenne[[#This Row],[Ikä 0–5]:[Ikä 16+]])</f>
        <v>20357229.25</v>
      </c>
    </row>
    <row r="45" spans="1:28" x14ac:dyDescent="0.25">
      <c r="A45" s="128">
        <v>140</v>
      </c>
      <c r="B45" s="124" t="s">
        <v>50</v>
      </c>
      <c r="C45" s="136">
        <v>949</v>
      </c>
      <c r="D45" s="41">
        <v>212</v>
      </c>
      <c r="E45" s="41">
        <v>1381</v>
      </c>
      <c r="F45" s="41">
        <v>725</v>
      </c>
      <c r="G45" s="41">
        <v>17534</v>
      </c>
      <c r="H45" s="38">
        <f>SUM(Ikärakenne[[#This Row],[0–5-vuotiaat]:[16 vuotta täyttäneet]])</f>
        <v>20801</v>
      </c>
      <c r="I45" s="138">
        <v>7768808.1900000004</v>
      </c>
      <c r="J45" s="138">
        <v>1841538</v>
      </c>
      <c r="K45" s="138">
        <v>9986466.7300000004</v>
      </c>
      <c r="L45" s="138">
        <v>9015070.5</v>
      </c>
      <c r="M45" s="138">
        <v>1123228.04</v>
      </c>
      <c r="N45" s="181">
        <f>SUM(Ikärakenne[[#This Row],[Ikä 0–5]:[Ikä 16+]])</f>
        <v>29735111.460000001</v>
      </c>
    </row>
    <row r="46" spans="1:28" x14ac:dyDescent="0.25">
      <c r="A46" s="128">
        <v>142</v>
      </c>
      <c r="B46" s="124" t="s">
        <v>51</v>
      </c>
      <c r="C46" s="136">
        <v>302</v>
      </c>
      <c r="D46" s="41">
        <v>58</v>
      </c>
      <c r="E46" s="41">
        <v>393</v>
      </c>
      <c r="F46" s="41">
        <v>206</v>
      </c>
      <c r="G46" s="41">
        <v>5545</v>
      </c>
      <c r="H46" s="38">
        <f>SUM(Ikärakenne[[#This Row],[0–5-vuotiaat]:[16 vuotta täyttäneet]])</f>
        <v>6504</v>
      </c>
      <c r="I46" s="138">
        <v>2472265.62</v>
      </c>
      <c r="J46" s="138">
        <v>503817</v>
      </c>
      <c r="K46" s="138">
        <v>2841912.69</v>
      </c>
      <c r="L46" s="138">
        <v>2561523.48</v>
      </c>
      <c r="M46" s="138">
        <v>355212.7</v>
      </c>
      <c r="N46" s="181">
        <f>SUM(Ikärakenne[[#This Row],[Ikä 0–5]:[Ikä 16+]])</f>
        <v>8734731.4900000002</v>
      </c>
    </row>
    <row r="47" spans="1:28" x14ac:dyDescent="0.25">
      <c r="A47" s="128">
        <v>143</v>
      </c>
      <c r="B47" s="124" t="s">
        <v>52</v>
      </c>
      <c r="C47" s="136">
        <v>258</v>
      </c>
      <c r="D47" s="41">
        <v>68</v>
      </c>
      <c r="E47" s="41">
        <v>445</v>
      </c>
      <c r="F47" s="41">
        <v>203</v>
      </c>
      <c r="G47" s="41">
        <v>5830</v>
      </c>
      <c r="H47" s="38">
        <f>SUM(Ikärakenne[[#This Row],[0–5-vuotiaat]:[16 vuotta täyttäneet]])</f>
        <v>6804</v>
      </c>
      <c r="I47" s="138">
        <v>2112067.98</v>
      </c>
      <c r="J47" s="138">
        <v>590682</v>
      </c>
      <c r="K47" s="138">
        <v>3217941.85</v>
      </c>
      <c r="L47" s="138">
        <v>2524219.7399999998</v>
      </c>
      <c r="M47" s="138">
        <v>373469.8</v>
      </c>
      <c r="N47" s="181">
        <f>SUM(Ikärakenne[[#This Row],[Ikä 0–5]:[Ikä 16+]])</f>
        <v>8818381.370000001</v>
      </c>
    </row>
    <row r="48" spans="1:28" x14ac:dyDescent="0.25">
      <c r="A48" s="128">
        <v>145</v>
      </c>
      <c r="B48" s="124" t="s">
        <v>53</v>
      </c>
      <c r="C48" s="136">
        <v>860</v>
      </c>
      <c r="D48" s="41">
        <v>159</v>
      </c>
      <c r="E48" s="41">
        <v>1001</v>
      </c>
      <c r="F48" s="41">
        <v>517</v>
      </c>
      <c r="G48" s="41">
        <v>9832</v>
      </c>
      <c r="H48" s="38">
        <f>SUM(Ikärakenne[[#This Row],[0–5-vuotiaat]:[16 vuotta täyttäneet]])</f>
        <v>12369</v>
      </c>
      <c r="I48" s="138">
        <v>7040226.6000000006</v>
      </c>
      <c r="J48" s="138">
        <v>1381153.5</v>
      </c>
      <c r="K48" s="138">
        <v>7238561.3300000001</v>
      </c>
      <c r="L48" s="138">
        <v>6428677.8600000003</v>
      </c>
      <c r="M48" s="138">
        <v>629837.92000000004</v>
      </c>
      <c r="N48" s="181">
        <f>SUM(Ikärakenne[[#This Row],[Ikä 0–5]:[Ikä 16+]])</f>
        <v>22718457.210000005</v>
      </c>
    </row>
    <row r="49" spans="1:14" x14ac:dyDescent="0.25">
      <c r="A49" s="128">
        <v>146</v>
      </c>
      <c r="B49" s="124" t="s">
        <v>54</v>
      </c>
      <c r="C49" s="136">
        <v>110</v>
      </c>
      <c r="D49" s="41">
        <v>31</v>
      </c>
      <c r="E49" s="41">
        <v>169</v>
      </c>
      <c r="F49" s="41">
        <v>101</v>
      </c>
      <c r="G49" s="41">
        <v>4081</v>
      </c>
      <c r="H49" s="38">
        <f>SUM(Ikärakenne[[#This Row],[0–5-vuotiaat]:[16 vuotta täyttäneet]])</f>
        <v>4492</v>
      </c>
      <c r="I49" s="138">
        <v>900494.10000000009</v>
      </c>
      <c r="J49" s="138">
        <v>269281.5</v>
      </c>
      <c r="K49" s="138">
        <v>1222094.77</v>
      </c>
      <c r="L49" s="138">
        <v>1255892.58</v>
      </c>
      <c r="M49" s="138">
        <v>261428.86000000002</v>
      </c>
      <c r="N49" s="181">
        <f>SUM(Ikärakenne[[#This Row],[Ikä 0–5]:[Ikä 16+]])</f>
        <v>3909191.81</v>
      </c>
    </row>
    <row r="50" spans="1:14" x14ac:dyDescent="0.25">
      <c r="A50" s="128">
        <v>148</v>
      </c>
      <c r="B50" s="124" t="s">
        <v>55</v>
      </c>
      <c r="C50" s="136">
        <v>285</v>
      </c>
      <c r="D50" s="41">
        <v>58</v>
      </c>
      <c r="E50" s="41">
        <v>362</v>
      </c>
      <c r="F50" s="41">
        <v>201</v>
      </c>
      <c r="G50" s="41">
        <v>6141</v>
      </c>
      <c r="H50" s="38">
        <f>SUM(Ikärakenne[[#This Row],[0–5-vuotiaat]:[16 vuotta täyttäneet]])</f>
        <v>7047</v>
      </c>
      <c r="I50" s="138">
        <v>2333098.35</v>
      </c>
      <c r="J50" s="138">
        <v>503817</v>
      </c>
      <c r="K50" s="138">
        <v>2617741.46</v>
      </c>
      <c r="L50" s="138">
        <v>2499350.58</v>
      </c>
      <c r="M50" s="138">
        <v>393392.46</v>
      </c>
      <c r="N50" s="181">
        <f>SUM(Ikärakenne[[#This Row],[Ikä 0–5]:[Ikä 16+]])</f>
        <v>8347399.8500000006</v>
      </c>
    </row>
    <row r="51" spans="1:14" x14ac:dyDescent="0.25">
      <c r="A51" s="128">
        <v>149</v>
      </c>
      <c r="B51" s="124" t="s">
        <v>56</v>
      </c>
      <c r="C51" s="136">
        <v>252</v>
      </c>
      <c r="D51" s="41">
        <v>48</v>
      </c>
      <c r="E51" s="41">
        <v>349</v>
      </c>
      <c r="F51" s="41">
        <v>194</v>
      </c>
      <c r="G51" s="41">
        <v>4541</v>
      </c>
      <c r="H51" s="38">
        <f>SUM(Ikärakenne[[#This Row],[0–5-vuotiaat]:[16 vuotta täyttäneet]])</f>
        <v>5384</v>
      </c>
      <c r="I51" s="138">
        <v>2062950.12</v>
      </c>
      <c r="J51" s="138">
        <v>416952</v>
      </c>
      <c r="K51" s="138">
        <v>2523734.17</v>
      </c>
      <c r="L51" s="138">
        <v>2412308.52</v>
      </c>
      <c r="M51" s="138">
        <v>290896.46000000002</v>
      </c>
      <c r="N51" s="181">
        <f>SUM(Ikärakenne[[#This Row],[Ikä 0–5]:[Ikä 16+]])</f>
        <v>7706841.2700000005</v>
      </c>
    </row>
    <row r="52" spans="1:14" x14ac:dyDescent="0.25">
      <c r="A52" s="128">
        <v>151</v>
      </c>
      <c r="B52" s="124" t="s">
        <v>57</v>
      </c>
      <c r="C52" s="136">
        <v>58</v>
      </c>
      <c r="D52" s="41">
        <v>9</v>
      </c>
      <c r="E52" s="41">
        <v>102</v>
      </c>
      <c r="F52" s="41">
        <v>46</v>
      </c>
      <c r="G52" s="41">
        <v>1637</v>
      </c>
      <c r="H52" s="38">
        <f>SUM(Ikärakenne[[#This Row],[0–5-vuotiaat]:[16 vuotta täyttäneet]])</f>
        <v>1852</v>
      </c>
      <c r="I52" s="138">
        <v>474805.98000000004</v>
      </c>
      <c r="J52" s="138">
        <v>78178.5</v>
      </c>
      <c r="K52" s="138">
        <v>737595.66</v>
      </c>
      <c r="L52" s="138">
        <v>571990.68000000005</v>
      </c>
      <c r="M52" s="138">
        <v>104866.22</v>
      </c>
      <c r="N52" s="181">
        <f>SUM(Ikärakenne[[#This Row],[Ikä 0–5]:[Ikä 16+]])</f>
        <v>1967437.0400000003</v>
      </c>
    </row>
    <row r="53" spans="1:14" x14ac:dyDescent="0.25">
      <c r="A53" s="128">
        <v>152</v>
      </c>
      <c r="B53" s="124" t="s">
        <v>58</v>
      </c>
      <c r="C53" s="136">
        <v>178</v>
      </c>
      <c r="D53" s="41">
        <v>49</v>
      </c>
      <c r="E53" s="41">
        <v>330</v>
      </c>
      <c r="F53" s="41">
        <v>180</v>
      </c>
      <c r="G53" s="41">
        <v>3669</v>
      </c>
      <c r="H53" s="38">
        <f>SUM(Ikärakenne[[#This Row],[0–5-vuotiaat]:[16 vuotta täyttäneet]])</f>
        <v>4406</v>
      </c>
      <c r="I53" s="138">
        <v>1457163.1800000002</v>
      </c>
      <c r="J53" s="138">
        <v>425638.5</v>
      </c>
      <c r="K53" s="138">
        <v>2386338.9</v>
      </c>
      <c r="L53" s="138">
        <v>2238224.4</v>
      </c>
      <c r="M53" s="138">
        <v>235036.14</v>
      </c>
      <c r="N53" s="181">
        <f>SUM(Ikärakenne[[#This Row],[Ikä 0–5]:[Ikä 16+]])</f>
        <v>6742401.1200000001</v>
      </c>
    </row>
    <row r="54" spans="1:14" x14ac:dyDescent="0.25">
      <c r="A54" s="128">
        <v>153</v>
      </c>
      <c r="B54" s="124" t="s">
        <v>59</v>
      </c>
      <c r="C54" s="136">
        <v>878</v>
      </c>
      <c r="D54" s="41">
        <v>191</v>
      </c>
      <c r="E54" s="41">
        <v>1344</v>
      </c>
      <c r="F54" s="41">
        <v>725</v>
      </c>
      <c r="G54" s="41">
        <v>22070</v>
      </c>
      <c r="H54" s="38">
        <f>SUM(Ikärakenne[[#This Row],[0–5-vuotiaat]:[16 vuotta täyttäneet]])</f>
        <v>25208</v>
      </c>
      <c r="I54" s="138">
        <v>7187580.1800000006</v>
      </c>
      <c r="J54" s="138">
        <v>1659121.5</v>
      </c>
      <c r="K54" s="138">
        <v>9718907.5199999996</v>
      </c>
      <c r="L54" s="138">
        <v>9015070.5</v>
      </c>
      <c r="M54" s="138">
        <v>1413804.2</v>
      </c>
      <c r="N54" s="181">
        <f>SUM(Ikärakenne[[#This Row],[Ikä 0–5]:[Ikä 16+]])</f>
        <v>28994483.899999999</v>
      </c>
    </row>
    <row r="55" spans="1:14" x14ac:dyDescent="0.25">
      <c r="A55" s="128">
        <v>165</v>
      </c>
      <c r="B55" s="124" t="s">
        <v>60</v>
      </c>
      <c r="C55" s="136">
        <v>856</v>
      </c>
      <c r="D55" s="41">
        <v>164</v>
      </c>
      <c r="E55" s="41">
        <v>1093</v>
      </c>
      <c r="F55" s="41">
        <v>667</v>
      </c>
      <c r="G55" s="41">
        <v>13500</v>
      </c>
      <c r="H55" s="38">
        <f>SUM(Ikärakenne[[#This Row],[0–5-vuotiaat]:[16 vuotta täyttäneet]])</f>
        <v>16280</v>
      </c>
      <c r="I55" s="138">
        <v>7007481.3600000003</v>
      </c>
      <c r="J55" s="138">
        <v>1424586</v>
      </c>
      <c r="K55" s="138">
        <v>7903843.6899999995</v>
      </c>
      <c r="L55" s="138">
        <v>8293864.8600000003</v>
      </c>
      <c r="M55" s="138">
        <v>864810</v>
      </c>
      <c r="N55" s="181">
        <f>SUM(Ikärakenne[[#This Row],[Ikä 0–5]:[Ikä 16+]])</f>
        <v>25494585.91</v>
      </c>
    </row>
    <row r="56" spans="1:14" x14ac:dyDescent="0.25">
      <c r="A56" s="128">
        <v>167</v>
      </c>
      <c r="B56" s="124" t="s">
        <v>61</v>
      </c>
      <c r="C56" s="136">
        <v>3522</v>
      </c>
      <c r="D56" s="41">
        <v>648</v>
      </c>
      <c r="E56" s="41">
        <v>4439</v>
      </c>
      <c r="F56" s="41">
        <v>2173</v>
      </c>
      <c r="G56" s="41">
        <v>66731</v>
      </c>
      <c r="H56" s="38">
        <f>SUM(Ikärakenne[[#This Row],[0–5-vuotiaat]:[16 vuotta täyttäneet]])</f>
        <v>77513</v>
      </c>
      <c r="I56" s="138">
        <v>28832183.82</v>
      </c>
      <c r="J56" s="138">
        <v>5628852</v>
      </c>
      <c r="K56" s="138">
        <v>32099873.870000001</v>
      </c>
      <c r="L56" s="138">
        <v>27020342.34</v>
      </c>
      <c r="M56" s="138">
        <v>4274787.8600000003</v>
      </c>
      <c r="N56" s="181">
        <f>SUM(Ikärakenne[[#This Row],[Ikä 0–5]:[Ikä 16+]])</f>
        <v>97856039.890000001</v>
      </c>
    </row>
    <row r="57" spans="1:14" x14ac:dyDescent="0.25">
      <c r="A57" s="128">
        <v>169</v>
      </c>
      <c r="B57" s="124" t="s">
        <v>62</v>
      </c>
      <c r="C57" s="136">
        <v>207</v>
      </c>
      <c r="D57" s="41">
        <v>39</v>
      </c>
      <c r="E57" s="41">
        <v>344</v>
      </c>
      <c r="F57" s="41">
        <v>179</v>
      </c>
      <c r="G57" s="41">
        <v>4221</v>
      </c>
      <c r="H57" s="38">
        <f>SUM(Ikärakenne[[#This Row],[0–5-vuotiaat]:[16 vuotta täyttäneet]])</f>
        <v>4990</v>
      </c>
      <c r="I57" s="138">
        <v>1694566.1700000002</v>
      </c>
      <c r="J57" s="138">
        <v>338773.5</v>
      </c>
      <c r="K57" s="138">
        <v>2487577.52</v>
      </c>
      <c r="L57" s="138">
        <v>2225789.8199999998</v>
      </c>
      <c r="M57" s="138">
        <v>270397.26</v>
      </c>
      <c r="N57" s="181">
        <f>SUM(Ikärakenne[[#This Row],[Ikä 0–5]:[Ikä 16+]])</f>
        <v>7017104.2699999996</v>
      </c>
    </row>
    <row r="58" spans="1:14" x14ac:dyDescent="0.25">
      <c r="A58" s="128">
        <v>171</v>
      </c>
      <c r="B58" s="124" t="s">
        <v>63</v>
      </c>
      <c r="C58" s="136">
        <v>186</v>
      </c>
      <c r="D58" s="41">
        <v>45</v>
      </c>
      <c r="E58" s="41">
        <v>261</v>
      </c>
      <c r="F58" s="41">
        <v>139</v>
      </c>
      <c r="G58" s="41">
        <v>3909</v>
      </c>
      <c r="H58" s="38">
        <f>SUM(Ikärakenne[[#This Row],[0–5-vuotiaat]:[16 vuotta täyttäneet]])</f>
        <v>4540</v>
      </c>
      <c r="I58" s="138">
        <v>1522653.6600000001</v>
      </c>
      <c r="J58" s="138">
        <v>390892.5</v>
      </c>
      <c r="K58" s="138">
        <v>1887377.13</v>
      </c>
      <c r="L58" s="138">
        <v>1728406.6199999999</v>
      </c>
      <c r="M58" s="138">
        <v>250410.54</v>
      </c>
      <c r="N58" s="181">
        <f>SUM(Ikärakenne[[#This Row],[Ikä 0–5]:[Ikä 16+]])</f>
        <v>5779740.4500000002</v>
      </c>
    </row>
    <row r="59" spans="1:14" x14ac:dyDescent="0.25">
      <c r="A59" s="128">
        <v>172</v>
      </c>
      <c r="B59" s="124" t="s">
        <v>64</v>
      </c>
      <c r="C59" s="136">
        <v>126</v>
      </c>
      <c r="D59" s="41">
        <v>19</v>
      </c>
      <c r="E59" s="41">
        <v>207</v>
      </c>
      <c r="F59" s="41">
        <v>116</v>
      </c>
      <c r="G59" s="41">
        <v>3703</v>
      </c>
      <c r="H59" s="38">
        <f>SUM(Ikärakenne[[#This Row],[0–5-vuotiaat]:[16 vuotta täyttäneet]])</f>
        <v>4171</v>
      </c>
      <c r="I59" s="138">
        <v>1031475.06</v>
      </c>
      <c r="J59" s="138">
        <v>165043.5</v>
      </c>
      <c r="K59" s="138">
        <v>1496885.31</v>
      </c>
      <c r="L59" s="138">
        <v>1442411.28</v>
      </c>
      <c r="M59" s="138">
        <v>237214.18000000002</v>
      </c>
      <c r="N59" s="181">
        <f>SUM(Ikärakenne[[#This Row],[Ikä 0–5]:[Ikä 16+]])</f>
        <v>4373029.33</v>
      </c>
    </row>
    <row r="60" spans="1:14" x14ac:dyDescent="0.25">
      <c r="A60" s="128">
        <v>176</v>
      </c>
      <c r="B60" s="124" t="s">
        <v>65</v>
      </c>
      <c r="C60" s="136">
        <v>121</v>
      </c>
      <c r="D60" s="41">
        <v>27</v>
      </c>
      <c r="E60" s="41">
        <v>173</v>
      </c>
      <c r="F60" s="41">
        <v>126</v>
      </c>
      <c r="G60" s="41">
        <v>3905</v>
      </c>
      <c r="H60" s="38">
        <f>SUM(Ikärakenne[[#This Row],[0–5-vuotiaat]:[16 vuotta täyttäneet]])</f>
        <v>4352</v>
      </c>
      <c r="I60" s="138">
        <v>990543.51</v>
      </c>
      <c r="J60" s="138">
        <v>234535.5</v>
      </c>
      <c r="K60" s="138">
        <v>1251020.0900000001</v>
      </c>
      <c r="L60" s="138">
        <v>1566757.08</v>
      </c>
      <c r="M60" s="138">
        <v>250154.30000000002</v>
      </c>
      <c r="N60" s="181">
        <f>SUM(Ikärakenne[[#This Row],[Ikä 0–5]:[Ikä 16+]])</f>
        <v>4293010.4800000004</v>
      </c>
    </row>
    <row r="61" spans="1:14" x14ac:dyDescent="0.25">
      <c r="A61" s="128">
        <v>177</v>
      </c>
      <c r="B61" s="124" t="s">
        <v>66</v>
      </c>
      <c r="C61" s="136">
        <v>66</v>
      </c>
      <c r="D61" s="41">
        <v>14</v>
      </c>
      <c r="E61" s="41">
        <v>119</v>
      </c>
      <c r="F61" s="41">
        <v>63</v>
      </c>
      <c r="G61" s="41">
        <v>1506</v>
      </c>
      <c r="H61" s="38">
        <f>SUM(Ikärakenne[[#This Row],[0–5-vuotiaat]:[16 vuotta täyttäneet]])</f>
        <v>1768</v>
      </c>
      <c r="I61" s="138">
        <v>540296.46000000008</v>
      </c>
      <c r="J61" s="138">
        <v>121611</v>
      </c>
      <c r="K61" s="138">
        <v>860528.27</v>
      </c>
      <c r="L61" s="138">
        <v>783378.54</v>
      </c>
      <c r="M61" s="138">
        <v>96474.36</v>
      </c>
      <c r="N61" s="181">
        <f>SUM(Ikärakenne[[#This Row],[Ikä 0–5]:[Ikä 16+]])</f>
        <v>2402288.63</v>
      </c>
    </row>
    <row r="62" spans="1:14" x14ac:dyDescent="0.25">
      <c r="A62" s="128">
        <v>178</v>
      </c>
      <c r="B62" s="124" t="s">
        <v>67</v>
      </c>
      <c r="C62" s="136">
        <v>217</v>
      </c>
      <c r="D62" s="41">
        <v>37</v>
      </c>
      <c r="E62" s="41">
        <v>282</v>
      </c>
      <c r="F62" s="41">
        <v>164</v>
      </c>
      <c r="G62" s="41">
        <v>5069</v>
      </c>
      <c r="H62" s="38">
        <f>SUM(Ikärakenne[[#This Row],[0–5-vuotiaat]:[16 vuotta täyttäneet]])</f>
        <v>5769</v>
      </c>
      <c r="I62" s="138">
        <v>1776429.27</v>
      </c>
      <c r="J62" s="138">
        <v>321400.5</v>
      </c>
      <c r="K62" s="138">
        <v>2039235.06</v>
      </c>
      <c r="L62" s="138">
        <v>2039271.1199999999</v>
      </c>
      <c r="M62" s="138">
        <v>324720.14</v>
      </c>
      <c r="N62" s="181">
        <f>SUM(Ikärakenne[[#This Row],[Ikä 0–5]:[Ikä 16+]])</f>
        <v>6501056.0899999999</v>
      </c>
    </row>
    <row r="63" spans="1:14" x14ac:dyDescent="0.25">
      <c r="A63" s="128">
        <v>179</v>
      </c>
      <c r="B63" s="124" t="s">
        <v>68</v>
      </c>
      <c r="C63" s="136">
        <v>7448</v>
      </c>
      <c r="D63" s="41">
        <v>1396</v>
      </c>
      <c r="E63" s="41">
        <v>9153</v>
      </c>
      <c r="F63" s="41">
        <v>4729</v>
      </c>
      <c r="G63" s="41">
        <v>123161</v>
      </c>
      <c r="H63" s="38">
        <f>SUM(Ikärakenne[[#This Row],[0–5-vuotiaat]:[16 vuotta täyttäneet]])</f>
        <v>145887</v>
      </c>
      <c r="I63" s="138">
        <v>60971636.880000003</v>
      </c>
      <c r="J63" s="138">
        <v>12126354</v>
      </c>
      <c r="K63" s="138">
        <v>66188363.490000002</v>
      </c>
      <c r="L63" s="138">
        <v>58803128.82</v>
      </c>
      <c r="M63" s="138">
        <v>7889693.6600000001</v>
      </c>
      <c r="N63" s="181">
        <f>SUM(Ikärakenne[[#This Row],[Ikä 0–5]:[Ikä 16+]])</f>
        <v>205979176.84999999</v>
      </c>
    </row>
    <row r="64" spans="1:14" x14ac:dyDescent="0.25">
      <c r="A64" s="128">
        <v>181</v>
      </c>
      <c r="B64" s="124" t="s">
        <v>69</v>
      </c>
      <c r="C64" s="136">
        <v>68</v>
      </c>
      <c r="D64" s="41">
        <v>9</v>
      </c>
      <c r="E64" s="41">
        <v>126</v>
      </c>
      <c r="F64" s="41">
        <v>51</v>
      </c>
      <c r="G64" s="41">
        <v>1429</v>
      </c>
      <c r="H64" s="38">
        <f>SUM(Ikärakenne[[#This Row],[0–5-vuotiaat]:[16 vuotta täyttäneet]])</f>
        <v>1683</v>
      </c>
      <c r="I64" s="138">
        <v>556669.08000000007</v>
      </c>
      <c r="J64" s="138">
        <v>78178.5</v>
      </c>
      <c r="K64" s="138">
        <v>911147.58</v>
      </c>
      <c r="L64" s="138">
        <v>634163.57999999996</v>
      </c>
      <c r="M64" s="138">
        <v>91541.74</v>
      </c>
      <c r="N64" s="181">
        <f>SUM(Ikärakenne[[#This Row],[Ikä 0–5]:[Ikä 16+]])</f>
        <v>2271700.4800000004</v>
      </c>
    </row>
    <row r="65" spans="1:14" x14ac:dyDescent="0.25">
      <c r="A65" s="128">
        <v>182</v>
      </c>
      <c r="B65" s="124" t="s">
        <v>70</v>
      </c>
      <c r="C65" s="136">
        <v>613</v>
      </c>
      <c r="D65" s="41">
        <v>139</v>
      </c>
      <c r="E65" s="41">
        <v>1117</v>
      </c>
      <c r="F65" s="41">
        <v>635</v>
      </c>
      <c r="G65" s="41">
        <v>16843</v>
      </c>
      <c r="H65" s="38">
        <f>SUM(Ikärakenne[[#This Row],[0–5-vuotiaat]:[16 vuotta täyttäneet]])</f>
        <v>19347</v>
      </c>
      <c r="I65" s="138">
        <v>5018208.03</v>
      </c>
      <c r="J65" s="138">
        <v>1207423.5</v>
      </c>
      <c r="K65" s="138">
        <v>8077395.6100000003</v>
      </c>
      <c r="L65" s="138">
        <v>7895958.2999999998</v>
      </c>
      <c r="M65" s="138">
        <v>1078962.58</v>
      </c>
      <c r="N65" s="181">
        <f>SUM(Ikärakenne[[#This Row],[Ikä 0–5]:[Ikä 16+]])</f>
        <v>23277948.020000003</v>
      </c>
    </row>
    <row r="66" spans="1:14" x14ac:dyDescent="0.25">
      <c r="A66" s="128">
        <v>186</v>
      </c>
      <c r="B66" s="124" t="s">
        <v>71</v>
      </c>
      <c r="C66" s="136">
        <v>2709</v>
      </c>
      <c r="D66" s="41">
        <v>525</v>
      </c>
      <c r="E66" s="41">
        <v>3180</v>
      </c>
      <c r="F66" s="41">
        <v>1618</v>
      </c>
      <c r="G66" s="41">
        <v>37598</v>
      </c>
      <c r="H66" s="38">
        <f>SUM(Ikärakenne[[#This Row],[0–5-vuotiaat]:[16 vuotta täyttäneet]])</f>
        <v>45630</v>
      </c>
      <c r="I66" s="138">
        <v>22176713.790000003</v>
      </c>
      <c r="J66" s="138">
        <v>4560412.5</v>
      </c>
      <c r="K66" s="138">
        <v>22995629.399999999</v>
      </c>
      <c r="L66" s="138">
        <v>20119150.440000001</v>
      </c>
      <c r="M66" s="138">
        <v>2408527.88</v>
      </c>
      <c r="N66" s="181">
        <f>SUM(Ikärakenne[[#This Row],[Ikä 0–5]:[Ikä 16+]])</f>
        <v>72260434.00999999</v>
      </c>
    </row>
    <row r="67" spans="1:14" x14ac:dyDescent="0.25">
      <c r="A67" s="128">
        <v>202</v>
      </c>
      <c r="B67" s="124" t="s">
        <v>72</v>
      </c>
      <c r="C67" s="136">
        <v>2419</v>
      </c>
      <c r="D67" s="41">
        <v>455</v>
      </c>
      <c r="E67" s="41">
        <v>2778</v>
      </c>
      <c r="F67" s="41">
        <v>1384</v>
      </c>
      <c r="G67" s="41">
        <v>28812</v>
      </c>
      <c r="H67" s="38">
        <f>SUM(Ikärakenne[[#This Row],[0–5-vuotiaat]:[16 vuotta täyttäneet]])</f>
        <v>35848</v>
      </c>
      <c r="I67" s="138">
        <v>19802683.890000001</v>
      </c>
      <c r="J67" s="138">
        <v>3952357.5</v>
      </c>
      <c r="K67" s="138">
        <v>20088634.739999998</v>
      </c>
      <c r="L67" s="138">
        <v>17209458.719999999</v>
      </c>
      <c r="M67" s="138">
        <v>1845696.72</v>
      </c>
      <c r="N67" s="181">
        <f>SUM(Ikärakenne[[#This Row],[Ikä 0–5]:[Ikä 16+]])</f>
        <v>62898831.569999993</v>
      </c>
    </row>
    <row r="68" spans="1:14" x14ac:dyDescent="0.25">
      <c r="A68" s="128">
        <v>204</v>
      </c>
      <c r="B68" s="124" t="s">
        <v>73</v>
      </c>
      <c r="C68" s="136">
        <v>78</v>
      </c>
      <c r="D68" s="41">
        <v>15</v>
      </c>
      <c r="E68" s="41">
        <v>142</v>
      </c>
      <c r="F68" s="41">
        <v>69</v>
      </c>
      <c r="G68" s="41">
        <v>2385</v>
      </c>
      <c r="H68" s="38">
        <f>SUM(Ikärakenne[[#This Row],[0–5-vuotiaat]:[16 vuotta täyttäneet]])</f>
        <v>2689</v>
      </c>
      <c r="I68" s="138">
        <v>638532.18000000005</v>
      </c>
      <c r="J68" s="138">
        <v>130297.5</v>
      </c>
      <c r="K68" s="138">
        <v>1026848.86</v>
      </c>
      <c r="L68" s="138">
        <v>857986.02</v>
      </c>
      <c r="M68" s="138">
        <v>152783.1</v>
      </c>
      <c r="N68" s="181">
        <f>SUM(Ikärakenne[[#This Row],[Ikä 0–5]:[Ikä 16+]])</f>
        <v>2806447.66</v>
      </c>
    </row>
    <row r="69" spans="1:14" x14ac:dyDescent="0.25">
      <c r="A69" s="128">
        <v>205</v>
      </c>
      <c r="B69" s="124" t="s">
        <v>74</v>
      </c>
      <c r="C69" s="136">
        <v>1759</v>
      </c>
      <c r="D69" s="41">
        <v>382</v>
      </c>
      <c r="E69" s="41">
        <v>2452</v>
      </c>
      <c r="F69" s="41">
        <v>1285</v>
      </c>
      <c r="G69" s="41">
        <v>30419</v>
      </c>
      <c r="H69" s="38">
        <f>SUM(Ikärakenne[[#This Row],[0–5-vuotiaat]:[16 vuotta täyttäneet]])</f>
        <v>36297</v>
      </c>
      <c r="I69" s="138">
        <v>14399719.290000001</v>
      </c>
      <c r="J69" s="138">
        <v>3318243</v>
      </c>
      <c r="K69" s="138">
        <v>17731221.16</v>
      </c>
      <c r="L69" s="138">
        <v>15978435.300000001</v>
      </c>
      <c r="M69" s="138">
        <v>1948641.1400000001</v>
      </c>
      <c r="N69" s="181">
        <f>SUM(Ikärakenne[[#This Row],[Ikä 0–5]:[Ikä 16+]])</f>
        <v>53376259.890000001</v>
      </c>
    </row>
    <row r="70" spans="1:14" x14ac:dyDescent="0.25">
      <c r="A70" s="128">
        <v>208</v>
      </c>
      <c r="B70" s="124" t="s">
        <v>75</v>
      </c>
      <c r="C70" s="136">
        <v>739</v>
      </c>
      <c r="D70" s="41">
        <v>136</v>
      </c>
      <c r="E70" s="41">
        <v>965</v>
      </c>
      <c r="F70" s="41">
        <v>517</v>
      </c>
      <c r="G70" s="41">
        <v>9978</v>
      </c>
      <c r="H70" s="38">
        <f>SUM(Ikärakenne[[#This Row],[0–5-vuotiaat]:[16 vuotta täyttäneet]])</f>
        <v>12335</v>
      </c>
      <c r="I70" s="138">
        <v>6049683.0899999999</v>
      </c>
      <c r="J70" s="138">
        <v>1181364</v>
      </c>
      <c r="K70" s="138">
        <v>6978233.4500000002</v>
      </c>
      <c r="L70" s="138">
        <v>6428677.8600000003</v>
      </c>
      <c r="M70" s="138">
        <v>639190.68000000005</v>
      </c>
      <c r="N70" s="181">
        <f>SUM(Ikärakenne[[#This Row],[Ikä 0–5]:[Ikä 16+]])</f>
        <v>21277149.079999998</v>
      </c>
    </row>
    <row r="71" spans="1:14" x14ac:dyDescent="0.25">
      <c r="A71" s="128">
        <v>211</v>
      </c>
      <c r="B71" s="124" t="s">
        <v>76</v>
      </c>
      <c r="C71" s="136">
        <v>2045</v>
      </c>
      <c r="D71" s="41">
        <v>443</v>
      </c>
      <c r="E71" s="41">
        <v>2613</v>
      </c>
      <c r="F71" s="41">
        <v>1374</v>
      </c>
      <c r="G71" s="41">
        <v>26484</v>
      </c>
      <c r="H71" s="38">
        <f>SUM(Ikärakenne[[#This Row],[0–5-vuotiaat]:[16 vuotta täyttäneet]])</f>
        <v>32959</v>
      </c>
      <c r="I71" s="138">
        <v>16741003.950000001</v>
      </c>
      <c r="J71" s="138">
        <v>3848119.5</v>
      </c>
      <c r="K71" s="138">
        <v>18895465.289999999</v>
      </c>
      <c r="L71" s="138">
        <v>17085112.919999998</v>
      </c>
      <c r="M71" s="138">
        <v>1696565.04</v>
      </c>
      <c r="N71" s="181">
        <f>SUM(Ikärakenne[[#This Row],[Ikä 0–5]:[Ikä 16+]])</f>
        <v>58266266.699999996</v>
      </c>
    </row>
    <row r="72" spans="1:14" x14ac:dyDescent="0.25">
      <c r="A72" s="128">
        <v>213</v>
      </c>
      <c r="B72" s="124" t="s">
        <v>77</v>
      </c>
      <c r="C72" s="136">
        <v>167</v>
      </c>
      <c r="D72" s="41">
        <v>32</v>
      </c>
      <c r="E72" s="41">
        <v>267</v>
      </c>
      <c r="F72" s="41">
        <v>156</v>
      </c>
      <c r="G72" s="41">
        <v>4532</v>
      </c>
      <c r="H72" s="38">
        <f>SUM(Ikärakenne[[#This Row],[0–5-vuotiaat]:[16 vuotta täyttäneet]])</f>
        <v>5154</v>
      </c>
      <c r="I72" s="138">
        <v>1367113.77</v>
      </c>
      <c r="J72" s="138">
        <v>277968</v>
      </c>
      <c r="K72" s="138">
        <v>1930765.1099999999</v>
      </c>
      <c r="L72" s="138">
        <v>1939794.48</v>
      </c>
      <c r="M72" s="138">
        <v>290319.92</v>
      </c>
      <c r="N72" s="181">
        <f>SUM(Ikärakenne[[#This Row],[Ikä 0–5]:[Ikä 16+]])</f>
        <v>5805961.2799999993</v>
      </c>
    </row>
    <row r="73" spans="1:14" x14ac:dyDescent="0.25">
      <c r="A73" s="128">
        <v>214</v>
      </c>
      <c r="B73" s="124" t="s">
        <v>78</v>
      </c>
      <c r="C73" s="136">
        <v>583</v>
      </c>
      <c r="D73" s="41">
        <v>116</v>
      </c>
      <c r="E73" s="41">
        <v>789</v>
      </c>
      <c r="F73" s="41">
        <v>383</v>
      </c>
      <c r="G73" s="41">
        <v>10657</v>
      </c>
      <c r="H73" s="38">
        <f>SUM(Ikärakenne[[#This Row],[0–5-vuotiaat]:[16 vuotta täyttäneet]])</f>
        <v>12528</v>
      </c>
      <c r="I73" s="138">
        <v>4772618.7300000004</v>
      </c>
      <c r="J73" s="138">
        <v>1007634</v>
      </c>
      <c r="K73" s="138">
        <v>5705519.3700000001</v>
      </c>
      <c r="L73" s="138">
        <v>4762444.1399999997</v>
      </c>
      <c r="M73" s="138">
        <v>682687.42</v>
      </c>
      <c r="N73" s="181">
        <f>SUM(Ikärakenne[[#This Row],[Ikä 0–5]:[Ikä 16+]])</f>
        <v>16930903.660000004</v>
      </c>
    </row>
    <row r="74" spans="1:14" x14ac:dyDescent="0.25">
      <c r="A74" s="128">
        <v>216</v>
      </c>
      <c r="B74" s="124" t="s">
        <v>79</v>
      </c>
      <c r="C74" s="136">
        <v>46</v>
      </c>
      <c r="D74" s="41">
        <v>8</v>
      </c>
      <c r="E74" s="41">
        <v>61</v>
      </c>
      <c r="F74" s="41">
        <v>40</v>
      </c>
      <c r="G74" s="41">
        <v>1114</v>
      </c>
      <c r="H74" s="38">
        <f>SUM(Ikärakenne[[#This Row],[0–5-vuotiaat]:[16 vuotta täyttäneet]])</f>
        <v>1269</v>
      </c>
      <c r="I74" s="138">
        <v>376570.26</v>
      </c>
      <c r="J74" s="138">
        <v>69492</v>
      </c>
      <c r="K74" s="138">
        <v>441111.13</v>
      </c>
      <c r="L74" s="138">
        <v>497383.2</v>
      </c>
      <c r="M74" s="138">
        <v>71362.84</v>
      </c>
      <c r="N74" s="181">
        <f>SUM(Ikärakenne[[#This Row],[Ikä 0–5]:[Ikä 16+]])</f>
        <v>1455919.4300000002</v>
      </c>
    </row>
    <row r="75" spans="1:14" x14ac:dyDescent="0.25">
      <c r="A75" s="128">
        <v>217</v>
      </c>
      <c r="B75" s="124" t="s">
        <v>80</v>
      </c>
      <c r="C75" s="136">
        <v>309</v>
      </c>
      <c r="D75" s="41">
        <v>67</v>
      </c>
      <c r="E75" s="41">
        <v>447</v>
      </c>
      <c r="F75" s="41">
        <v>191</v>
      </c>
      <c r="G75" s="41">
        <v>4338</v>
      </c>
      <c r="H75" s="38">
        <f>SUM(Ikärakenne[[#This Row],[0–5-vuotiaat]:[16 vuotta täyttäneet]])</f>
        <v>5352</v>
      </c>
      <c r="I75" s="138">
        <v>2529569.79</v>
      </c>
      <c r="J75" s="138">
        <v>581995.5</v>
      </c>
      <c r="K75" s="138">
        <v>3232404.51</v>
      </c>
      <c r="L75" s="138">
        <v>2375004.7799999998</v>
      </c>
      <c r="M75" s="138">
        <v>277892.28000000003</v>
      </c>
      <c r="N75" s="181">
        <f>SUM(Ikärakenne[[#This Row],[Ikä 0–5]:[Ikä 16+]])</f>
        <v>8996866.8599999994</v>
      </c>
    </row>
    <row r="76" spans="1:14" x14ac:dyDescent="0.25">
      <c r="A76" s="128">
        <v>218</v>
      </c>
      <c r="B76" s="124" t="s">
        <v>81</v>
      </c>
      <c r="C76" s="136">
        <v>37</v>
      </c>
      <c r="D76" s="41">
        <v>11</v>
      </c>
      <c r="E76" s="41">
        <v>62</v>
      </c>
      <c r="F76" s="41">
        <v>27</v>
      </c>
      <c r="G76" s="41">
        <v>1063</v>
      </c>
      <c r="H76" s="38">
        <f>SUM(Ikärakenne[[#This Row],[0–5-vuotiaat]:[16 vuotta täyttäneet]])</f>
        <v>1200</v>
      </c>
      <c r="I76" s="138">
        <v>302893.47000000003</v>
      </c>
      <c r="J76" s="138">
        <v>95551.5</v>
      </c>
      <c r="K76" s="138">
        <v>448342.46</v>
      </c>
      <c r="L76" s="138">
        <v>335733.66</v>
      </c>
      <c r="M76" s="138">
        <v>68095.78</v>
      </c>
      <c r="N76" s="181">
        <f>SUM(Ikärakenne[[#This Row],[Ikä 0–5]:[Ikä 16+]])</f>
        <v>1250616.8700000001</v>
      </c>
    </row>
    <row r="77" spans="1:14" x14ac:dyDescent="0.25">
      <c r="A77" s="128">
        <v>224</v>
      </c>
      <c r="B77" s="124" t="s">
        <v>82</v>
      </c>
      <c r="C77" s="136">
        <v>344</v>
      </c>
      <c r="D77" s="41">
        <v>76</v>
      </c>
      <c r="E77" s="41">
        <v>573</v>
      </c>
      <c r="F77" s="41">
        <v>343</v>
      </c>
      <c r="G77" s="41">
        <v>7267</v>
      </c>
      <c r="H77" s="38">
        <f>SUM(Ikärakenne[[#This Row],[0–5-vuotiaat]:[16 vuotta täyttäneet]])</f>
        <v>8603</v>
      </c>
      <c r="I77" s="138">
        <v>2816090.64</v>
      </c>
      <c r="J77" s="138">
        <v>660174</v>
      </c>
      <c r="K77" s="138">
        <v>4143552.09</v>
      </c>
      <c r="L77" s="138">
        <v>4265060.9400000004</v>
      </c>
      <c r="M77" s="138">
        <v>465524.02</v>
      </c>
      <c r="N77" s="181">
        <f>SUM(Ikärakenne[[#This Row],[Ikä 0–5]:[Ikä 16+]])</f>
        <v>12350401.690000001</v>
      </c>
    </row>
    <row r="78" spans="1:14" x14ac:dyDescent="0.25">
      <c r="A78" s="128">
        <v>226</v>
      </c>
      <c r="B78" s="124" t="s">
        <v>83</v>
      </c>
      <c r="C78" s="136">
        <v>118</v>
      </c>
      <c r="D78" s="41">
        <v>34</v>
      </c>
      <c r="E78" s="41">
        <v>190</v>
      </c>
      <c r="F78" s="41">
        <v>124</v>
      </c>
      <c r="G78" s="41">
        <v>3199</v>
      </c>
      <c r="H78" s="38">
        <f>SUM(Ikärakenne[[#This Row],[0–5-vuotiaat]:[16 vuotta täyttäneet]])</f>
        <v>3665</v>
      </c>
      <c r="I78" s="138">
        <v>965984.58000000007</v>
      </c>
      <c r="J78" s="138">
        <v>295341</v>
      </c>
      <c r="K78" s="138">
        <v>1373952.7</v>
      </c>
      <c r="L78" s="138">
        <v>1541887.92</v>
      </c>
      <c r="M78" s="138">
        <v>204927.94</v>
      </c>
      <c r="N78" s="181">
        <f>SUM(Ikärakenne[[#This Row],[Ikä 0–5]:[Ikä 16+]])</f>
        <v>4382094.1400000006</v>
      </c>
    </row>
    <row r="79" spans="1:14" x14ac:dyDescent="0.25">
      <c r="A79" s="128">
        <v>230</v>
      </c>
      <c r="B79" s="124" t="s">
        <v>84</v>
      </c>
      <c r="C79" s="136">
        <v>98</v>
      </c>
      <c r="D79" s="41">
        <v>17</v>
      </c>
      <c r="E79" s="41">
        <v>128</v>
      </c>
      <c r="F79" s="41">
        <v>58</v>
      </c>
      <c r="G79" s="41">
        <v>1939</v>
      </c>
      <c r="H79" s="38">
        <f>SUM(Ikärakenne[[#This Row],[0–5-vuotiaat]:[16 vuotta täyttäneet]])</f>
        <v>2240</v>
      </c>
      <c r="I79" s="138">
        <v>802258.38</v>
      </c>
      <c r="J79" s="138">
        <v>147670.5</v>
      </c>
      <c r="K79" s="138">
        <v>925610.24</v>
      </c>
      <c r="L79" s="138">
        <v>721205.64</v>
      </c>
      <c r="M79" s="138">
        <v>124212.34000000001</v>
      </c>
      <c r="N79" s="181">
        <f>SUM(Ikärakenne[[#This Row],[Ikä 0–5]:[Ikä 16+]])</f>
        <v>2720957.1</v>
      </c>
    </row>
    <row r="80" spans="1:14" x14ac:dyDescent="0.25">
      <c r="A80" s="128">
        <v>231</v>
      </c>
      <c r="B80" s="124" t="s">
        <v>85</v>
      </c>
      <c r="C80" s="136">
        <v>51</v>
      </c>
      <c r="D80" s="41">
        <v>16</v>
      </c>
      <c r="E80" s="41">
        <v>66</v>
      </c>
      <c r="F80" s="41">
        <v>28</v>
      </c>
      <c r="G80" s="41">
        <v>1095</v>
      </c>
      <c r="H80" s="38">
        <f>SUM(Ikärakenne[[#This Row],[0–5-vuotiaat]:[16 vuotta täyttäneet]])</f>
        <v>1256</v>
      </c>
      <c r="I80" s="138">
        <v>417501.81</v>
      </c>
      <c r="J80" s="138">
        <v>138984</v>
      </c>
      <c r="K80" s="138">
        <v>477267.77999999997</v>
      </c>
      <c r="L80" s="138">
        <v>348168.24</v>
      </c>
      <c r="M80" s="138">
        <v>70145.7</v>
      </c>
      <c r="N80" s="181">
        <f>SUM(Ikärakenne[[#This Row],[Ikä 0–5]:[Ikä 16+]])</f>
        <v>1452067.53</v>
      </c>
    </row>
    <row r="81" spans="1:14" x14ac:dyDescent="0.25">
      <c r="A81" s="128">
        <v>232</v>
      </c>
      <c r="B81" s="124" t="s">
        <v>86</v>
      </c>
      <c r="C81" s="136">
        <v>580</v>
      </c>
      <c r="D81" s="41">
        <v>123</v>
      </c>
      <c r="E81" s="41">
        <v>849</v>
      </c>
      <c r="F81" s="41">
        <v>461</v>
      </c>
      <c r="G81" s="41">
        <v>10737</v>
      </c>
      <c r="H81" s="38">
        <f>SUM(Ikärakenne[[#This Row],[0–5-vuotiaat]:[16 vuotta täyttäneet]])</f>
        <v>12750</v>
      </c>
      <c r="I81" s="138">
        <v>4748059.8</v>
      </c>
      <c r="J81" s="138">
        <v>1068439.5</v>
      </c>
      <c r="K81" s="138">
        <v>6139399.1699999999</v>
      </c>
      <c r="L81" s="138">
        <v>5732341.3799999999</v>
      </c>
      <c r="M81" s="138">
        <v>687812.22</v>
      </c>
      <c r="N81" s="181">
        <f>SUM(Ikärakenne[[#This Row],[Ikä 0–5]:[Ikä 16+]])</f>
        <v>18376052.069999997</v>
      </c>
    </row>
    <row r="82" spans="1:14" x14ac:dyDescent="0.25">
      <c r="A82" s="128">
        <v>233</v>
      </c>
      <c r="B82" s="124" t="s">
        <v>87</v>
      </c>
      <c r="C82" s="136">
        <v>656</v>
      </c>
      <c r="D82" s="41">
        <v>133</v>
      </c>
      <c r="E82" s="41">
        <v>993</v>
      </c>
      <c r="F82" s="41">
        <v>577</v>
      </c>
      <c r="G82" s="41">
        <v>12757</v>
      </c>
      <c r="H82" s="38">
        <f>SUM(Ikärakenne[[#This Row],[0–5-vuotiaat]:[16 vuotta täyttäneet]])</f>
        <v>15116</v>
      </c>
      <c r="I82" s="138">
        <v>5370219.3600000003</v>
      </c>
      <c r="J82" s="138">
        <v>1155304.5</v>
      </c>
      <c r="K82" s="138">
        <v>7180710.6899999995</v>
      </c>
      <c r="L82" s="138">
        <v>7174752.6600000001</v>
      </c>
      <c r="M82" s="138">
        <v>817213.42</v>
      </c>
      <c r="N82" s="181">
        <f>SUM(Ikärakenne[[#This Row],[Ikä 0–5]:[Ikä 16+]])</f>
        <v>21698200.630000003</v>
      </c>
    </row>
    <row r="83" spans="1:14" x14ac:dyDescent="0.25">
      <c r="A83" s="128">
        <v>235</v>
      </c>
      <c r="B83" s="124" t="s">
        <v>88</v>
      </c>
      <c r="C83" s="136">
        <v>557</v>
      </c>
      <c r="D83" s="41">
        <v>131</v>
      </c>
      <c r="E83" s="41">
        <v>833</v>
      </c>
      <c r="F83" s="41">
        <v>479</v>
      </c>
      <c r="G83" s="41">
        <v>8284</v>
      </c>
      <c r="H83" s="38">
        <f>SUM(Ikärakenne[[#This Row],[0–5-vuotiaat]:[16 vuotta täyttäneet]])</f>
        <v>10284</v>
      </c>
      <c r="I83" s="138">
        <v>4559774.67</v>
      </c>
      <c r="J83" s="138">
        <v>1137931.5</v>
      </c>
      <c r="K83" s="138">
        <v>6023697.8899999997</v>
      </c>
      <c r="L83" s="138">
        <v>5956163.8200000003</v>
      </c>
      <c r="M83" s="138">
        <v>530673.04</v>
      </c>
      <c r="N83" s="181">
        <f>SUM(Ikärakenne[[#This Row],[Ikä 0–5]:[Ikä 16+]])</f>
        <v>18208240.919999998</v>
      </c>
    </row>
    <row r="84" spans="1:14" x14ac:dyDescent="0.25">
      <c r="A84" s="128">
        <v>236</v>
      </c>
      <c r="B84" s="124" t="s">
        <v>89</v>
      </c>
      <c r="C84" s="136">
        <v>227</v>
      </c>
      <c r="D84" s="41">
        <v>52</v>
      </c>
      <c r="E84" s="41">
        <v>360</v>
      </c>
      <c r="F84" s="41">
        <v>163</v>
      </c>
      <c r="G84" s="41">
        <v>3396</v>
      </c>
      <c r="H84" s="38">
        <f>SUM(Ikärakenne[[#This Row],[0–5-vuotiaat]:[16 vuotta täyttäneet]])</f>
        <v>4198</v>
      </c>
      <c r="I84" s="138">
        <v>1858292.37</v>
      </c>
      <c r="J84" s="138">
        <v>451698</v>
      </c>
      <c r="K84" s="138">
        <v>2603278.7999999998</v>
      </c>
      <c r="L84" s="138">
        <v>2026836.54</v>
      </c>
      <c r="M84" s="138">
        <v>217547.76</v>
      </c>
      <c r="N84" s="181">
        <f>SUM(Ikärakenne[[#This Row],[Ikä 0–5]:[Ikä 16+]])</f>
        <v>7157653.4699999997</v>
      </c>
    </row>
    <row r="85" spans="1:14" x14ac:dyDescent="0.25">
      <c r="A85" s="128">
        <v>239</v>
      </c>
      <c r="B85" s="124" t="s">
        <v>90</v>
      </c>
      <c r="C85" s="136">
        <v>76</v>
      </c>
      <c r="D85" s="41">
        <v>14</v>
      </c>
      <c r="E85" s="41">
        <v>92</v>
      </c>
      <c r="F85" s="41">
        <v>47</v>
      </c>
      <c r="G85" s="41">
        <v>1800</v>
      </c>
      <c r="H85" s="38">
        <f>SUM(Ikärakenne[[#This Row],[0–5-vuotiaat]:[16 vuotta täyttäneet]])</f>
        <v>2029</v>
      </c>
      <c r="I85" s="138">
        <v>622159.56000000006</v>
      </c>
      <c r="J85" s="138">
        <v>121611</v>
      </c>
      <c r="K85" s="138">
        <v>665282.36</v>
      </c>
      <c r="L85" s="138">
        <v>584425.26</v>
      </c>
      <c r="M85" s="138">
        <v>115308</v>
      </c>
      <c r="N85" s="181">
        <f>SUM(Ikärakenne[[#This Row],[Ikä 0–5]:[Ikä 16+]])</f>
        <v>2108786.1799999997</v>
      </c>
    </row>
    <row r="86" spans="1:14" x14ac:dyDescent="0.25">
      <c r="A86" s="128">
        <v>240</v>
      </c>
      <c r="B86" s="124" t="s">
        <v>91</v>
      </c>
      <c r="C86" s="136">
        <v>831</v>
      </c>
      <c r="D86" s="41">
        <v>162</v>
      </c>
      <c r="E86" s="41">
        <v>1221</v>
      </c>
      <c r="F86" s="41">
        <v>666</v>
      </c>
      <c r="G86" s="41">
        <v>16619</v>
      </c>
      <c r="H86" s="38">
        <f>SUM(Ikärakenne[[#This Row],[0–5-vuotiaat]:[16 vuotta täyttäneet]])</f>
        <v>19499</v>
      </c>
      <c r="I86" s="138">
        <v>6802823.6100000003</v>
      </c>
      <c r="J86" s="138">
        <v>1407213</v>
      </c>
      <c r="K86" s="138">
        <v>8829453.9299999997</v>
      </c>
      <c r="L86" s="138">
        <v>8281430.2800000003</v>
      </c>
      <c r="M86" s="138">
        <v>1064613.1400000001</v>
      </c>
      <c r="N86" s="181">
        <f>SUM(Ikärakenne[[#This Row],[Ikä 0–5]:[Ikä 16+]])</f>
        <v>26385533.960000001</v>
      </c>
    </row>
    <row r="87" spans="1:14" x14ac:dyDescent="0.25">
      <c r="A87" s="128">
        <v>241</v>
      </c>
      <c r="B87" s="124" t="s">
        <v>92</v>
      </c>
      <c r="C87" s="136">
        <v>399</v>
      </c>
      <c r="D87" s="41">
        <v>82</v>
      </c>
      <c r="E87" s="41">
        <v>582</v>
      </c>
      <c r="F87" s="41">
        <v>305</v>
      </c>
      <c r="G87" s="41">
        <v>6403</v>
      </c>
      <c r="H87" s="38">
        <f>SUM(Ikärakenne[[#This Row],[0–5-vuotiaat]:[16 vuotta täyttäneet]])</f>
        <v>7771</v>
      </c>
      <c r="I87" s="138">
        <v>3266337.69</v>
      </c>
      <c r="J87" s="138">
        <v>712293</v>
      </c>
      <c r="K87" s="138">
        <v>4208634.0599999996</v>
      </c>
      <c r="L87" s="138">
        <v>3792546.9</v>
      </c>
      <c r="M87" s="138">
        <v>410176.18</v>
      </c>
      <c r="N87" s="181">
        <f>SUM(Ikärakenne[[#This Row],[Ikä 0–5]:[Ikä 16+]])</f>
        <v>12389987.83</v>
      </c>
    </row>
    <row r="88" spans="1:14" x14ac:dyDescent="0.25">
      <c r="A88" s="128">
        <v>244</v>
      </c>
      <c r="B88" s="124" t="s">
        <v>93</v>
      </c>
      <c r="C88" s="136">
        <v>1558</v>
      </c>
      <c r="D88" s="41">
        <v>279</v>
      </c>
      <c r="E88" s="41">
        <v>1977</v>
      </c>
      <c r="F88" s="41">
        <v>968</v>
      </c>
      <c r="G88" s="41">
        <v>14518</v>
      </c>
      <c r="H88" s="38">
        <f>SUM(Ikärakenne[[#This Row],[0–5-vuotiaat]:[16 vuotta täyttäneet]])</f>
        <v>19300</v>
      </c>
      <c r="I88" s="138">
        <v>12754270.98</v>
      </c>
      <c r="J88" s="138">
        <v>2423533.5</v>
      </c>
      <c r="K88" s="138">
        <v>14296339.41</v>
      </c>
      <c r="L88" s="138">
        <v>12036673.439999999</v>
      </c>
      <c r="M88" s="138">
        <v>930023.08000000007</v>
      </c>
      <c r="N88" s="181">
        <f>SUM(Ikärakenne[[#This Row],[Ikä 0–5]:[Ikä 16+]])</f>
        <v>42440840.409999996</v>
      </c>
    </row>
    <row r="89" spans="1:14" x14ac:dyDescent="0.25">
      <c r="A89" s="128">
        <v>245</v>
      </c>
      <c r="B89" s="124" t="s">
        <v>94</v>
      </c>
      <c r="C89" s="136">
        <v>2151</v>
      </c>
      <c r="D89" s="41">
        <v>394</v>
      </c>
      <c r="E89" s="41">
        <v>2516</v>
      </c>
      <c r="F89" s="41">
        <v>1363</v>
      </c>
      <c r="G89" s="41">
        <v>31252</v>
      </c>
      <c r="H89" s="38">
        <f>SUM(Ikärakenne[[#This Row],[0–5-vuotiaat]:[16 vuotta täyttäneet]])</f>
        <v>37676</v>
      </c>
      <c r="I89" s="138">
        <v>17608752.810000002</v>
      </c>
      <c r="J89" s="138">
        <v>3422481</v>
      </c>
      <c r="K89" s="138">
        <v>18194026.280000001</v>
      </c>
      <c r="L89" s="138">
        <v>16948332.539999999</v>
      </c>
      <c r="M89" s="138">
        <v>2002003.12</v>
      </c>
      <c r="N89" s="181">
        <f>SUM(Ikärakenne[[#This Row],[Ikä 0–5]:[Ikä 16+]])</f>
        <v>58175595.75</v>
      </c>
    </row>
    <row r="90" spans="1:14" x14ac:dyDescent="0.25">
      <c r="A90" s="128">
        <v>249</v>
      </c>
      <c r="B90" s="124" t="s">
        <v>95</v>
      </c>
      <c r="C90" s="136">
        <v>343</v>
      </c>
      <c r="D90" s="41">
        <v>71</v>
      </c>
      <c r="E90" s="41">
        <v>567</v>
      </c>
      <c r="F90" s="41">
        <v>288</v>
      </c>
      <c r="G90" s="41">
        <v>7981</v>
      </c>
      <c r="H90" s="38">
        <f>SUM(Ikärakenne[[#This Row],[0–5-vuotiaat]:[16 vuotta täyttäneet]])</f>
        <v>9250</v>
      </c>
      <c r="I90" s="138">
        <v>2807904.33</v>
      </c>
      <c r="J90" s="138">
        <v>616741.5</v>
      </c>
      <c r="K90" s="138">
        <v>4100164.11</v>
      </c>
      <c r="L90" s="138">
        <v>3581159.04</v>
      </c>
      <c r="M90" s="138">
        <v>511262.86000000004</v>
      </c>
      <c r="N90" s="181">
        <f>SUM(Ikärakenne[[#This Row],[Ikä 0–5]:[Ikä 16+]])</f>
        <v>11617231.84</v>
      </c>
    </row>
    <row r="91" spans="1:14" x14ac:dyDescent="0.25">
      <c r="A91" s="128">
        <v>250</v>
      </c>
      <c r="B91" s="124" t="s">
        <v>96</v>
      </c>
      <c r="C91" s="136">
        <v>55</v>
      </c>
      <c r="D91" s="41">
        <v>9</v>
      </c>
      <c r="E91" s="41">
        <v>112</v>
      </c>
      <c r="F91" s="41">
        <v>51</v>
      </c>
      <c r="G91" s="41">
        <v>1544</v>
      </c>
      <c r="H91" s="38">
        <f>SUM(Ikärakenne[[#This Row],[0–5-vuotiaat]:[16 vuotta täyttäneet]])</f>
        <v>1771</v>
      </c>
      <c r="I91" s="138">
        <v>450247.05000000005</v>
      </c>
      <c r="J91" s="138">
        <v>78178.5</v>
      </c>
      <c r="K91" s="138">
        <v>809908.96</v>
      </c>
      <c r="L91" s="138">
        <v>634163.57999999996</v>
      </c>
      <c r="M91" s="138">
        <v>98908.64</v>
      </c>
      <c r="N91" s="181">
        <f>SUM(Ikärakenne[[#This Row],[Ikä 0–5]:[Ikä 16+]])</f>
        <v>2071406.7299999997</v>
      </c>
    </row>
    <row r="92" spans="1:14" x14ac:dyDescent="0.25">
      <c r="A92" s="128">
        <v>256</v>
      </c>
      <c r="B92" s="124" t="s">
        <v>97</v>
      </c>
      <c r="C92" s="136">
        <v>99</v>
      </c>
      <c r="D92" s="41">
        <v>20</v>
      </c>
      <c r="E92" s="41">
        <v>114</v>
      </c>
      <c r="F92" s="41">
        <v>58</v>
      </c>
      <c r="G92" s="41">
        <v>1263</v>
      </c>
      <c r="H92" s="38">
        <f>SUM(Ikärakenne[[#This Row],[0–5-vuotiaat]:[16 vuotta täyttäneet]])</f>
        <v>1554</v>
      </c>
      <c r="I92" s="138">
        <v>810444.69000000006</v>
      </c>
      <c r="J92" s="138">
        <v>173730</v>
      </c>
      <c r="K92" s="138">
        <v>824371.62</v>
      </c>
      <c r="L92" s="138">
        <v>721205.64</v>
      </c>
      <c r="M92" s="138">
        <v>80907.78</v>
      </c>
      <c r="N92" s="181">
        <f>SUM(Ikärakenne[[#This Row],[Ikä 0–5]:[Ikä 16+]])</f>
        <v>2610659.73</v>
      </c>
    </row>
    <row r="93" spans="1:14" x14ac:dyDescent="0.25">
      <c r="A93" s="128">
        <v>257</v>
      </c>
      <c r="B93" s="124" t="s">
        <v>98</v>
      </c>
      <c r="C93" s="136">
        <v>2434</v>
      </c>
      <c r="D93" s="41">
        <v>461</v>
      </c>
      <c r="E93" s="41">
        <v>3236</v>
      </c>
      <c r="F93" s="41">
        <v>1795</v>
      </c>
      <c r="G93" s="41">
        <v>32796</v>
      </c>
      <c r="H93" s="38">
        <f>SUM(Ikärakenne[[#This Row],[0–5-vuotiaat]:[16 vuotta täyttäneet]])</f>
        <v>40722</v>
      </c>
      <c r="I93" s="138">
        <v>19925478.540000003</v>
      </c>
      <c r="J93" s="138">
        <v>4004476.5</v>
      </c>
      <c r="K93" s="138">
        <v>23400583.879999999</v>
      </c>
      <c r="L93" s="138">
        <v>22320071.100000001</v>
      </c>
      <c r="M93" s="138">
        <v>2100911.7600000002</v>
      </c>
      <c r="N93" s="181">
        <f>SUM(Ikärakenne[[#This Row],[Ikä 0–5]:[Ikä 16+]])</f>
        <v>71751521.780000016</v>
      </c>
    </row>
    <row r="94" spans="1:14" x14ac:dyDescent="0.25">
      <c r="A94" s="128">
        <v>260</v>
      </c>
      <c r="B94" s="124" t="s">
        <v>99</v>
      </c>
      <c r="C94" s="136">
        <v>303</v>
      </c>
      <c r="D94" s="41">
        <v>71</v>
      </c>
      <c r="E94" s="41">
        <v>512</v>
      </c>
      <c r="F94" s="41">
        <v>255</v>
      </c>
      <c r="G94" s="41">
        <v>8586</v>
      </c>
      <c r="H94" s="38">
        <f>SUM(Ikärakenne[[#This Row],[0–5-vuotiaat]:[16 vuotta täyttäneet]])</f>
        <v>9727</v>
      </c>
      <c r="I94" s="138">
        <v>2480451.9300000002</v>
      </c>
      <c r="J94" s="138">
        <v>616741.5</v>
      </c>
      <c r="K94" s="138">
        <v>3702440.96</v>
      </c>
      <c r="L94" s="138">
        <v>3170817.9</v>
      </c>
      <c r="M94" s="138">
        <v>550019.16</v>
      </c>
      <c r="N94" s="181">
        <f>SUM(Ikärakenne[[#This Row],[Ikä 0–5]:[Ikä 16+]])</f>
        <v>10520471.450000001</v>
      </c>
    </row>
    <row r="95" spans="1:14" x14ac:dyDescent="0.25">
      <c r="A95" s="128">
        <v>261</v>
      </c>
      <c r="B95" s="124" t="s">
        <v>100</v>
      </c>
      <c r="C95" s="136">
        <v>335</v>
      </c>
      <c r="D95" s="41">
        <v>69</v>
      </c>
      <c r="E95" s="41">
        <v>426</v>
      </c>
      <c r="F95" s="41">
        <v>203</v>
      </c>
      <c r="G95" s="41">
        <v>5604</v>
      </c>
      <c r="H95" s="38">
        <f>SUM(Ikärakenne[[#This Row],[0–5-vuotiaat]:[16 vuotta täyttäneet]])</f>
        <v>6637</v>
      </c>
      <c r="I95" s="138">
        <v>2742413.85</v>
      </c>
      <c r="J95" s="138">
        <v>599368.5</v>
      </c>
      <c r="K95" s="138">
        <v>3080546.58</v>
      </c>
      <c r="L95" s="138">
        <v>2524219.7399999998</v>
      </c>
      <c r="M95" s="138">
        <v>358992.24</v>
      </c>
      <c r="N95" s="181">
        <f>SUM(Ikärakenne[[#This Row],[Ikä 0–5]:[Ikä 16+]])</f>
        <v>9305540.9100000001</v>
      </c>
    </row>
    <row r="96" spans="1:14" x14ac:dyDescent="0.25">
      <c r="A96" s="128">
        <v>263</v>
      </c>
      <c r="B96" s="124" t="s">
        <v>101</v>
      </c>
      <c r="C96" s="136">
        <v>386</v>
      </c>
      <c r="D96" s="41">
        <v>68</v>
      </c>
      <c r="E96" s="41">
        <v>472</v>
      </c>
      <c r="F96" s="41">
        <v>241</v>
      </c>
      <c r="G96" s="41">
        <v>6430</v>
      </c>
      <c r="H96" s="38">
        <f>SUM(Ikärakenne[[#This Row],[0–5-vuotiaat]:[16 vuotta täyttäneet]])</f>
        <v>7597</v>
      </c>
      <c r="I96" s="138">
        <v>3159915.66</v>
      </c>
      <c r="J96" s="138">
        <v>590682</v>
      </c>
      <c r="K96" s="138">
        <v>3413187.76</v>
      </c>
      <c r="L96" s="138">
        <v>2996733.78</v>
      </c>
      <c r="M96" s="138">
        <v>411905.8</v>
      </c>
      <c r="N96" s="181">
        <f>SUM(Ikärakenne[[#This Row],[Ikä 0–5]:[Ikä 16+]])</f>
        <v>10572425</v>
      </c>
    </row>
    <row r="97" spans="1:14" x14ac:dyDescent="0.25">
      <c r="A97" s="128">
        <v>265</v>
      </c>
      <c r="B97" s="124" t="s">
        <v>102</v>
      </c>
      <c r="C97" s="136">
        <v>53</v>
      </c>
      <c r="D97" s="41">
        <v>9</v>
      </c>
      <c r="E97" s="41">
        <v>54</v>
      </c>
      <c r="F97" s="41">
        <v>38</v>
      </c>
      <c r="G97" s="41">
        <v>910</v>
      </c>
      <c r="H97" s="38">
        <f>SUM(Ikärakenne[[#This Row],[0–5-vuotiaat]:[16 vuotta täyttäneet]])</f>
        <v>1064</v>
      </c>
      <c r="I97" s="138">
        <v>433874.43</v>
      </c>
      <c r="J97" s="138">
        <v>78178.5</v>
      </c>
      <c r="K97" s="138">
        <v>390491.82</v>
      </c>
      <c r="L97" s="138">
        <v>472514.04</v>
      </c>
      <c r="M97" s="138">
        <v>58294.6</v>
      </c>
      <c r="N97" s="181">
        <f>SUM(Ikärakenne[[#This Row],[Ikä 0–5]:[Ikä 16+]])</f>
        <v>1433353.3900000001</v>
      </c>
    </row>
    <row r="98" spans="1:14" x14ac:dyDescent="0.25">
      <c r="A98" s="128">
        <v>271</v>
      </c>
      <c r="B98" s="124" t="s">
        <v>103</v>
      </c>
      <c r="C98" s="136">
        <v>294</v>
      </c>
      <c r="D98" s="41">
        <v>58</v>
      </c>
      <c r="E98" s="41">
        <v>365</v>
      </c>
      <c r="F98" s="41">
        <v>221</v>
      </c>
      <c r="G98" s="41">
        <v>5965</v>
      </c>
      <c r="H98" s="38">
        <f>SUM(Ikärakenne[[#This Row],[0–5-vuotiaat]:[16 vuotta täyttäneet]])</f>
        <v>6903</v>
      </c>
      <c r="I98" s="138">
        <v>2406775.14</v>
      </c>
      <c r="J98" s="138">
        <v>503817</v>
      </c>
      <c r="K98" s="138">
        <v>2639435.4500000002</v>
      </c>
      <c r="L98" s="138">
        <v>2748042.18</v>
      </c>
      <c r="M98" s="138">
        <v>382117.9</v>
      </c>
      <c r="N98" s="181">
        <f>SUM(Ikärakenne[[#This Row],[Ikä 0–5]:[Ikä 16+]])</f>
        <v>8680187.6699999999</v>
      </c>
    </row>
    <row r="99" spans="1:14" x14ac:dyDescent="0.25">
      <c r="A99" s="128">
        <v>272</v>
      </c>
      <c r="B99" s="124" t="s">
        <v>104</v>
      </c>
      <c r="C99" s="136">
        <v>3052</v>
      </c>
      <c r="D99" s="41">
        <v>573</v>
      </c>
      <c r="E99" s="41">
        <v>3841</v>
      </c>
      <c r="F99" s="41">
        <v>1918</v>
      </c>
      <c r="G99" s="41">
        <v>38622</v>
      </c>
      <c r="H99" s="38">
        <f>SUM(Ikärakenne[[#This Row],[0–5-vuotiaat]:[16 vuotta täyttäneet]])</f>
        <v>48006</v>
      </c>
      <c r="I99" s="138">
        <v>24984618.120000001</v>
      </c>
      <c r="J99" s="138">
        <v>4977364.5</v>
      </c>
      <c r="K99" s="138">
        <v>27775538.530000001</v>
      </c>
      <c r="L99" s="138">
        <v>23849524.440000001</v>
      </c>
      <c r="M99" s="138">
        <v>2474125.3200000003</v>
      </c>
      <c r="N99" s="181">
        <f>SUM(Ikärakenne[[#This Row],[Ikä 0–5]:[Ikä 16+]])</f>
        <v>84061170.909999996</v>
      </c>
    </row>
    <row r="100" spans="1:14" x14ac:dyDescent="0.25">
      <c r="A100" s="128">
        <v>273</v>
      </c>
      <c r="B100" s="124" t="s">
        <v>105</v>
      </c>
      <c r="C100" s="136">
        <v>212</v>
      </c>
      <c r="D100" s="41">
        <v>34</v>
      </c>
      <c r="E100" s="41">
        <v>294</v>
      </c>
      <c r="F100" s="41">
        <v>135</v>
      </c>
      <c r="G100" s="41">
        <v>3324</v>
      </c>
      <c r="H100" s="38">
        <f>SUM(Ikärakenne[[#This Row],[0–5-vuotiaat]:[16 vuotta täyttäneet]])</f>
        <v>3999</v>
      </c>
      <c r="I100" s="138">
        <v>1735497.72</v>
      </c>
      <c r="J100" s="138">
        <v>295341</v>
      </c>
      <c r="K100" s="138">
        <v>2126011.02</v>
      </c>
      <c r="L100" s="138">
        <v>1678668.3</v>
      </c>
      <c r="M100" s="138">
        <v>212935.44</v>
      </c>
      <c r="N100" s="181">
        <f>SUM(Ikärakenne[[#This Row],[Ikä 0–5]:[Ikä 16+]])</f>
        <v>6048453.4800000004</v>
      </c>
    </row>
    <row r="101" spans="1:14" x14ac:dyDescent="0.25">
      <c r="A101" s="128">
        <v>275</v>
      </c>
      <c r="B101" s="124" t="s">
        <v>106</v>
      </c>
      <c r="C101" s="136">
        <v>97</v>
      </c>
      <c r="D101" s="41">
        <v>19</v>
      </c>
      <c r="E101" s="41">
        <v>141</v>
      </c>
      <c r="F101" s="41">
        <v>90</v>
      </c>
      <c r="G101" s="41">
        <v>2174</v>
      </c>
      <c r="H101" s="38">
        <f>SUM(Ikärakenne[[#This Row],[0–5-vuotiaat]:[16 vuotta täyttäneet]])</f>
        <v>2521</v>
      </c>
      <c r="I101" s="138">
        <v>794072.07000000007</v>
      </c>
      <c r="J101" s="138">
        <v>165043.5</v>
      </c>
      <c r="K101" s="138">
        <v>1019617.53</v>
      </c>
      <c r="L101" s="138">
        <v>1119112.2</v>
      </c>
      <c r="M101" s="138">
        <v>139266.44</v>
      </c>
      <c r="N101" s="181">
        <f>SUM(Ikärakenne[[#This Row],[Ikä 0–5]:[Ikä 16+]])</f>
        <v>3237111.7399999998</v>
      </c>
    </row>
    <row r="102" spans="1:14" x14ac:dyDescent="0.25">
      <c r="A102" s="128">
        <v>276</v>
      </c>
      <c r="B102" s="124" t="s">
        <v>107</v>
      </c>
      <c r="C102" s="136">
        <v>1041</v>
      </c>
      <c r="D102" s="41">
        <v>207</v>
      </c>
      <c r="E102" s="41">
        <v>1428</v>
      </c>
      <c r="F102" s="41">
        <v>680</v>
      </c>
      <c r="G102" s="41">
        <v>11801</v>
      </c>
      <c r="H102" s="38">
        <f>SUM(Ikärakenne[[#This Row],[0–5-vuotiaat]:[16 vuotta täyttäneet]])</f>
        <v>15157</v>
      </c>
      <c r="I102" s="138">
        <v>8521948.7100000009</v>
      </c>
      <c r="J102" s="138">
        <v>1798105.5</v>
      </c>
      <c r="K102" s="138">
        <v>10326339.24</v>
      </c>
      <c r="L102" s="138">
        <v>8455514.4000000004</v>
      </c>
      <c r="M102" s="138">
        <v>755972.06</v>
      </c>
      <c r="N102" s="181">
        <f>SUM(Ikärakenne[[#This Row],[Ikä 0–5]:[Ikä 16+]])</f>
        <v>29857879.91</v>
      </c>
    </row>
    <row r="103" spans="1:14" x14ac:dyDescent="0.25">
      <c r="A103" s="128">
        <v>280</v>
      </c>
      <c r="B103" s="124" t="s">
        <v>108</v>
      </c>
      <c r="C103" s="136">
        <v>83</v>
      </c>
      <c r="D103" s="41">
        <v>17</v>
      </c>
      <c r="E103" s="41">
        <v>134</v>
      </c>
      <c r="F103" s="41">
        <v>70</v>
      </c>
      <c r="G103" s="41">
        <v>1720</v>
      </c>
      <c r="H103" s="38">
        <f>SUM(Ikärakenne[[#This Row],[0–5-vuotiaat]:[16 vuotta täyttäneet]])</f>
        <v>2024</v>
      </c>
      <c r="I103" s="138">
        <v>679463.73</v>
      </c>
      <c r="J103" s="138">
        <v>147670.5</v>
      </c>
      <c r="K103" s="138">
        <v>968998.22</v>
      </c>
      <c r="L103" s="138">
        <v>870420.6</v>
      </c>
      <c r="M103" s="138">
        <v>110183.2</v>
      </c>
      <c r="N103" s="181">
        <f>SUM(Ikärakenne[[#This Row],[Ikä 0–5]:[Ikä 16+]])</f>
        <v>2776736.25</v>
      </c>
    </row>
    <row r="104" spans="1:14" x14ac:dyDescent="0.25">
      <c r="A104" s="128">
        <v>284</v>
      </c>
      <c r="B104" s="124" t="s">
        <v>109</v>
      </c>
      <c r="C104" s="136">
        <v>91</v>
      </c>
      <c r="D104" s="41">
        <v>14</v>
      </c>
      <c r="E104" s="41">
        <v>129</v>
      </c>
      <c r="F104" s="41">
        <v>80</v>
      </c>
      <c r="G104" s="41">
        <v>1913</v>
      </c>
      <c r="H104" s="38">
        <f>SUM(Ikärakenne[[#This Row],[0–5-vuotiaat]:[16 vuotta täyttäneet]])</f>
        <v>2227</v>
      </c>
      <c r="I104" s="138">
        <v>744954.21000000008</v>
      </c>
      <c r="J104" s="138">
        <v>121611</v>
      </c>
      <c r="K104" s="138">
        <v>932841.57</v>
      </c>
      <c r="L104" s="138">
        <v>994766.4</v>
      </c>
      <c r="M104" s="138">
        <v>122546.78</v>
      </c>
      <c r="N104" s="181">
        <f>SUM(Ikärakenne[[#This Row],[Ikä 0–5]:[Ikä 16+]])</f>
        <v>2916719.96</v>
      </c>
    </row>
    <row r="105" spans="1:14" x14ac:dyDescent="0.25">
      <c r="A105" s="128">
        <v>285</v>
      </c>
      <c r="B105" s="124" t="s">
        <v>110</v>
      </c>
      <c r="C105" s="136">
        <v>2002</v>
      </c>
      <c r="D105" s="41">
        <v>423</v>
      </c>
      <c r="E105" s="41">
        <v>2867</v>
      </c>
      <c r="F105" s="41">
        <v>1564</v>
      </c>
      <c r="G105" s="41">
        <v>43761</v>
      </c>
      <c r="H105" s="38">
        <f>SUM(Ikärakenne[[#This Row],[0–5-vuotiaat]:[16 vuotta täyttäneet]])</f>
        <v>50617</v>
      </c>
      <c r="I105" s="138">
        <v>16388992.620000001</v>
      </c>
      <c r="J105" s="138">
        <v>3674389.5</v>
      </c>
      <c r="K105" s="138">
        <v>20732223.109999999</v>
      </c>
      <c r="L105" s="138">
        <v>19447683.120000001</v>
      </c>
      <c r="M105" s="138">
        <v>2803329.66</v>
      </c>
      <c r="N105" s="181">
        <f>SUM(Ikärakenne[[#This Row],[Ikä 0–5]:[Ikä 16+]])</f>
        <v>63046618.010000005</v>
      </c>
    </row>
    <row r="106" spans="1:14" x14ac:dyDescent="0.25">
      <c r="A106" s="128">
        <v>286</v>
      </c>
      <c r="B106" s="124" t="s">
        <v>111</v>
      </c>
      <c r="C106" s="136">
        <v>3223</v>
      </c>
      <c r="D106" s="41">
        <v>662</v>
      </c>
      <c r="E106" s="41">
        <v>4534</v>
      </c>
      <c r="F106" s="41">
        <v>2391</v>
      </c>
      <c r="G106" s="41">
        <v>68619</v>
      </c>
      <c r="H106" s="38">
        <f>SUM(Ikärakenne[[#This Row],[0–5-vuotiaat]:[16 vuotta täyttäneet]])</f>
        <v>79429</v>
      </c>
      <c r="I106" s="138">
        <v>26384477.130000003</v>
      </c>
      <c r="J106" s="138">
        <v>5750463</v>
      </c>
      <c r="K106" s="138">
        <v>32786850.219999999</v>
      </c>
      <c r="L106" s="138">
        <v>29731080.780000001</v>
      </c>
      <c r="M106" s="138">
        <v>4395733.1400000006</v>
      </c>
      <c r="N106" s="181">
        <f>SUM(Ikärakenne[[#This Row],[Ikä 0–5]:[Ikä 16+]])</f>
        <v>99048604.269999996</v>
      </c>
    </row>
    <row r="107" spans="1:14" x14ac:dyDescent="0.25">
      <c r="A107" s="128">
        <v>287</v>
      </c>
      <c r="B107" s="124" t="s">
        <v>112</v>
      </c>
      <c r="C107" s="136">
        <v>251</v>
      </c>
      <c r="D107" s="41">
        <v>61</v>
      </c>
      <c r="E107" s="41">
        <v>322</v>
      </c>
      <c r="F107" s="41">
        <v>172</v>
      </c>
      <c r="G107" s="41">
        <v>5436</v>
      </c>
      <c r="H107" s="38">
        <f>SUM(Ikärakenne[[#This Row],[0–5-vuotiaat]:[16 vuotta täyttäneet]])</f>
        <v>6242</v>
      </c>
      <c r="I107" s="138">
        <v>2054763.81</v>
      </c>
      <c r="J107" s="138">
        <v>529876.5</v>
      </c>
      <c r="K107" s="138">
        <v>2328488.2599999998</v>
      </c>
      <c r="L107" s="138">
        <v>2138747.7599999998</v>
      </c>
      <c r="M107" s="138">
        <v>348230.16000000003</v>
      </c>
      <c r="N107" s="181">
        <f>SUM(Ikärakenne[[#This Row],[Ikä 0–5]:[Ikä 16+]])</f>
        <v>7400106.4900000002</v>
      </c>
    </row>
    <row r="108" spans="1:14" x14ac:dyDescent="0.25">
      <c r="A108" s="128">
        <v>288</v>
      </c>
      <c r="B108" s="124" t="s">
        <v>113</v>
      </c>
      <c r="C108" s="136">
        <v>366</v>
      </c>
      <c r="D108" s="41">
        <v>64</v>
      </c>
      <c r="E108" s="41">
        <v>467</v>
      </c>
      <c r="F108" s="41">
        <v>275</v>
      </c>
      <c r="G108" s="41">
        <v>5233</v>
      </c>
      <c r="H108" s="38">
        <f>SUM(Ikärakenne[[#This Row],[0–5-vuotiaat]:[16 vuotta täyttäneet]])</f>
        <v>6405</v>
      </c>
      <c r="I108" s="138">
        <v>2996189.46</v>
      </c>
      <c r="J108" s="138">
        <v>555936</v>
      </c>
      <c r="K108" s="138">
        <v>3377031.11</v>
      </c>
      <c r="L108" s="138">
        <v>3419509.5</v>
      </c>
      <c r="M108" s="138">
        <v>335225.98000000004</v>
      </c>
      <c r="N108" s="181">
        <f>SUM(Ikärakenne[[#This Row],[Ikä 0–5]:[Ikä 16+]])</f>
        <v>10683892.050000001</v>
      </c>
    </row>
    <row r="109" spans="1:14" x14ac:dyDescent="0.25">
      <c r="A109" s="128">
        <v>290</v>
      </c>
      <c r="B109" s="124" t="s">
        <v>114</v>
      </c>
      <c r="C109" s="136">
        <v>229</v>
      </c>
      <c r="D109" s="41">
        <v>46</v>
      </c>
      <c r="E109" s="41">
        <v>363</v>
      </c>
      <c r="F109" s="41">
        <v>254</v>
      </c>
      <c r="G109" s="41">
        <v>6863</v>
      </c>
      <c r="H109" s="38">
        <f>SUM(Ikärakenne[[#This Row],[0–5-vuotiaat]:[16 vuotta täyttäneet]])</f>
        <v>7755</v>
      </c>
      <c r="I109" s="138">
        <v>1874664.99</v>
      </c>
      <c r="J109" s="138">
        <v>399579</v>
      </c>
      <c r="K109" s="138">
        <v>2624972.79</v>
      </c>
      <c r="L109" s="138">
        <v>3158383.32</v>
      </c>
      <c r="M109" s="138">
        <v>439643.78</v>
      </c>
      <c r="N109" s="181">
        <f>SUM(Ikärakenne[[#This Row],[Ikä 0–5]:[Ikä 16+]])</f>
        <v>8497243.879999999</v>
      </c>
    </row>
    <row r="110" spans="1:14" x14ac:dyDescent="0.25">
      <c r="A110" s="128">
        <v>291</v>
      </c>
      <c r="B110" s="124" t="s">
        <v>115</v>
      </c>
      <c r="C110" s="136">
        <v>50</v>
      </c>
      <c r="D110" s="41">
        <v>17</v>
      </c>
      <c r="E110" s="41">
        <v>78</v>
      </c>
      <c r="F110" s="41">
        <v>41</v>
      </c>
      <c r="G110" s="41">
        <v>1933</v>
      </c>
      <c r="H110" s="38">
        <f>SUM(Ikärakenne[[#This Row],[0–5-vuotiaat]:[16 vuotta täyttäneet]])</f>
        <v>2119</v>
      </c>
      <c r="I110" s="138">
        <v>409315.5</v>
      </c>
      <c r="J110" s="138">
        <v>147670.5</v>
      </c>
      <c r="K110" s="138">
        <v>564043.74</v>
      </c>
      <c r="L110" s="138">
        <v>509817.77999999997</v>
      </c>
      <c r="M110" s="138">
        <v>123827.98000000001</v>
      </c>
      <c r="N110" s="181">
        <f>SUM(Ikärakenne[[#This Row],[Ikä 0–5]:[Ikä 16+]])</f>
        <v>1754675.5</v>
      </c>
    </row>
    <row r="111" spans="1:14" x14ac:dyDescent="0.25">
      <c r="A111" s="128">
        <v>297</v>
      </c>
      <c r="B111" s="124" t="s">
        <v>116</v>
      </c>
      <c r="C111" s="136">
        <v>6265</v>
      </c>
      <c r="D111" s="41">
        <v>1139</v>
      </c>
      <c r="E111" s="41">
        <v>7520</v>
      </c>
      <c r="F111" s="41">
        <v>3556</v>
      </c>
      <c r="G111" s="41">
        <v>104114</v>
      </c>
      <c r="H111" s="38">
        <f>SUM(Ikärakenne[[#This Row],[0–5-vuotiaat]:[16 vuotta täyttäneet]])</f>
        <v>122594</v>
      </c>
      <c r="I111" s="138">
        <v>51287232.150000006</v>
      </c>
      <c r="J111" s="138">
        <v>9893923.5</v>
      </c>
      <c r="K111" s="138">
        <v>54379601.600000001</v>
      </c>
      <c r="L111" s="138">
        <v>44217366.479999997</v>
      </c>
      <c r="M111" s="138">
        <v>6669542.8399999999</v>
      </c>
      <c r="N111" s="181">
        <f>SUM(Ikärakenne[[#This Row],[Ikä 0–5]:[Ikä 16+]])</f>
        <v>166447666.56999999</v>
      </c>
    </row>
    <row r="112" spans="1:14" x14ac:dyDescent="0.25">
      <c r="A112" s="124">
        <v>300</v>
      </c>
      <c r="B112" s="124" t="s">
        <v>117</v>
      </c>
      <c r="C112" s="137">
        <v>146</v>
      </c>
      <c r="D112" s="38">
        <v>27</v>
      </c>
      <c r="E112" s="38">
        <v>185</v>
      </c>
      <c r="F112" s="38">
        <v>135</v>
      </c>
      <c r="G112" s="38">
        <v>2944</v>
      </c>
      <c r="H112" s="38">
        <f>SUM(Ikärakenne[[#This Row],[0–5-vuotiaat]:[16 vuotta täyttäneet]])</f>
        <v>3437</v>
      </c>
      <c r="I112" s="138">
        <v>1195201.26</v>
      </c>
      <c r="J112" s="138">
        <v>234535.5</v>
      </c>
      <c r="K112" s="138">
        <v>1337796.05</v>
      </c>
      <c r="L112" s="138">
        <v>1678668.3</v>
      </c>
      <c r="M112" s="138">
        <v>188592.64000000001</v>
      </c>
      <c r="N112" s="181">
        <f>SUM(Ikärakenne[[#This Row],[Ikä 0–5]:[Ikä 16+]])</f>
        <v>4634793.75</v>
      </c>
    </row>
    <row r="113" spans="1:14" x14ac:dyDescent="0.25">
      <c r="A113" s="128">
        <v>301</v>
      </c>
      <c r="B113" s="124" t="s">
        <v>118</v>
      </c>
      <c r="C113" s="136">
        <v>897</v>
      </c>
      <c r="D113" s="41">
        <v>192</v>
      </c>
      <c r="E113" s="41">
        <v>1334</v>
      </c>
      <c r="F113" s="41">
        <v>683</v>
      </c>
      <c r="G113" s="41">
        <v>16784</v>
      </c>
      <c r="H113" s="38">
        <f>SUM(Ikärakenne[[#This Row],[0–5-vuotiaat]:[16 vuotta täyttäneet]])</f>
        <v>19890</v>
      </c>
      <c r="I113" s="138">
        <v>7343120.0700000003</v>
      </c>
      <c r="J113" s="138">
        <v>1667808</v>
      </c>
      <c r="K113" s="138">
        <v>9646594.2200000007</v>
      </c>
      <c r="L113" s="138">
        <v>8492818.1400000006</v>
      </c>
      <c r="M113" s="138">
        <v>1075183.04</v>
      </c>
      <c r="N113" s="181">
        <f>SUM(Ikärakenne[[#This Row],[Ikä 0–5]:[Ikä 16+]])</f>
        <v>28225523.469999999</v>
      </c>
    </row>
    <row r="114" spans="1:14" x14ac:dyDescent="0.25">
      <c r="A114" s="128">
        <v>304</v>
      </c>
      <c r="B114" s="124" t="s">
        <v>119</v>
      </c>
      <c r="C114" s="137">
        <v>23</v>
      </c>
      <c r="D114" s="137">
        <v>9</v>
      </c>
      <c r="E114" s="137">
        <v>33</v>
      </c>
      <c r="F114" s="137">
        <v>17</v>
      </c>
      <c r="G114" s="137">
        <v>868</v>
      </c>
      <c r="H114" s="38">
        <f>SUM(Ikärakenne[[#This Row],[0–5-vuotiaat]:[16 vuotta täyttäneet]])</f>
        <v>950</v>
      </c>
      <c r="I114" s="138">
        <v>188285.13</v>
      </c>
      <c r="J114" s="138">
        <v>78178.5</v>
      </c>
      <c r="K114" s="138">
        <v>238633.88999999998</v>
      </c>
      <c r="L114" s="138">
        <v>211387.86</v>
      </c>
      <c r="M114" s="138">
        <v>55604.08</v>
      </c>
      <c r="N114" s="181">
        <f>SUM(Ikärakenne[[#This Row],[Ikä 0–5]:[Ikä 16+]])</f>
        <v>772089.46</v>
      </c>
    </row>
    <row r="115" spans="1:14" x14ac:dyDescent="0.25">
      <c r="A115" s="128">
        <v>305</v>
      </c>
      <c r="B115" s="124" t="s">
        <v>120</v>
      </c>
      <c r="C115" s="136">
        <v>674</v>
      </c>
      <c r="D115" s="41">
        <v>168</v>
      </c>
      <c r="E115" s="41">
        <v>990</v>
      </c>
      <c r="F115" s="41">
        <v>549</v>
      </c>
      <c r="G115" s="41">
        <v>12765</v>
      </c>
      <c r="H115" s="38">
        <f>SUM(Ikärakenne[[#This Row],[0–5-vuotiaat]:[16 vuotta täyttäneet]])</f>
        <v>15146</v>
      </c>
      <c r="I115" s="138">
        <v>5517572.9400000004</v>
      </c>
      <c r="J115" s="138">
        <v>1459332</v>
      </c>
      <c r="K115" s="138">
        <v>7159016.7000000002</v>
      </c>
      <c r="L115" s="138">
        <v>6826584.4199999999</v>
      </c>
      <c r="M115" s="138">
        <v>817725.9</v>
      </c>
      <c r="N115" s="181">
        <f>SUM(Ikärakenne[[#This Row],[Ikä 0–5]:[Ikä 16+]])</f>
        <v>21780231.960000001</v>
      </c>
    </row>
    <row r="116" spans="1:14" x14ac:dyDescent="0.25">
      <c r="A116" s="128">
        <v>309</v>
      </c>
      <c r="B116" s="124" t="s">
        <v>121</v>
      </c>
      <c r="C116" s="136">
        <v>227</v>
      </c>
      <c r="D116" s="41">
        <v>63</v>
      </c>
      <c r="E116" s="41">
        <v>386</v>
      </c>
      <c r="F116" s="41">
        <v>221</v>
      </c>
      <c r="G116" s="41">
        <v>5560</v>
      </c>
      <c r="H116" s="38">
        <f>SUM(Ikärakenne[[#This Row],[0–5-vuotiaat]:[16 vuotta täyttäneet]])</f>
        <v>6457</v>
      </c>
      <c r="I116" s="138">
        <v>1858292.37</v>
      </c>
      <c r="J116" s="138">
        <v>547249.5</v>
      </c>
      <c r="K116" s="138">
        <v>2791293.38</v>
      </c>
      <c r="L116" s="138">
        <v>2748042.18</v>
      </c>
      <c r="M116" s="138">
        <v>356173.60000000003</v>
      </c>
      <c r="N116" s="181">
        <f>SUM(Ikärakenne[[#This Row],[Ikä 0–5]:[Ikä 16+]])</f>
        <v>8301051.0299999993</v>
      </c>
    </row>
    <row r="117" spans="1:14" x14ac:dyDescent="0.25">
      <c r="A117" s="128">
        <v>312</v>
      </c>
      <c r="B117" s="124" t="s">
        <v>122</v>
      </c>
      <c r="C117" s="136">
        <v>50</v>
      </c>
      <c r="D117" s="41">
        <v>13</v>
      </c>
      <c r="E117" s="41">
        <v>98</v>
      </c>
      <c r="F117" s="41">
        <v>33</v>
      </c>
      <c r="G117" s="41">
        <v>1002</v>
      </c>
      <c r="H117" s="38">
        <f>SUM(Ikärakenne[[#This Row],[0–5-vuotiaat]:[16 vuotta täyttäneet]])</f>
        <v>1196</v>
      </c>
      <c r="I117" s="138">
        <v>409315.5</v>
      </c>
      <c r="J117" s="138">
        <v>112924.5</v>
      </c>
      <c r="K117" s="138">
        <v>708670.34</v>
      </c>
      <c r="L117" s="138">
        <v>410341.14</v>
      </c>
      <c r="M117" s="138">
        <v>64188.12</v>
      </c>
      <c r="N117" s="181">
        <f>SUM(Ikärakenne[[#This Row],[Ikä 0–5]:[Ikä 16+]])</f>
        <v>1705439.6</v>
      </c>
    </row>
    <row r="118" spans="1:14" x14ac:dyDescent="0.25">
      <c r="A118" s="128">
        <v>316</v>
      </c>
      <c r="B118" s="124" t="s">
        <v>123</v>
      </c>
      <c r="C118" s="136">
        <v>167</v>
      </c>
      <c r="D118" s="41">
        <v>25</v>
      </c>
      <c r="E118" s="41">
        <v>254</v>
      </c>
      <c r="F118" s="41">
        <v>134</v>
      </c>
      <c r="G118" s="41">
        <v>3618</v>
      </c>
      <c r="H118" s="38">
        <f>SUM(Ikärakenne[[#This Row],[0–5-vuotiaat]:[16 vuotta täyttäneet]])</f>
        <v>4198</v>
      </c>
      <c r="I118" s="138">
        <v>1367113.77</v>
      </c>
      <c r="J118" s="138">
        <v>217162.5</v>
      </c>
      <c r="K118" s="138">
        <v>1836757.82</v>
      </c>
      <c r="L118" s="138">
        <v>1666233.72</v>
      </c>
      <c r="M118" s="138">
        <v>231769.08000000002</v>
      </c>
      <c r="N118" s="181">
        <f>SUM(Ikärakenne[[#This Row],[Ikä 0–5]:[Ikä 16+]])</f>
        <v>5319036.8899999997</v>
      </c>
    </row>
    <row r="119" spans="1:14" x14ac:dyDescent="0.25">
      <c r="A119" s="128">
        <v>317</v>
      </c>
      <c r="B119" s="124" t="s">
        <v>124</v>
      </c>
      <c r="C119" s="136">
        <v>130</v>
      </c>
      <c r="D119" s="41">
        <v>26</v>
      </c>
      <c r="E119" s="41">
        <v>198</v>
      </c>
      <c r="F119" s="41">
        <v>112</v>
      </c>
      <c r="G119" s="41">
        <v>2008</v>
      </c>
      <c r="H119" s="38">
        <f>SUM(Ikärakenne[[#This Row],[0–5-vuotiaat]:[16 vuotta täyttäneet]])</f>
        <v>2474</v>
      </c>
      <c r="I119" s="138">
        <v>1064220.3</v>
      </c>
      <c r="J119" s="138">
        <v>225849</v>
      </c>
      <c r="K119" s="138">
        <v>1431803.34</v>
      </c>
      <c r="L119" s="138">
        <v>1392672.96</v>
      </c>
      <c r="M119" s="138">
        <v>128632.48000000001</v>
      </c>
      <c r="N119" s="181">
        <f>SUM(Ikärakenne[[#This Row],[Ikä 0–5]:[Ikä 16+]])</f>
        <v>4243178.08</v>
      </c>
    </row>
    <row r="120" spans="1:14" x14ac:dyDescent="0.25">
      <c r="A120" s="128">
        <v>320</v>
      </c>
      <c r="B120" s="124" t="s">
        <v>125</v>
      </c>
      <c r="C120" s="136">
        <v>223</v>
      </c>
      <c r="D120" s="41">
        <v>39</v>
      </c>
      <c r="E120" s="41">
        <v>310</v>
      </c>
      <c r="F120" s="41">
        <v>149</v>
      </c>
      <c r="G120" s="41">
        <v>6275</v>
      </c>
      <c r="H120" s="38">
        <f>SUM(Ikärakenne[[#This Row],[0–5-vuotiaat]:[16 vuotta täyttäneet]])</f>
        <v>6996</v>
      </c>
      <c r="I120" s="138">
        <v>1825547.1300000001</v>
      </c>
      <c r="J120" s="138">
        <v>338773.5</v>
      </c>
      <c r="K120" s="138">
        <v>2241712.2999999998</v>
      </c>
      <c r="L120" s="138">
        <v>1852752.42</v>
      </c>
      <c r="M120" s="138">
        <v>401976.5</v>
      </c>
      <c r="N120" s="181">
        <f>SUM(Ikärakenne[[#This Row],[Ikä 0–5]:[Ikä 16+]])</f>
        <v>6660761.8499999996</v>
      </c>
    </row>
    <row r="121" spans="1:14" x14ac:dyDescent="0.25">
      <c r="A121" s="128">
        <v>322</v>
      </c>
      <c r="B121" s="124" t="s">
        <v>126</v>
      </c>
      <c r="C121" s="136">
        <v>259</v>
      </c>
      <c r="D121" s="41">
        <v>45</v>
      </c>
      <c r="E121" s="41">
        <v>346</v>
      </c>
      <c r="F121" s="41">
        <v>182</v>
      </c>
      <c r="G121" s="41">
        <v>5717</v>
      </c>
      <c r="H121" s="38">
        <f>SUM(Ikärakenne[[#This Row],[0–5-vuotiaat]:[16 vuotta täyttäneet]])</f>
        <v>6549</v>
      </c>
      <c r="I121" s="138">
        <v>2120254.29</v>
      </c>
      <c r="J121" s="138">
        <v>390892.5</v>
      </c>
      <c r="K121" s="138">
        <v>2502040.1800000002</v>
      </c>
      <c r="L121" s="138">
        <v>2263093.56</v>
      </c>
      <c r="M121" s="138">
        <v>366231.02</v>
      </c>
      <c r="N121" s="181">
        <f>SUM(Ikärakenne[[#This Row],[Ikä 0–5]:[Ikä 16+]])</f>
        <v>7642511.5500000007</v>
      </c>
    </row>
    <row r="122" spans="1:14" x14ac:dyDescent="0.25">
      <c r="A122" s="128">
        <v>398</v>
      </c>
      <c r="B122" s="124" t="s">
        <v>127</v>
      </c>
      <c r="C122" s="136">
        <v>5822</v>
      </c>
      <c r="D122" s="41">
        <v>1061</v>
      </c>
      <c r="E122" s="41">
        <v>7276</v>
      </c>
      <c r="F122" s="41">
        <v>3873</v>
      </c>
      <c r="G122" s="41">
        <v>102143</v>
      </c>
      <c r="H122" s="38">
        <f>SUM(Ikärakenne[[#This Row],[0–5-vuotiaat]:[16 vuotta täyttäneet]])</f>
        <v>120175</v>
      </c>
      <c r="I122" s="138">
        <v>47660696.82</v>
      </c>
      <c r="J122" s="138">
        <v>9216376.5</v>
      </c>
      <c r="K122" s="138">
        <v>52615157.079999998</v>
      </c>
      <c r="L122" s="138">
        <v>48159128.339999996</v>
      </c>
      <c r="M122" s="138">
        <v>6543280.5800000001</v>
      </c>
      <c r="N122" s="181">
        <f>SUM(Ikärakenne[[#This Row],[Ikä 0–5]:[Ikä 16+]])</f>
        <v>164194639.32000002</v>
      </c>
    </row>
    <row r="123" spans="1:14" x14ac:dyDescent="0.25">
      <c r="A123" s="128">
        <v>399</v>
      </c>
      <c r="B123" s="124" t="s">
        <v>128</v>
      </c>
      <c r="C123" s="137">
        <v>422</v>
      </c>
      <c r="D123" s="137">
        <v>91</v>
      </c>
      <c r="E123" s="137">
        <v>728</v>
      </c>
      <c r="F123" s="137">
        <v>345</v>
      </c>
      <c r="G123" s="137">
        <v>6231</v>
      </c>
      <c r="H123" s="38">
        <f>SUM(Ikärakenne[[#This Row],[0–5-vuotiaat]:[16 vuotta täyttäneet]])</f>
        <v>7817</v>
      </c>
      <c r="I123" s="138">
        <v>3454622.8200000003</v>
      </c>
      <c r="J123" s="138">
        <v>790471.5</v>
      </c>
      <c r="K123" s="138">
        <v>5264408.24</v>
      </c>
      <c r="L123" s="138">
        <v>4289930.0999999996</v>
      </c>
      <c r="M123" s="138">
        <v>399157.86</v>
      </c>
      <c r="N123" s="181">
        <f>SUM(Ikärakenne[[#This Row],[Ikä 0–5]:[Ikä 16+]])</f>
        <v>14198590.52</v>
      </c>
    </row>
    <row r="124" spans="1:14" x14ac:dyDescent="0.25">
      <c r="A124" s="128">
        <v>400</v>
      </c>
      <c r="B124" s="124" t="s">
        <v>129</v>
      </c>
      <c r="C124" s="136">
        <v>418</v>
      </c>
      <c r="D124" s="41">
        <v>89</v>
      </c>
      <c r="E124" s="41">
        <v>627</v>
      </c>
      <c r="F124" s="41">
        <v>306</v>
      </c>
      <c r="G124" s="41">
        <v>6926</v>
      </c>
      <c r="H124" s="38">
        <f>SUM(Ikärakenne[[#This Row],[0–5-vuotiaat]:[16 vuotta täyttäneet]])</f>
        <v>8366</v>
      </c>
      <c r="I124" s="138">
        <v>3421877.58</v>
      </c>
      <c r="J124" s="138">
        <v>773098.5</v>
      </c>
      <c r="K124" s="138">
        <v>4534043.91</v>
      </c>
      <c r="L124" s="138">
        <v>3804981.48</v>
      </c>
      <c r="M124" s="138">
        <v>443679.56</v>
      </c>
      <c r="N124" s="181">
        <f>SUM(Ikärakenne[[#This Row],[Ikä 0–5]:[Ikä 16+]])</f>
        <v>12977681.030000001</v>
      </c>
    </row>
    <row r="125" spans="1:14" x14ac:dyDescent="0.25">
      <c r="A125" s="128">
        <v>402</v>
      </c>
      <c r="B125" s="124" t="s">
        <v>130</v>
      </c>
      <c r="C125" s="136">
        <v>387</v>
      </c>
      <c r="D125" s="41">
        <v>70</v>
      </c>
      <c r="E125" s="41">
        <v>586</v>
      </c>
      <c r="F125" s="41">
        <v>352</v>
      </c>
      <c r="G125" s="41">
        <v>7704</v>
      </c>
      <c r="H125" s="38">
        <f>SUM(Ikärakenne[[#This Row],[0–5-vuotiaat]:[16 vuotta täyttäneet]])</f>
        <v>9099</v>
      </c>
      <c r="I125" s="138">
        <v>3168101.97</v>
      </c>
      <c r="J125" s="138">
        <v>608055</v>
      </c>
      <c r="K125" s="138">
        <v>4237559.38</v>
      </c>
      <c r="L125" s="138">
        <v>4376972.16</v>
      </c>
      <c r="M125" s="138">
        <v>493518.24</v>
      </c>
      <c r="N125" s="181">
        <f>SUM(Ikärakenne[[#This Row],[Ikä 0–5]:[Ikä 16+]])</f>
        <v>12884206.75</v>
      </c>
    </row>
    <row r="126" spans="1:14" x14ac:dyDescent="0.25">
      <c r="A126" s="128">
        <v>403</v>
      </c>
      <c r="B126" s="124" t="s">
        <v>131</v>
      </c>
      <c r="C126" s="136">
        <v>113</v>
      </c>
      <c r="D126" s="41">
        <v>32</v>
      </c>
      <c r="E126" s="41">
        <v>174</v>
      </c>
      <c r="F126" s="41">
        <v>98</v>
      </c>
      <c r="G126" s="41">
        <v>2403</v>
      </c>
      <c r="H126" s="38">
        <f>SUM(Ikärakenne[[#This Row],[0–5-vuotiaat]:[16 vuotta täyttäneet]])</f>
        <v>2820</v>
      </c>
      <c r="I126" s="138">
        <v>925053.03</v>
      </c>
      <c r="J126" s="138">
        <v>277968</v>
      </c>
      <c r="K126" s="138">
        <v>1258251.42</v>
      </c>
      <c r="L126" s="138">
        <v>1218588.8400000001</v>
      </c>
      <c r="M126" s="138">
        <v>153936.18</v>
      </c>
      <c r="N126" s="181">
        <f>SUM(Ikärakenne[[#This Row],[Ikä 0–5]:[Ikä 16+]])</f>
        <v>3833797.47</v>
      </c>
    </row>
    <row r="127" spans="1:14" x14ac:dyDescent="0.25">
      <c r="A127" s="128">
        <v>405</v>
      </c>
      <c r="B127" s="124" t="s">
        <v>132</v>
      </c>
      <c r="C127" s="136">
        <v>3172</v>
      </c>
      <c r="D127" s="41">
        <v>629</v>
      </c>
      <c r="E127" s="41">
        <v>4349</v>
      </c>
      <c r="F127" s="41">
        <v>2195</v>
      </c>
      <c r="G127" s="41">
        <v>62305</v>
      </c>
      <c r="H127" s="38">
        <f>SUM(Ikärakenne[[#This Row],[0–5-vuotiaat]:[16 vuotta täyttäneet]])</f>
        <v>72650</v>
      </c>
      <c r="I127" s="138">
        <v>25966975.32</v>
      </c>
      <c r="J127" s="138">
        <v>5463808.5</v>
      </c>
      <c r="K127" s="138">
        <v>31449054.169999998</v>
      </c>
      <c r="L127" s="138">
        <v>27293903.100000001</v>
      </c>
      <c r="M127" s="138">
        <v>3991258.3000000003</v>
      </c>
      <c r="N127" s="181">
        <f>SUM(Ikärakenne[[#This Row],[Ikä 0–5]:[Ikä 16+]])</f>
        <v>94164999.390000001</v>
      </c>
    </row>
    <row r="128" spans="1:14" x14ac:dyDescent="0.25">
      <c r="A128" s="128">
        <v>407</v>
      </c>
      <c r="B128" s="124" t="s">
        <v>133</v>
      </c>
      <c r="C128" s="136">
        <v>123</v>
      </c>
      <c r="D128" s="41">
        <v>36</v>
      </c>
      <c r="E128" s="41">
        <v>140</v>
      </c>
      <c r="F128" s="41">
        <v>91</v>
      </c>
      <c r="G128" s="41">
        <v>2128</v>
      </c>
      <c r="H128" s="38">
        <f>SUM(Ikärakenne[[#This Row],[0–5-vuotiaat]:[16 vuotta täyttäneet]])</f>
        <v>2518</v>
      </c>
      <c r="I128" s="138">
        <v>1006916.13</v>
      </c>
      <c r="J128" s="138">
        <v>312714</v>
      </c>
      <c r="K128" s="138">
        <v>1012386.2</v>
      </c>
      <c r="L128" s="138">
        <v>1131546.78</v>
      </c>
      <c r="M128" s="138">
        <v>136319.67999999999</v>
      </c>
      <c r="N128" s="181">
        <f>SUM(Ikärakenne[[#This Row],[Ikä 0–5]:[Ikä 16+]])</f>
        <v>3599882.7900000005</v>
      </c>
    </row>
    <row r="129" spans="1:14" x14ac:dyDescent="0.25">
      <c r="A129" s="128">
        <v>408</v>
      </c>
      <c r="B129" s="124" t="s">
        <v>134</v>
      </c>
      <c r="C129" s="136">
        <v>741</v>
      </c>
      <c r="D129" s="41">
        <v>170</v>
      </c>
      <c r="E129" s="41">
        <v>1119</v>
      </c>
      <c r="F129" s="41">
        <v>563</v>
      </c>
      <c r="G129" s="41">
        <v>11506</v>
      </c>
      <c r="H129" s="38">
        <f>SUM(Ikärakenne[[#This Row],[0–5-vuotiaat]:[16 vuotta täyttäneet]])</f>
        <v>14099</v>
      </c>
      <c r="I129" s="138">
        <v>6066055.71</v>
      </c>
      <c r="J129" s="138">
        <v>1476705</v>
      </c>
      <c r="K129" s="138">
        <v>8091858.2699999996</v>
      </c>
      <c r="L129" s="138">
        <v>7000668.54</v>
      </c>
      <c r="M129" s="138">
        <v>737074.36</v>
      </c>
      <c r="N129" s="181">
        <f>SUM(Ikärakenne[[#This Row],[Ikä 0–5]:[Ikä 16+]])</f>
        <v>23372361.879999999</v>
      </c>
    </row>
    <row r="130" spans="1:14" x14ac:dyDescent="0.25">
      <c r="A130" s="128">
        <v>410</v>
      </c>
      <c r="B130" s="124" t="s">
        <v>135</v>
      </c>
      <c r="C130" s="136">
        <v>1227</v>
      </c>
      <c r="D130" s="41">
        <v>291</v>
      </c>
      <c r="E130" s="41">
        <v>1937</v>
      </c>
      <c r="F130" s="41">
        <v>882</v>
      </c>
      <c r="G130" s="41">
        <v>14438</v>
      </c>
      <c r="H130" s="38">
        <f>SUM(Ikärakenne[[#This Row],[0–5-vuotiaat]:[16 vuotta täyttäneet]])</f>
        <v>18775</v>
      </c>
      <c r="I130" s="138">
        <v>10044602.370000001</v>
      </c>
      <c r="J130" s="138">
        <v>2527771.5</v>
      </c>
      <c r="K130" s="138">
        <v>14007086.209999999</v>
      </c>
      <c r="L130" s="138">
        <v>10967299.560000001</v>
      </c>
      <c r="M130" s="138">
        <v>924898.28</v>
      </c>
      <c r="N130" s="181">
        <f>SUM(Ikärakenne[[#This Row],[Ikä 0–5]:[Ikä 16+]])</f>
        <v>38471657.920000002</v>
      </c>
    </row>
    <row r="131" spans="1:14" x14ac:dyDescent="0.25">
      <c r="A131" s="128">
        <v>416</v>
      </c>
      <c r="B131" s="124" t="s">
        <v>136</v>
      </c>
      <c r="C131" s="136">
        <v>148</v>
      </c>
      <c r="D131" s="41">
        <v>34</v>
      </c>
      <c r="E131" s="41">
        <v>236</v>
      </c>
      <c r="F131" s="41">
        <v>113</v>
      </c>
      <c r="G131" s="41">
        <v>2355</v>
      </c>
      <c r="H131" s="38">
        <f>SUM(Ikärakenne[[#This Row],[0–5-vuotiaat]:[16 vuotta täyttäneet]])</f>
        <v>2886</v>
      </c>
      <c r="I131" s="138">
        <v>1211573.8800000001</v>
      </c>
      <c r="J131" s="138">
        <v>295341</v>
      </c>
      <c r="K131" s="138">
        <v>1706593.88</v>
      </c>
      <c r="L131" s="138">
        <v>1405107.54</v>
      </c>
      <c r="M131" s="138">
        <v>150861.30000000002</v>
      </c>
      <c r="N131" s="181">
        <f>SUM(Ikärakenne[[#This Row],[Ikä 0–5]:[Ikä 16+]])</f>
        <v>4769477.5999999996</v>
      </c>
    </row>
    <row r="132" spans="1:14" x14ac:dyDescent="0.25">
      <c r="A132" s="128">
        <v>418</v>
      </c>
      <c r="B132" s="124" t="s">
        <v>137</v>
      </c>
      <c r="C132" s="136">
        <v>1749</v>
      </c>
      <c r="D132" s="41">
        <v>324</v>
      </c>
      <c r="E132" s="41">
        <v>2330</v>
      </c>
      <c r="F132" s="41">
        <v>1210</v>
      </c>
      <c r="G132" s="41">
        <v>18967</v>
      </c>
      <c r="H132" s="38">
        <f>SUM(Ikärakenne[[#This Row],[0–5-vuotiaat]:[16 vuotta täyttäneet]])</f>
        <v>24580</v>
      </c>
      <c r="I132" s="138">
        <v>14317856.190000001</v>
      </c>
      <c r="J132" s="138">
        <v>2814426</v>
      </c>
      <c r="K132" s="138">
        <v>16848998.899999999</v>
      </c>
      <c r="L132" s="138">
        <v>15045841.800000001</v>
      </c>
      <c r="M132" s="138">
        <v>1215026.02</v>
      </c>
      <c r="N132" s="181">
        <f>SUM(Ikärakenne[[#This Row],[Ikä 0–5]:[Ikä 16+]])</f>
        <v>50242148.910000004</v>
      </c>
    </row>
    <row r="133" spans="1:14" x14ac:dyDescent="0.25">
      <c r="A133" s="128">
        <v>420</v>
      </c>
      <c r="B133" s="124" t="s">
        <v>138</v>
      </c>
      <c r="C133" s="136">
        <v>432</v>
      </c>
      <c r="D133" s="41">
        <v>61</v>
      </c>
      <c r="E133" s="41">
        <v>526</v>
      </c>
      <c r="F133" s="41">
        <v>288</v>
      </c>
      <c r="G133" s="41">
        <v>7870</v>
      </c>
      <c r="H133" s="38">
        <f>SUM(Ikärakenne[[#This Row],[0–5-vuotiaat]:[16 vuotta täyttäneet]])</f>
        <v>9177</v>
      </c>
      <c r="I133" s="138">
        <v>3536485.9200000004</v>
      </c>
      <c r="J133" s="138">
        <v>529876.5</v>
      </c>
      <c r="K133" s="138">
        <v>3803679.58</v>
      </c>
      <c r="L133" s="138">
        <v>3581159.04</v>
      </c>
      <c r="M133" s="138">
        <v>504152.2</v>
      </c>
      <c r="N133" s="181">
        <f>SUM(Ikärakenne[[#This Row],[Ikä 0–5]:[Ikä 16+]])</f>
        <v>11955353.239999998</v>
      </c>
    </row>
    <row r="134" spans="1:14" x14ac:dyDescent="0.25">
      <c r="A134" s="128">
        <v>421</v>
      </c>
      <c r="B134" s="124" t="s">
        <v>139</v>
      </c>
      <c r="C134" s="136">
        <v>44</v>
      </c>
      <c r="D134" s="41">
        <v>9</v>
      </c>
      <c r="E134" s="41">
        <v>41</v>
      </c>
      <c r="F134" s="41">
        <v>23</v>
      </c>
      <c r="G134" s="41">
        <v>578</v>
      </c>
      <c r="H134" s="38">
        <f>SUM(Ikärakenne[[#This Row],[0–5-vuotiaat]:[16 vuotta täyttäneet]])</f>
        <v>695</v>
      </c>
      <c r="I134" s="138">
        <v>360197.64</v>
      </c>
      <c r="J134" s="138">
        <v>78178.5</v>
      </c>
      <c r="K134" s="138">
        <v>296484.52999999997</v>
      </c>
      <c r="L134" s="138">
        <v>285995.34000000003</v>
      </c>
      <c r="M134" s="138">
        <v>37026.68</v>
      </c>
      <c r="N134" s="181">
        <f>SUM(Ikärakenne[[#This Row],[Ikä 0–5]:[Ikä 16+]])</f>
        <v>1057882.69</v>
      </c>
    </row>
    <row r="135" spans="1:14" x14ac:dyDescent="0.25">
      <c r="A135" s="128">
        <v>422</v>
      </c>
      <c r="B135" s="124" t="s">
        <v>140</v>
      </c>
      <c r="C135" s="136">
        <v>291</v>
      </c>
      <c r="D135" s="41">
        <v>70</v>
      </c>
      <c r="E135" s="41">
        <v>472</v>
      </c>
      <c r="F135" s="41">
        <v>255</v>
      </c>
      <c r="G135" s="41">
        <v>9284</v>
      </c>
      <c r="H135" s="38">
        <f>SUM(Ikärakenne[[#This Row],[0–5-vuotiaat]:[16 vuotta täyttäneet]])</f>
        <v>10372</v>
      </c>
      <c r="I135" s="138">
        <v>2382216.21</v>
      </c>
      <c r="J135" s="138">
        <v>608055</v>
      </c>
      <c r="K135" s="138">
        <v>3413187.76</v>
      </c>
      <c r="L135" s="138">
        <v>3170817.9</v>
      </c>
      <c r="M135" s="138">
        <v>594733.04</v>
      </c>
      <c r="N135" s="181">
        <f>SUM(Ikärakenne[[#This Row],[Ikä 0–5]:[Ikä 16+]])</f>
        <v>10169009.91</v>
      </c>
    </row>
    <row r="136" spans="1:14" x14ac:dyDescent="0.25">
      <c r="A136" s="128">
        <v>423</v>
      </c>
      <c r="B136" s="124" t="s">
        <v>141</v>
      </c>
      <c r="C136" s="136">
        <v>1305</v>
      </c>
      <c r="D136" s="41">
        <v>247</v>
      </c>
      <c r="E136" s="41">
        <v>1773</v>
      </c>
      <c r="F136" s="41">
        <v>860</v>
      </c>
      <c r="G136" s="41">
        <v>16312</v>
      </c>
      <c r="H136" s="38">
        <f>SUM(Ikärakenne[[#This Row],[0–5-vuotiaat]:[16 vuotta täyttäneet]])</f>
        <v>20497</v>
      </c>
      <c r="I136" s="138">
        <v>10683134.550000001</v>
      </c>
      <c r="J136" s="138">
        <v>2145565.5</v>
      </c>
      <c r="K136" s="138">
        <v>12821148.09</v>
      </c>
      <c r="L136" s="138">
        <v>10693738.800000001</v>
      </c>
      <c r="M136" s="138">
        <v>1044946.7200000001</v>
      </c>
      <c r="N136" s="181">
        <f>SUM(Ikärakenne[[#This Row],[Ikä 0–5]:[Ikä 16+]])</f>
        <v>37388533.659999996</v>
      </c>
    </row>
    <row r="137" spans="1:14" x14ac:dyDescent="0.25">
      <c r="A137" s="124">
        <v>425</v>
      </c>
      <c r="B137" s="124" t="s">
        <v>142</v>
      </c>
      <c r="C137" s="137">
        <v>981</v>
      </c>
      <c r="D137" s="38">
        <v>199</v>
      </c>
      <c r="E137" s="38">
        <v>1428</v>
      </c>
      <c r="F137" s="38">
        <v>734</v>
      </c>
      <c r="G137" s="38">
        <v>6916</v>
      </c>
      <c r="H137" s="38">
        <f>SUM(Ikärakenne[[#This Row],[0–5-vuotiaat]:[16 vuotta täyttäneet]])</f>
        <v>10258</v>
      </c>
      <c r="I137" s="138">
        <v>8030770.1100000003</v>
      </c>
      <c r="J137" s="138">
        <v>1728613.5</v>
      </c>
      <c r="K137" s="138">
        <v>10326339.24</v>
      </c>
      <c r="L137" s="138">
        <v>9126981.7200000007</v>
      </c>
      <c r="M137" s="138">
        <v>443038.96</v>
      </c>
      <c r="N137" s="181">
        <f>SUM(Ikärakenne[[#This Row],[Ikä 0–5]:[Ikä 16+]])</f>
        <v>29655743.530000001</v>
      </c>
    </row>
    <row r="138" spans="1:14" x14ac:dyDescent="0.25">
      <c r="A138" s="128">
        <v>426</v>
      </c>
      <c r="B138" s="124" t="s">
        <v>143</v>
      </c>
      <c r="C138" s="136">
        <v>647</v>
      </c>
      <c r="D138" s="41">
        <v>143</v>
      </c>
      <c r="E138" s="41">
        <v>990</v>
      </c>
      <c r="F138" s="41">
        <v>481</v>
      </c>
      <c r="G138" s="41">
        <v>9701</v>
      </c>
      <c r="H138" s="38">
        <f>SUM(Ikärakenne[[#This Row],[0–5-vuotiaat]:[16 vuotta täyttäneet]])</f>
        <v>11962</v>
      </c>
      <c r="I138" s="138">
        <v>5296542.57</v>
      </c>
      <c r="J138" s="138">
        <v>1242169.5</v>
      </c>
      <c r="K138" s="138">
        <v>7159016.7000000002</v>
      </c>
      <c r="L138" s="138">
        <v>5981032.9799999995</v>
      </c>
      <c r="M138" s="138">
        <v>621446.06000000006</v>
      </c>
      <c r="N138" s="181">
        <f>SUM(Ikärakenne[[#This Row],[Ikä 0–5]:[Ikä 16+]])</f>
        <v>20300207.809999999</v>
      </c>
    </row>
    <row r="139" spans="1:14" x14ac:dyDescent="0.25">
      <c r="A139" s="128">
        <v>430</v>
      </c>
      <c r="B139" s="124" t="s">
        <v>144</v>
      </c>
      <c r="C139" s="136">
        <v>683</v>
      </c>
      <c r="D139" s="41">
        <v>116</v>
      </c>
      <c r="E139" s="41">
        <v>891</v>
      </c>
      <c r="F139" s="41">
        <v>490</v>
      </c>
      <c r="G139" s="41">
        <v>13212</v>
      </c>
      <c r="H139" s="38">
        <f>SUM(Ikärakenne[[#This Row],[0–5-vuotiaat]:[16 vuotta täyttäneet]])</f>
        <v>15392</v>
      </c>
      <c r="I139" s="138">
        <v>5591249.7300000004</v>
      </c>
      <c r="J139" s="138">
        <v>1007634</v>
      </c>
      <c r="K139" s="138">
        <v>6443115.0300000003</v>
      </c>
      <c r="L139" s="138">
        <v>6092944.2000000002</v>
      </c>
      <c r="M139" s="138">
        <v>846360.72</v>
      </c>
      <c r="N139" s="181">
        <f>SUM(Ikärakenne[[#This Row],[Ikä 0–5]:[Ikä 16+]])</f>
        <v>19981303.68</v>
      </c>
    </row>
    <row r="140" spans="1:14" x14ac:dyDescent="0.25">
      <c r="A140" s="128">
        <v>433</v>
      </c>
      <c r="B140" s="124" t="s">
        <v>145</v>
      </c>
      <c r="C140" s="136">
        <v>372</v>
      </c>
      <c r="D140" s="41">
        <v>68</v>
      </c>
      <c r="E140" s="41">
        <v>533</v>
      </c>
      <c r="F140" s="41">
        <v>337</v>
      </c>
      <c r="G140" s="41">
        <v>6439</v>
      </c>
      <c r="H140" s="38">
        <f>SUM(Ikärakenne[[#This Row],[0–5-vuotiaat]:[16 vuotta täyttäneet]])</f>
        <v>7749</v>
      </c>
      <c r="I140" s="138">
        <v>3045307.3200000003</v>
      </c>
      <c r="J140" s="138">
        <v>590682</v>
      </c>
      <c r="K140" s="138">
        <v>3854298.89</v>
      </c>
      <c r="L140" s="138">
        <v>4190453.46</v>
      </c>
      <c r="M140" s="138">
        <v>412482.34</v>
      </c>
      <c r="N140" s="181">
        <f>SUM(Ikärakenne[[#This Row],[Ikä 0–5]:[Ikä 16+]])</f>
        <v>12093224.010000002</v>
      </c>
    </row>
    <row r="141" spans="1:14" x14ac:dyDescent="0.25">
      <c r="A141" s="128">
        <v>434</v>
      </c>
      <c r="B141" s="124" t="s">
        <v>146</v>
      </c>
      <c r="C141" s="136">
        <v>595</v>
      </c>
      <c r="D141" s="41">
        <v>125</v>
      </c>
      <c r="E141" s="41">
        <v>872</v>
      </c>
      <c r="F141" s="41">
        <v>452</v>
      </c>
      <c r="G141" s="41">
        <v>12524</v>
      </c>
      <c r="H141" s="38">
        <f>SUM(Ikärakenne[[#This Row],[0–5-vuotiaat]:[16 vuotta täyttäneet]])</f>
        <v>14568</v>
      </c>
      <c r="I141" s="138">
        <v>4870854.45</v>
      </c>
      <c r="J141" s="138">
        <v>1085812.5</v>
      </c>
      <c r="K141" s="138">
        <v>6305719.7599999998</v>
      </c>
      <c r="L141" s="138">
        <v>5620430.1600000001</v>
      </c>
      <c r="M141" s="138">
        <v>802287.44000000006</v>
      </c>
      <c r="N141" s="181">
        <f>SUM(Ikärakenne[[#This Row],[Ikä 0–5]:[Ikä 16+]])</f>
        <v>18685104.310000002</v>
      </c>
    </row>
    <row r="142" spans="1:14" x14ac:dyDescent="0.25">
      <c r="A142" s="128">
        <v>435</v>
      </c>
      <c r="B142" s="124" t="s">
        <v>147</v>
      </c>
      <c r="C142" s="136">
        <v>8</v>
      </c>
      <c r="D142" s="41">
        <v>3</v>
      </c>
      <c r="E142" s="41">
        <v>32</v>
      </c>
      <c r="F142" s="41">
        <v>11</v>
      </c>
      <c r="G142" s="41">
        <v>638</v>
      </c>
      <c r="H142" s="38">
        <f>SUM(Ikärakenne[[#This Row],[0–5-vuotiaat]:[16 vuotta täyttäneet]])</f>
        <v>692</v>
      </c>
      <c r="I142" s="138">
        <v>65490.48</v>
      </c>
      <c r="J142" s="138">
        <v>26059.5</v>
      </c>
      <c r="K142" s="138">
        <v>231402.56</v>
      </c>
      <c r="L142" s="138">
        <v>136780.38</v>
      </c>
      <c r="M142" s="138">
        <v>40870.28</v>
      </c>
      <c r="N142" s="181">
        <f>SUM(Ikärakenne[[#This Row],[Ikä 0–5]:[Ikä 16+]])</f>
        <v>500603.20000000007</v>
      </c>
    </row>
    <row r="143" spans="1:14" x14ac:dyDescent="0.25">
      <c r="A143" s="128">
        <v>436</v>
      </c>
      <c r="B143" s="124" t="s">
        <v>148</v>
      </c>
      <c r="C143" s="136">
        <v>144</v>
      </c>
      <c r="D143" s="41">
        <v>33</v>
      </c>
      <c r="E143" s="41">
        <v>229</v>
      </c>
      <c r="F143" s="41">
        <v>122</v>
      </c>
      <c r="G143" s="41">
        <v>1460</v>
      </c>
      <c r="H143" s="38">
        <f>SUM(Ikärakenne[[#This Row],[0–5-vuotiaat]:[16 vuotta täyttäneet]])</f>
        <v>1988</v>
      </c>
      <c r="I143" s="138">
        <v>1178828.6400000001</v>
      </c>
      <c r="J143" s="138">
        <v>286654.5</v>
      </c>
      <c r="K143" s="138">
        <v>1655974.57</v>
      </c>
      <c r="L143" s="138">
        <v>1517018.76</v>
      </c>
      <c r="M143" s="138">
        <v>93527.6</v>
      </c>
      <c r="N143" s="181">
        <f>SUM(Ikärakenne[[#This Row],[Ikä 0–5]:[Ikä 16+]])</f>
        <v>4732004.0699999994</v>
      </c>
    </row>
    <row r="144" spans="1:14" x14ac:dyDescent="0.25">
      <c r="A144" s="128">
        <v>440</v>
      </c>
      <c r="B144" s="124" t="s">
        <v>149</v>
      </c>
      <c r="C144" s="136">
        <v>705</v>
      </c>
      <c r="D144" s="41">
        <v>108</v>
      </c>
      <c r="E144" s="41">
        <v>660</v>
      </c>
      <c r="F144" s="41">
        <v>316</v>
      </c>
      <c r="G144" s="41">
        <v>3943</v>
      </c>
      <c r="H144" s="38">
        <f>SUM(Ikärakenne[[#This Row],[0–5-vuotiaat]:[16 vuotta täyttäneet]])</f>
        <v>5732</v>
      </c>
      <c r="I144" s="138">
        <v>5771348.5500000007</v>
      </c>
      <c r="J144" s="138">
        <v>938142</v>
      </c>
      <c r="K144" s="138">
        <v>4772677.8</v>
      </c>
      <c r="L144" s="138">
        <v>3929327.28</v>
      </c>
      <c r="M144" s="138">
        <v>252588.58000000002</v>
      </c>
      <c r="N144" s="181">
        <f>SUM(Ikärakenne[[#This Row],[Ikä 0–5]:[Ikä 16+]])</f>
        <v>15664084.210000001</v>
      </c>
    </row>
    <row r="145" spans="1:14" x14ac:dyDescent="0.25">
      <c r="A145" s="128">
        <v>441</v>
      </c>
      <c r="B145" s="124" t="s">
        <v>150</v>
      </c>
      <c r="C145" s="136">
        <v>145</v>
      </c>
      <c r="D145" s="41">
        <v>28</v>
      </c>
      <c r="E145" s="41">
        <v>247</v>
      </c>
      <c r="F145" s="41">
        <v>136</v>
      </c>
      <c r="G145" s="41">
        <v>3865</v>
      </c>
      <c r="H145" s="38">
        <f>SUM(Ikärakenne[[#This Row],[0–5-vuotiaat]:[16 vuotta täyttäneet]])</f>
        <v>4421</v>
      </c>
      <c r="I145" s="138">
        <v>1187014.95</v>
      </c>
      <c r="J145" s="138">
        <v>243222</v>
      </c>
      <c r="K145" s="138">
        <v>1786138.51</v>
      </c>
      <c r="L145" s="138">
        <v>1691102.88</v>
      </c>
      <c r="M145" s="138">
        <v>247591.90000000002</v>
      </c>
      <c r="N145" s="181">
        <f>SUM(Ikärakenne[[#This Row],[Ikä 0–5]:[Ikä 16+]])</f>
        <v>5155070.24</v>
      </c>
    </row>
    <row r="146" spans="1:14" x14ac:dyDescent="0.25">
      <c r="A146" s="128">
        <v>444</v>
      </c>
      <c r="B146" s="124" t="s">
        <v>151</v>
      </c>
      <c r="C146" s="136">
        <v>2113</v>
      </c>
      <c r="D146" s="41">
        <v>422</v>
      </c>
      <c r="E146" s="41">
        <v>3180</v>
      </c>
      <c r="F146" s="41">
        <v>1746</v>
      </c>
      <c r="G146" s="41">
        <v>38350</v>
      </c>
      <c r="H146" s="38">
        <f>SUM(Ikärakenne[[#This Row],[0–5-vuotiaat]:[16 vuotta täyttäneet]])</f>
        <v>45811</v>
      </c>
      <c r="I146" s="138">
        <v>17297673.030000001</v>
      </c>
      <c r="J146" s="138">
        <v>3665703</v>
      </c>
      <c r="K146" s="138">
        <v>22995629.399999999</v>
      </c>
      <c r="L146" s="138">
        <v>21710776.68</v>
      </c>
      <c r="M146" s="138">
        <v>2456701</v>
      </c>
      <c r="N146" s="181">
        <f>SUM(Ikärakenne[[#This Row],[Ikä 0–5]:[Ikä 16+]])</f>
        <v>68126483.109999999</v>
      </c>
    </row>
    <row r="147" spans="1:14" x14ac:dyDescent="0.25">
      <c r="A147" s="128">
        <v>445</v>
      </c>
      <c r="B147" s="124" t="s">
        <v>152</v>
      </c>
      <c r="C147" s="136">
        <v>660</v>
      </c>
      <c r="D147" s="41">
        <v>139</v>
      </c>
      <c r="E147" s="41">
        <v>1021</v>
      </c>
      <c r="F147" s="41">
        <v>543</v>
      </c>
      <c r="G147" s="41">
        <v>12628</v>
      </c>
      <c r="H147" s="38">
        <f>SUM(Ikärakenne[[#This Row],[0–5-vuotiaat]:[16 vuotta täyttäneet]])</f>
        <v>14991</v>
      </c>
      <c r="I147" s="138">
        <v>5402964.6000000006</v>
      </c>
      <c r="J147" s="138">
        <v>1207423.5</v>
      </c>
      <c r="K147" s="138">
        <v>7383187.9299999997</v>
      </c>
      <c r="L147" s="138">
        <v>6751976.9400000004</v>
      </c>
      <c r="M147" s="138">
        <v>808949.68</v>
      </c>
      <c r="N147" s="181">
        <f>SUM(Ikärakenne[[#This Row],[Ikä 0–5]:[Ikä 16+]])</f>
        <v>21554502.650000002</v>
      </c>
    </row>
    <row r="148" spans="1:14" x14ac:dyDescent="0.25">
      <c r="A148" s="128">
        <v>475</v>
      </c>
      <c r="B148" s="124" t="s">
        <v>153</v>
      </c>
      <c r="C148" s="136">
        <v>321</v>
      </c>
      <c r="D148" s="41">
        <v>49</v>
      </c>
      <c r="E148" s="41">
        <v>333</v>
      </c>
      <c r="F148" s="41">
        <v>211</v>
      </c>
      <c r="G148" s="41">
        <v>4565</v>
      </c>
      <c r="H148" s="38">
        <f>SUM(Ikärakenne[[#This Row],[0–5-vuotiaat]:[16 vuotta täyttäneet]])</f>
        <v>5479</v>
      </c>
      <c r="I148" s="138">
        <v>2627805.5100000002</v>
      </c>
      <c r="J148" s="138">
        <v>425638.5</v>
      </c>
      <c r="K148" s="138">
        <v>2408032.89</v>
      </c>
      <c r="L148" s="138">
        <v>2623696.38</v>
      </c>
      <c r="M148" s="138">
        <v>292433.90000000002</v>
      </c>
      <c r="N148" s="181">
        <f>SUM(Ikärakenne[[#This Row],[Ikä 0–5]:[Ikä 16+]])</f>
        <v>8377607.1800000006</v>
      </c>
    </row>
    <row r="149" spans="1:14" x14ac:dyDescent="0.25">
      <c r="A149" s="128">
        <v>480</v>
      </c>
      <c r="B149" s="124" t="s">
        <v>154</v>
      </c>
      <c r="C149" s="136">
        <v>105</v>
      </c>
      <c r="D149" s="41">
        <v>26</v>
      </c>
      <c r="E149" s="41">
        <v>141</v>
      </c>
      <c r="F149" s="41">
        <v>71</v>
      </c>
      <c r="G149" s="41">
        <v>1635</v>
      </c>
      <c r="H149" s="38">
        <f>SUM(Ikärakenne[[#This Row],[0–5-vuotiaat]:[16 vuotta täyttäneet]])</f>
        <v>1978</v>
      </c>
      <c r="I149" s="138">
        <v>859562.55</v>
      </c>
      <c r="J149" s="138">
        <v>225849</v>
      </c>
      <c r="K149" s="138">
        <v>1019617.53</v>
      </c>
      <c r="L149" s="138">
        <v>882855.18</v>
      </c>
      <c r="M149" s="138">
        <v>104738.1</v>
      </c>
      <c r="N149" s="181">
        <f>SUM(Ikärakenne[[#This Row],[Ikä 0–5]:[Ikä 16+]])</f>
        <v>3092622.3600000003</v>
      </c>
    </row>
    <row r="150" spans="1:14" x14ac:dyDescent="0.25">
      <c r="A150" s="128">
        <v>481</v>
      </c>
      <c r="B150" s="124" t="s">
        <v>155</v>
      </c>
      <c r="C150" s="136">
        <v>610</v>
      </c>
      <c r="D150" s="41">
        <v>112</v>
      </c>
      <c r="E150" s="41">
        <v>854</v>
      </c>
      <c r="F150" s="41">
        <v>417</v>
      </c>
      <c r="G150" s="41">
        <v>7649</v>
      </c>
      <c r="H150" s="38">
        <f>SUM(Ikärakenne[[#This Row],[0–5-vuotiaat]:[16 vuotta täyttäneet]])</f>
        <v>9642</v>
      </c>
      <c r="I150" s="138">
        <v>4993649.1000000006</v>
      </c>
      <c r="J150" s="138">
        <v>972888</v>
      </c>
      <c r="K150" s="138">
        <v>6175555.8200000003</v>
      </c>
      <c r="L150" s="138">
        <v>5185219.8600000003</v>
      </c>
      <c r="M150" s="138">
        <v>489994.94</v>
      </c>
      <c r="N150" s="181">
        <f>SUM(Ikärakenne[[#This Row],[Ikä 0–5]:[Ikä 16+]])</f>
        <v>17817307.720000003</v>
      </c>
    </row>
    <row r="151" spans="1:14" x14ac:dyDescent="0.25">
      <c r="A151" s="128">
        <v>483</v>
      </c>
      <c r="B151" s="124" t="s">
        <v>156</v>
      </c>
      <c r="C151" s="136">
        <v>97</v>
      </c>
      <c r="D151" s="41">
        <v>18</v>
      </c>
      <c r="E151" s="41">
        <v>118</v>
      </c>
      <c r="F151" s="41">
        <v>41</v>
      </c>
      <c r="G151" s="41">
        <v>793</v>
      </c>
      <c r="H151" s="38">
        <f>SUM(Ikärakenne[[#This Row],[0–5-vuotiaat]:[16 vuotta täyttäneet]])</f>
        <v>1067</v>
      </c>
      <c r="I151" s="138">
        <v>794072.07000000007</v>
      </c>
      <c r="J151" s="138">
        <v>156357</v>
      </c>
      <c r="K151" s="138">
        <v>853296.94</v>
      </c>
      <c r="L151" s="138">
        <v>509817.77999999997</v>
      </c>
      <c r="M151" s="138">
        <v>50799.58</v>
      </c>
      <c r="N151" s="181">
        <f>SUM(Ikärakenne[[#This Row],[Ikä 0–5]:[Ikä 16+]])</f>
        <v>2364343.37</v>
      </c>
    </row>
    <row r="152" spans="1:14" x14ac:dyDescent="0.25">
      <c r="A152" s="128">
        <v>484</v>
      </c>
      <c r="B152" s="124" t="s">
        <v>157</v>
      </c>
      <c r="C152" s="136">
        <v>149</v>
      </c>
      <c r="D152" s="41">
        <v>27</v>
      </c>
      <c r="E152" s="41">
        <v>196</v>
      </c>
      <c r="F152" s="41">
        <v>81</v>
      </c>
      <c r="G152" s="41">
        <v>2514</v>
      </c>
      <c r="H152" s="38">
        <f>SUM(Ikärakenne[[#This Row],[0–5-vuotiaat]:[16 vuotta täyttäneet]])</f>
        <v>2967</v>
      </c>
      <c r="I152" s="138">
        <v>1219760.19</v>
      </c>
      <c r="J152" s="138">
        <v>234535.5</v>
      </c>
      <c r="K152" s="138">
        <v>1417340.68</v>
      </c>
      <c r="L152" s="138">
        <v>1007200.98</v>
      </c>
      <c r="M152" s="138">
        <v>161046.84</v>
      </c>
      <c r="N152" s="181">
        <f>SUM(Ikärakenne[[#This Row],[Ikä 0–5]:[Ikä 16+]])</f>
        <v>4039884.19</v>
      </c>
    </row>
    <row r="153" spans="1:14" x14ac:dyDescent="0.25">
      <c r="A153" s="128">
        <v>489</v>
      </c>
      <c r="B153" s="124" t="s">
        <v>158</v>
      </c>
      <c r="C153" s="136">
        <v>49</v>
      </c>
      <c r="D153" s="41">
        <v>10</v>
      </c>
      <c r="E153" s="41">
        <v>74</v>
      </c>
      <c r="F153" s="41">
        <v>52</v>
      </c>
      <c r="G153" s="41">
        <v>1606</v>
      </c>
      <c r="H153" s="38">
        <f>SUM(Ikärakenne[[#This Row],[0–5-vuotiaat]:[16 vuotta täyttäneet]])</f>
        <v>1791</v>
      </c>
      <c r="I153" s="138">
        <v>401129.19</v>
      </c>
      <c r="J153" s="138">
        <v>86865</v>
      </c>
      <c r="K153" s="138">
        <v>535118.42000000004</v>
      </c>
      <c r="L153" s="138">
        <v>646598.16</v>
      </c>
      <c r="M153" s="138">
        <v>102880.36</v>
      </c>
      <c r="N153" s="181">
        <f>SUM(Ikärakenne[[#This Row],[Ikä 0–5]:[Ikä 16+]])</f>
        <v>1772591.1300000001</v>
      </c>
    </row>
    <row r="154" spans="1:14" x14ac:dyDescent="0.25">
      <c r="A154" s="128">
        <v>491</v>
      </c>
      <c r="B154" s="124" t="s">
        <v>159</v>
      </c>
      <c r="C154" s="136">
        <v>2356</v>
      </c>
      <c r="D154" s="41">
        <v>491</v>
      </c>
      <c r="E154" s="41">
        <v>3082</v>
      </c>
      <c r="F154" s="41">
        <v>1608</v>
      </c>
      <c r="G154" s="41">
        <v>44443</v>
      </c>
      <c r="H154" s="38">
        <f>SUM(Ikärakenne[[#This Row],[0–5-vuotiaat]:[16 vuotta täyttäneet]])</f>
        <v>51980</v>
      </c>
      <c r="I154" s="138">
        <v>19286946.359999999</v>
      </c>
      <c r="J154" s="138">
        <v>4265071.5</v>
      </c>
      <c r="K154" s="138">
        <v>22286959.059999999</v>
      </c>
      <c r="L154" s="138">
        <v>19994804.640000001</v>
      </c>
      <c r="M154" s="138">
        <v>2847018.58</v>
      </c>
      <c r="N154" s="181">
        <f>SUM(Ikärakenne[[#This Row],[Ikä 0–5]:[Ikä 16+]])</f>
        <v>68680800.140000001</v>
      </c>
    </row>
    <row r="155" spans="1:14" x14ac:dyDescent="0.25">
      <c r="A155" s="128">
        <v>494</v>
      </c>
      <c r="B155" s="124" t="s">
        <v>160</v>
      </c>
      <c r="C155" s="136">
        <v>644</v>
      </c>
      <c r="D155" s="41">
        <v>113</v>
      </c>
      <c r="E155" s="41">
        <v>913</v>
      </c>
      <c r="F155" s="41">
        <v>464</v>
      </c>
      <c r="G155" s="41">
        <v>6748</v>
      </c>
      <c r="H155" s="38">
        <f>SUM(Ikärakenne[[#This Row],[0–5-vuotiaat]:[16 vuotta täyttäneet]])</f>
        <v>8882</v>
      </c>
      <c r="I155" s="138">
        <v>5271983.6400000006</v>
      </c>
      <c r="J155" s="138">
        <v>981574.5</v>
      </c>
      <c r="K155" s="138">
        <v>6602204.29</v>
      </c>
      <c r="L155" s="138">
        <v>5769645.1200000001</v>
      </c>
      <c r="M155" s="138">
        <v>432276.88</v>
      </c>
      <c r="N155" s="181">
        <f>SUM(Ikärakenne[[#This Row],[Ikä 0–5]:[Ikä 16+]])</f>
        <v>19057684.43</v>
      </c>
    </row>
    <row r="156" spans="1:14" x14ac:dyDescent="0.25">
      <c r="A156" s="128">
        <v>495</v>
      </c>
      <c r="B156" s="124" t="s">
        <v>161</v>
      </c>
      <c r="C156" s="136">
        <v>58</v>
      </c>
      <c r="D156" s="41">
        <v>12</v>
      </c>
      <c r="E156" s="41">
        <v>87</v>
      </c>
      <c r="F156" s="41">
        <v>50</v>
      </c>
      <c r="G156" s="41">
        <v>1270</v>
      </c>
      <c r="H156" s="38">
        <f>SUM(Ikärakenne[[#This Row],[0–5-vuotiaat]:[16 vuotta täyttäneet]])</f>
        <v>1477</v>
      </c>
      <c r="I156" s="138">
        <v>474805.98000000004</v>
      </c>
      <c r="J156" s="138">
        <v>104238</v>
      </c>
      <c r="K156" s="138">
        <v>629125.71</v>
      </c>
      <c r="L156" s="138">
        <v>621729</v>
      </c>
      <c r="M156" s="138">
        <v>81356.2</v>
      </c>
      <c r="N156" s="181">
        <f>SUM(Ikärakenne[[#This Row],[Ikä 0–5]:[Ikä 16+]])</f>
        <v>1911254.89</v>
      </c>
    </row>
    <row r="157" spans="1:14" x14ac:dyDescent="0.25">
      <c r="A157" s="128">
        <v>498</v>
      </c>
      <c r="B157" s="124" t="s">
        <v>162</v>
      </c>
      <c r="C157" s="136">
        <v>96</v>
      </c>
      <c r="D157" s="41">
        <v>20</v>
      </c>
      <c r="E157" s="41">
        <v>154</v>
      </c>
      <c r="F157" s="41">
        <v>72</v>
      </c>
      <c r="G157" s="41">
        <v>1939</v>
      </c>
      <c r="H157" s="38">
        <f>SUM(Ikärakenne[[#This Row],[0–5-vuotiaat]:[16 vuotta täyttäneet]])</f>
        <v>2281</v>
      </c>
      <c r="I157" s="138">
        <v>785885.76</v>
      </c>
      <c r="J157" s="138">
        <v>173730</v>
      </c>
      <c r="K157" s="138">
        <v>1113624.82</v>
      </c>
      <c r="L157" s="138">
        <v>895289.76</v>
      </c>
      <c r="M157" s="138">
        <v>124212.34000000001</v>
      </c>
      <c r="N157" s="181">
        <f>SUM(Ikärakenne[[#This Row],[Ikä 0–5]:[Ikä 16+]])</f>
        <v>3092742.6799999997</v>
      </c>
    </row>
    <row r="158" spans="1:14" x14ac:dyDescent="0.25">
      <c r="A158" s="128">
        <v>499</v>
      </c>
      <c r="B158" s="124" t="s">
        <v>163</v>
      </c>
      <c r="C158" s="136">
        <v>1306</v>
      </c>
      <c r="D158" s="41">
        <v>259</v>
      </c>
      <c r="E158" s="41">
        <v>1682</v>
      </c>
      <c r="F158" s="41">
        <v>783</v>
      </c>
      <c r="G158" s="41">
        <v>15632</v>
      </c>
      <c r="H158" s="38">
        <f>SUM(Ikärakenne[[#This Row],[0–5-vuotiaat]:[16 vuotta täyttäneet]])</f>
        <v>19662</v>
      </c>
      <c r="I158" s="138">
        <v>10691320.860000001</v>
      </c>
      <c r="J158" s="138">
        <v>2249803.5</v>
      </c>
      <c r="K158" s="138">
        <v>12163097.060000001</v>
      </c>
      <c r="L158" s="138">
        <v>9736276.1400000006</v>
      </c>
      <c r="M158" s="138">
        <v>1001385.92</v>
      </c>
      <c r="N158" s="181">
        <f>SUM(Ikärakenne[[#This Row],[Ikä 0–5]:[Ikä 16+]])</f>
        <v>35841883.480000004</v>
      </c>
    </row>
    <row r="159" spans="1:14" x14ac:dyDescent="0.25">
      <c r="A159" s="128">
        <v>500</v>
      </c>
      <c r="B159" s="124" t="s">
        <v>164</v>
      </c>
      <c r="C159" s="136">
        <v>680</v>
      </c>
      <c r="D159" s="41">
        <v>130</v>
      </c>
      <c r="E159" s="41">
        <v>1057</v>
      </c>
      <c r="F159" s="41">
        <v>494</v>
      </c>
      <c r="G159" s="41">
        <v>8125</v>
      </c>
      <c r="H159" s="38">
        <f>SUM(Ikärakenne[[#This Row],[0–5-vuotiaat]:[16 vuotta täyttäneet]])</f>
        <v>10486</v>
      </c>
      <c r="I159" s="138">
        <v>5566690.7999999998</v>
      </c>
      <c r="J159" s="138">
        <v>1129245</v>
      </c>
      <c r="K159" s="138">
        <v>7643515.8099999996</v>
      </c>
      <c r="L159" s="138">
        <v>6142682.5199999996</v>
      </c>
      <c r="M159" s="138">
        <v>520487.5</v>
      </c>
      <c r="N159" s="181">
        <f>SUM(Ikärakenne[[#This Row],[Ikä 0–5]:[Ikä 16+]])</f>
        <v>21002621.629999999</v>
      </c>
    </row>
    <row r="160" spans="1:14" x14ac:dyDescent="0.25">
      <c r="A160" s="128">
        <v>503</v>
      </c>
      <c r="B160" s="124" t="s">
        <v>165</v>
      </c>
      <c r="C160" s="136">
        <v>392</v>
      </c>
      <c r="D160" s="41">
        <v>77</v>
      </c>
      <c r="E160" s="41">
        <v>461</v>
      </c>
      <c r="F160" s="41">
        <v>265</v>
      </c>
      <c r="G160" s="41">
        <v>6344</v>
      </c>
      <c r="H160" s="38">
        <f>SUM(Ikärakenne[[#This Row],[0–5-vuotiaat]:[16 vuotta täyttäneet]])</f>
        <v>7539</v>
      </c>
      <c r="I160" s="138">
        <v>3209033.52</v>
      </c>
      <c r="J160" s="138">
        <v>668860.5</v>
      </c>
      <c r="K160" s="138">
        <v>3333643.13</v>
      </c>
      <c r="L160" s="138">
        <v>3295163.7</v>
      </c>
      <c r="M160" s="138">
        <v>406396.64</v>
      </c>
      <c r="N160" s="181">
        <f>SUM(Ikärakenne[[#This Row],[Ikä 0–5]:[Ikä 16+]])</f>
        <v>10913097.490000002</v>
      </c>
    </row>
    <row r="161" spans="1:14" x14ac:dyDescent="0.25">
      <c r="A161" s="128">
        <v>504</v>
      </c>
      <c r="B161" s="124" t="s">
        <v>166</v>
      </c>
      <c r="C161" s="136">
        <v>73</v>
      </c>
      <c r="D161" s="41">
        <v>11</v>
      </c>
      <c r="E161" s="41">
        <v>118</v>
      </c>
      <c r="F161" s="41">
        <v>67</v>
      </c>
      <c r="G161" s="41">
        <v>1495</v>
      </c>
      <c r="H161" s="38">
        <f>SUM(Ikärakenne[[#This Row],[0–5-vuotiaat]:[16 vuotta täyttäneet]])</f>
        <v>1764</v>
      </c>
      <c r="I161" s="138">
        <v>597600.63</v>
      </c>
      <c r="J161" s="138">
        <v>95551.5</v>
      </c>
      <c r="K161" s="138">
        <v>853296.94</v>
      </c>
      <c r="L161" s="138">
        <v>833116.86</v>
      </c>
      <c r="M161" s="138">
        <v>95769.7</v>
      </c>
      <c r="N161" s="181">
        <f>SUM(Ikärakenne[[#This Row],[Ikä 0–5]:[Ikä 16+]])</f>
        <v>2475335.63</v>
      </c>
    </row>
    <row r="162" spans="1:14" x14ac:dyDescent="0.25">
      <c r="A162" s="128">
        <v>505</v>
      </c>
      <c r="B162" s="124" t="s">
        <v>167</v>
      </c>
      <c r="C162" s="136">
        <v>1190</v>
      </c>
      <c r="D162" s="41">
        <v>285</v>
      </c>
      <c r="E162" s="41">
        <v>1722</v>
      </c>
      <c r="F162" s="41">
        <v>966</v>
      </c>
      <c r="G162" s="41">
        <v>16749</v>
      </c>
      <c r="H162" s="38">
        <f>SUM(Ikärakenne[[#This Row],[0–5-vuotiaat]:[16 vuotta täyttäneet]])</f>
        <v>20912</v>
      </c>
      <c r="I162" s="138">
        <v>9741708.9000000004</v>
      </c>
      <c r="J162" s="138">
        <v>2475652.5</v>
      </c>
      <c r="K162" s="138">
        <v>12452350.26</v>
      </c>
      <c r="L162" s="138">
        <v>12011804.279999999</v>
      </c>
      <c r="M162" s="138">
        <v>1072940.94</v>
      </c>
      <c r="N162" s="181">
        <f>SUM(Ikärakenne[[#This Row],[Ikä 0–5]:[Ikä 16+]])</f>
        <v>37754456.879999995</v>
      </c>
    </row>
    <row r="163" spans="1:14" x14ac:dyDescent="0.25">
      <c r="A163" s="128">
        <v>507</v>
      </c>
      <c r="B163" s="124" t="s">
        <v>168</v>
      </c>
      <c r="C163" s="136">
        <v>173</v>
      </c>
      <c r="D163" s="41">
        <v>35</v>
      </c>
      <c r="E163" s="41">
        <v>291</v>
      </c>
      <c r="F163" s="41">
        <v>155</v>
      </c>
      <c r="G163" s="41">
        <v>4910</v>
      </c>
      <c r="H163" s="38">
        <f>SUM(Ikärakenne[[#This Row],[0–5-vuotiaat]:[16 vuotta täyttäneet]])</f>
        <v>5564</v>
      </c>
      <c r="I163" s="138">
        <v>1416231.6300000001</v>
      </c>
      <c r="J163" s="138">
        <v>304027.5</v>
      </c>
      <c r="K163" s="138">
        <v>2104317.0299999998</v>
      </c>
      <c r="L163" s="138">
        <v>1927359.9</v>
      </c>
      <c r="M163" s="138">
        <v>314534.60000000003</v>
      </c>
      <c r="N163" s="181">
        <f>SUM(Ikärakenne[[#This Row],[Ikä 0–5]:[Ikä 16+]])</f>
        <v>6066470.6600000001</v>
      </c>
    </row>
    <row r="164" spans="1:14" x14ac:dyDescent="0.25">
      <c r="A164" s="128">
        <v>508</v>
      </c>
      <c r="B164" s="124" t="s">
        <v>169</v>
      </c>
      <c r="C164" s="136">
        <v>338</v>
      </c>
      <c r="D164" s="41">
        <v>62</v>
      </c>
      <c r="E164" s="41">
        <v>488</v>
      </c>
      <c r="F164" s="41">
        <v>264</v>
      </c>
      <c r="G164" s="41">
        <v>8208</v>
      </c>
      <c r="H164" s="38">
        <f>SUM(Ikärakenne[[#This Row],[0–5-vuotiaat]:[16 vuotta täyttäneet]])</f>
        <v>9360</v>
      </c>
      <c r="I164" s="138">
        <v>2766972.7800000003</v>
      </c>
      <c r="J164" s="138">
        <v>538563</v>
      </c>
      <c r="K164" s="138">
        <v>3528889.04</v>
      </c>
      <c r="L164" s="138">
        <v>3282729.12</v>
      </c>
      <c r="M164" s="138">
        <v>525804.48</v>
      </c>
      <c r="N164" s="181">
        <f>SUM(Ikärakenne[[#This Row],[Ikä 0–5]:[Ikä 16+]])</f>
        <v>10642958.420000002</v>
      </c>
    </row>
    <row r="165" spans="1:14" x14ac:dyDescent="0.25">
      <c r="A165" s="128">
        <v>529</v>
      </c>
      <c r="B165" s="124" t="s">
        <v>170</v>
      </c>
      <c r="C165" s="136">
        <v>936</v>
      </c>
      <c r="D165" s="41">
        <v>200</v>
      </c>
      <c r="E165" s="41">
        <v>1253</v>
      </c>
      <c r="F165" s="41">
        <v>730</v>
      </c>
      <c r="G165" s="41">
        <v>16731</v>
      </c>
      <c r="H165" s="38">
        <f>SUM(Ikärakenne[[#This Row],[0–5-vuotiaat]:[16 vuotta täyttäneet]])</f>
        <v>19850</v>
      </c>
      <c r="I165" s="138">
        <v>7662386.1600000001</v>
      </c>
      <c r="J165" s="138">
        <v>1737300</v>
      </c>
      <c r="K165" s="138">
        <v>9060856.4900000002</v>
      </c>
      <c r="L165" s="138">
        <v>9077243.4000000004</v>
      </c>
      <c r="M165" s="138">
        <v>1071787.8600000001</v>
      </c>
      <c r="N165" s="181">
        <f>SUM(Ikärakenne[[#This Row],[Ikä 0–5]:[Ikä 16+]])</f>
        <v>28609573.909999996</v>
      </c>
    </row>
    <row r="166" spans="1:14" x14ac:dyDescent="0.25">
      <c r="A166" s="128">
        <v>531</v>
      </c>
      <c r="B166" s="124" t="s">
        <v>171</v>
      </c>
      <c r="C166" s="136">
        <v>184</v>
      </c>
      <c r="D166" s="41">
        <v>45</v>
      </c>
      <c r="E166" s="41">
        <v>347</v>
      </c>
      <c r="F166" s="41">
        <v>182</v>
      </c>
      <c r="G166" s="41">
        <v>4314</v>
      </c>
      <c r="H166" s="38">
        <f>SUM(Ikärakenne[[#This Row],[0–5-vuotiaat]:[16 vuotta täyttäneet]])</f>
        <v>5072</v>
      </c>
      <c r="I166" s="138">
        <v>1506281.04</v>
      </c>
      <c r="J166" s="138">
        <v>390892.5</v>
      </c>
      <c r="K166" s="138">
        <v>2509271.5099999998</v>
      </c>
      <c r="L166" s="138">
        <v>2263093.56</v>
      </c>
      <c r="M166" s="138">
        <v>276354.84000000003</v>
      </c>
      <c r="N166" s="181">
        <f>SUM(Ikärakenne[[#This Row],[Ikä 0–5]:[Ikä 16+]])</f>
        <v>6945893.4499999993</v>
      </c>
    </row>
    <row r="167" spans="1:14" x14ac:dyDescent="0.25">
      <c r="A167" s="128">
        <v>535</v>
      </c>
      <c r="B167" s="124" t="s">
        <v>172</v>
      </c>
      <c r="C167" s="136">
        <v>715</v>
      </c>
      <c r="D167" s="41">
        <v>129</v>
      </c>
      <c r="E167" s="41">
        <v>1052</v>
      </c>
      <c r="F167" s="41">
        <v>528</v>
      </c>
      <c r="G167" s="41">
        <v>7995</v>
      </c>
      <c r="H167" s="38">
        <f>SUM(Ikärakenne[[#This Row],[0–5-vuotiaat]:[16 vuotta täyttäneet]])</f>
        <v>10419</v>
      </c>
      <c r="I167" s="138">
        <v>5853211.6500000004</v>
      </c>
      <c r="J167" s="138">
        <v>1120558.5</v>
      </c>
      <c r="K167" s="138">
        <v>7607359.1600000001</v>
      </c>
      <c r="L167" s="138">
        <v>6565458.2400000002</v>
      </c>
      <c r="M167" s="138">
        <v>512159.7</v>
      </c>
      <c r="N167" s="181">
        <f>SUM(Ikärakenne[[#This Row],[Ikä 0–5]:[Ikä 16+]])</f>
        <v>21658747.25</v>
      </c>
    </row>
    <row r="168" spans="1:14" x14ac:dyDescent="0.25">
      <c r="A168" s="128">
        <v>536</v>
      </c>
      <c r="B168" s="124" t="s">
        <v>173</v>
      </c>
      <c r="C168" s="136">
        <v>2060</v>
      </c>
      <c r="D168" s="41">
        <v>364</v>
      </c>
      <c r="E168" s="41">
        <v>2749</v>
      </c>
      <c r="F168" s="41">
        <v>1522</v>
      </c>
      <c r="G168" s="41">
        <v>28651</v>
      </c>
      <c r="H168" s="38">
        <f>SUM(Ikärakenne[[#This Row],[0–5-vuotiaat]:[16 vuotta täyttäneet]])</f>
        <v>35346</v>
      </c>
      <c r="I168" s="138">
        <v>16863798.600000001</v>
      </c>
      <c r="J168" s="138">
        <v>3161886</v>
      </c>
      <c r="K168" s="138">
        <v>19878926.169999998</v>
      </c>
      <c r="L168" s="138">
        <v>18925430.760000002</v>
      </c>
      <c r="M168" s="138">
        <v>1835383.06</v>
      </c>
      <c r="N168" s="181">
        <f>SUM(Ikärakenne[[#This Row],[Ikä 0–5]:[Ikä 16+]])</f>
        <v>60665424.590000004</v>
      </c>
    </row>
    <row r="169" spans="1:14" x14ac:dyDescent="0.25">
      <c r="A169" s="128">
        <v>538</v>
      </c>
      <c r="B169" s="124" t="s">
        <v>174</v>
      </c>
      <c r="C169" s="136">
        <v>273</v>
      </c>
      <c r="D169" s="41">
        <v>50</v>
      </c>
      <c r="E169" s="41">
        <v>410</v>
      </c>
      <c r="F169" s="41">
        <v>209</v>
      </c>
      <c r="G169" s="41">
        <v>3702</v>
      </c>
      <c r="H169" s="38">
        <f>SUM(Ikärakenne[[#This Row],[0–5-vuotiaat]:[16 vuotta täyttäneet]])</f>
        <v>4644</v>
      </c>
      <c r="I169" s="138">
        <v>2234862.63</v>
      </c>
      <c r="J169" s="138">
        <v>434325</v>
      </c>
      <c r="K169" s="138">
        <v>2964845.3</v>
      </c>
      <c r="L169" s="138">
        <v>2598827.2200000002</v>
      </c>
      <c r="M169" s="138">
        <v>237150.12</v>
      </c>
      <c r="N169" s="181">
        <f>SUM(Ikärakenne[[#This Row],[Ikä 0–5]:[Ikä 16+]])</f>
        <v>8470010.2699999996</v>
      </c>
    </row>
    <row r="170" spans="1:14" x14ac:dyDescent="0.25">
      <c r="A170" s="128">
        <v>541</v>
      </c>
      <c r="B170" s="124" t="s">
        <v>175</v>
      </c>
      <c r="C170" s="136">
        <v>341</v>
      </c>
      <c r="D170" s="41">
        <v>65</v>
      </c>
      <c r="E170" s="41">
        <v>476</v>
      </c>
      <c r="F170" s="41">
        <v>250</v>
      </c>
      <c r="G170" s="41">
        <v>8111</v>
      </c>
      <c r="H170" s="38">
        <f>SUM(Ikärakenne[[#This Row],[0–5-vuotiaat]:[16 vuotta täyttäneet]])</f>
        <v>9243</v>
      </c>
      <c r="I170" s="138">
        <v>2791531.71</v>
      </c>
      <c r="J170" s="138">
        <v>564622.5</v>
      </c>
      <c r="K170" s="138">
        <v>3442113.08</v>
      </c>
      <c r="L170" s="138">
        <v>3108645</v>
      </c>
      <c r="M170" s="138">
        <v>519590.66000000003</v>
      </c>
      <c r="N170" s="181">
        <f>SUM(Ikärakenne[[#This Row],[Ikä 0–5]:[Ikä 16+]])</f>
        <v>10426502.949999999</v>
      </c>
    </row>
    <row r="171" spans="1:14" x14ac:dyDescent="0.25">
      <c r="A171" s="128">
        <v>543</v>
      </c>
      <c r="B171" s="124" t="s">
        <v>176</v>
      </c>
      <c r="C171" s="136">
        <v>2821</v>
      </c>
      <c r="D171" s="41">
        <v>547</v>
      </c>
      <c r="E171" s="41">
        <v>3736</v>
      </c>
      <c r="F171" s="41">
        <v>2005</v>
      </c>
      <c r="G171" s="41">
        <v>35349</v>
      </c>
      <c r="H171" s="38">
        <f>SUM(Ikärakenne[[#This Row],[0–5-vuotiaat]:[16 vuotta täyttäneet]])</f>
        <v>44458</v>
      </c>
      <c r="I171" s="138">
        <v>23093580.510000002</v>
      </c>
      <c r="J171" s="138">
        <v>4751515.5</v>
      </c>
      <c r="K171" s="138">
        <v>27016248.879999999</v>
      </c>
      <c r="L171" s="138">
        <v>24931332.899999999</v>
      </c>
      <c r="M171" s="138">
        <v>2264456.94</v>
      </c>
      <c r="N171" s="181">
        <f>SUM(Ikärakenne[[#This Row],[Ikä 0–5]:[Ikä 16+]])</f>
        <v>82057134.729999989</v>
      </c>
    </row>
    <row r="172" spans="1:14" x14ac:dyDescent="0.25">
      <c r="A172" s="128">
        <v>545</v>
      </c>
      <c r="B172" s="124" t="s">
        <v>177</v>
      </c>
      <c r="C172" s="136">
        <v>565</v>
      </c>
      <c r="D172" s="41">
        <v>108</v>
      </c>
      <c r="E172" s="41">
        <v>651</v>
      </c>
      <c r="F172" s="41">
        <v>293</v>
      </c>
      <c r="G172" s="41">
        <v>7967</v>
      </c>
      <c r="H172" s="38">
        <f>SUM(Ikärakenne[[#This Row],[0–5-vuotiaat]:[16 vuotta täyttäneet]])</f>
        <v>9584</v>
      </c>
      <c r="I172" s="138">
        <v>4625265.1500000004</v>
      </c>
      <c r="J172" s="138">
        <v>938142</v>
      </c>
      <c r="K172" s="138">
        <v>4707595.83</v>
      </c>
      <c r="L172" s="138">
        <v>3643331.94</v>
      </c>
      <c r="M172" s="138">
        <v>510366.02</v>
      </c>
      <c r="N172" s="181">
        <f>SUM(Ikärakenne[[#This Row],[Ikä 0–5]:[Ikä 16+]])</f>
        <v>14424700.939999999</v>
      </c>
    </row>
    <row r="173" spans="1:14" x14ac:dyDescent="0.25">
      <c r="A173" s="128">
        <v>560</v>
      </c>
      <c r="B173" s="124" t="s">
        <v>178</v>
      </c>
      <c r="C173" s="136">
        <v>794</v>
      </c>
      <c r="D173" s="41">
        <v>173</v>
      </c>
      <c r="E173" s="41">
        <v>1143</v>
      </c>
      <c r="F173" s="41">
        <v>593</v>
      </c>
      <c r="G173" s="41">
        <v>13032</v>
      </c>
      <c r="H173" s="38">
        <f>SUM(Ikärakenne[[#This Row],[0–5-vuotiaat]:[16 vuotta täyttäneet]])</f>
        <v>15735</v>
      </c>
      <c r="I173" s="138">
        <v>6499930.1400000006</v>
      </c>
      <c r="J173" s="138">
        <v>1502764.5</v>
      </c>
      <c r="K173" s="138">
        <v>8265410.1899999995</v>
      </c>
      <c r="L173" s="138">
        <v>7373705.9400000004</v>
      </c>
      <c r="M173" s="138">
        <v>834829.92</v>
      </c>
      <c r="N173" s="181">
        <f>SUM(Ikärakenne[[#This Row],[Ikä 0–5]:[Ikä 16+]])</f>
        <v>24476640.690000001</v>
      </c>
    </row>
    <row r="174" spans="1:14" x14ac:dyDescent="0.25">
      <c r="A174" s="128">
        <v>561</v>
      </c>
      <c r="B174" s="124" t="s">
        <v>179</v>
      </c>
      <c r="C174" s="136">
        <v>73</v>
      </c>
      <c r="D174" s="41">
        <v>9</v>
      </c>
      <c r="E174" s="41">
        <v>97</v>
      </c>
      <c r="F174" s="41">
        <v>54</v>
      </c>
      <c r="G174" s="41">
        <v>1084</v>
      </c>
      <c r="H174" s="38">
        <f>SUM(Ikärakenne[[#This Row],[0–5-vuotiaat]:[16 vuotta täyttäneet]])</f>
        <v>1317</v>
      </c>
      <c r="I174" s="138">
        <v>597600.63</v>
      </c>
      <c r="J174" s="138">
        <v>78178.5</v>
      </c>
      <c r="K174" s="138">
        <v>701439.01</v>
      </c>
      <c r="L174" s="138">
        <v>671467.32</v>
      </c>
      <c r="M174" s="138">
        <v>69441.040000000008</v>
      </c>
      <c r="N174" s="181">
        <f>SUM(Ikärakenne[[#This Row],[Ikä 0–5]:[Ikä 16+]])</f>
        <v>2118126.5</v>
      </c>
    </row>
    <row r="175" spans="1:14" x14ac:dyDescent="0.25">
      <c r="A175" s="128">
        <v>562</v>
      </c>
      <c r="B175" s="124" t="s">
        <v>180</v>
      </c>
      <c r="C175" s="136">
        <v>391</v>
      </c>
      <c r="D175" s="41">
        <v>76</v>
      </c>
      <c r="E175" s="41">
        <v>567</v>
      </c>
      <c r="F175" s="41">
        <v>310</v>
      </c>
      <c r="G175" s="41">
        <v>7591</v>
      </c>
      <c r="H175" s="38">
        <f>SUM(Ikärakenne[[#This Row],[0–5-vuotiaat]:[16 vuotta täyttäneet]])</f>
        <v>8935</v>
      </c>
      <c r="I175" s="138">
        <v>3200847.21</v>
      </c>
      <c r="J175" s="138">
        <v>660174</v>
      </c>
      <c r="K175" s="138">
        <v>4100164.11</v>
      </c>
      <c r="L175" s="138">
        <v>3854719.8</v>
      </c>
      <c r="M175" s="138">
        <v>486279.46</v>
      </c>
      <c r="N175" s="181">
        <f>SUM(Ikärakenne[[#This Row],[Ikä 0–5]:[Ikä 16+]])</f>
        <v>12302184.580000002</v>
      </c>
    </row>
    <row r="176" spans="1:14" x14ac:dyDescent="0.25">
      <c r="A176" s="128">
        <v>563</v>
      </c>
      <c r="B176" s="124" t="s">
        <v>181</v>
      </c>
      <c r="C176" s="136">
        <v>344</v>
      </c>
      <c r="D176" s="41">
        <v>95</v>
      </c>
      <c r="E176" s="41">
        <v>528</v>
      </c>
      <c r="F176" s="41">
        <v>309</v>
      </c>
      <c r="G176" s="41">
        <v>5749</v>
      </c>
      <c r="H176" s="38">
        <f>SUM(Ikärakenne[[#This Row],[0–5-vuotiaat]:[16 vuotta täyttäneet]])</f>
        <v>7025</v>
      </c>
      <c r="I176" s="138">
        <v>2816090.64</v>
      </c>
      <c r="J176" s="138">
        <v>825217.5</v>
      </c>
      <c r="K176" s="138">
        <v>3818142.2399999998</v>
      </c>
      <c r="L176" s="138">
        <v>3842285.22</v>
      </c>
      <c r="M176" s="138">
        <v>368280.94</v>
      </c>
      <c r="N176" s="181">
        <f>SUM(Ikärakenne[[#This Row],[Ikä 0–5]:[Ikä 16+]])</f>
        <v>11670016.539999999</v>
      </c>
    </row>
    <row r="177" spans="1:14" x14ac:dyDescent="0.25">
      <c r="A177" s="128">
        <v>564</v>
      </c>
      <c r="B177" s="124" t="s">
        <v>182</v>
      </c>
      <c r="C177" s="136">
        <v>12324</v>
      </c>
      <c r="D177" s="41">
        <v>2230</v>
      </c>
      <c r="E177" s="41">
        <v>15246</v>
      </c>
      <c r="F177" s="41">
        <v>7973</v>
      </c>
      <c r="G177" s="41">
        <v>174075</v>
      </c>
      <c r="H177" s="38">
        <f>SUM(Ikärakenne[[#This Row],[0–5-vuotiaat]:[16 vuotta täyttäneet]])</f>
        <v>211848</v>
      </c>
      <c r="I177" s="138">
        <v>100888084.44</v>
      </c>
      <c r="J177" s="138">
        <v>19370895</v>
      </c>
      <c r="K177" s="138">
        <v>110248857.17999999</v>
      </c>
      <c r="L177" s="138">
        <v>99140906.340000004</v>
      </c>
      <c r="M177" s="138">
        <v>11151244.5</v>
      </c>
      <c r="N177" s="181">
        <f>SUM(Ikärakenne[[#This Row],[Ikä 0–5]:[Ikä 16+]])</f>
        <v>340799987.46000004</v>
      </c>
    </row>
    <row r="178" spans="1:14" x14ac:dyDescent="0.25">
      <c r="A178" s="128">
        <v>576</v>
      </c>
      <c r="B178" s="124" t="s">
        <v>183</v>
      </c>
      <c r="C178" s="136">
        <v>83</v>
      </c>
      <c r="D178" s="41">
        <v>13</v>
      </c>
      <c r="E178" s="41">
        <v>109</v>
      </c>
      <c r="F178" s="41">
        <v>74</v>
      </c>
      <c r="G178" s="41">
        <v>2471</v>
      </c>
      <c r="H178" s="38">
        <f>SUM(Ikärakenne[[#This Row],[0–5-vuotiaat]:[16 vuotta täyttäneet]])</f>
        <v>2750</v>
      </c>
      <c r="I178" s="138">
        <v>679463.73</v>
      </c>
      <c r="J178" s="138">
        <v>112924.5</v>
      </c>
      <c r="K178" s="138">
        <v>788214.97</v>
      </c>
      <c r="L178" s="138">
        <v>920158.92</v>
      </c>
      <c r="M178" s="138">
        <v>158292.26</v>
      </c>
      <c r="N178" s="181">
        <f>SUM(Ikärakenne[[#This Row],[Ikä 0–5]:[Ikä 16+]])</f>
        <v>2659054.38</v>
      </c>
    </row>
    <row r="179" spans="1:14" x14ac:dyDescent="0.25">
      <c r="A179" s="128">
        <v>577</v>
      </c>
      <c r="B179" s="124" t="s">
        <v>184</v>
      </c>
      <c r="C179" s="136">
        <v>717</v>
      </c>
      <c r="D179" s="41">
        <v>161</v>
      </c>
      <c r="E179" s="41">
        <v>931</v>
      </c>
      <c r="F179" s="41">
        <v>433</v>
      </c>
      <c r="G179" s="41">
        <v>8896</v>
      </c>
      <c r="H179" s="38">
        <f>SUM(Ikärakenne[[#This Row],[0–5-vuotiaat]:[16 vuotta täyttäneet]])</f>
        <v>11138</v>
      </c>
      <c r="I179" s="138">
        <v>5869584.2700000005</v>
      </c>
      <c r="J179" s="138">
        <v>1398526.5</v>
      </c>
      <c r="K179" s="138">
        <v>6732368.2299999995</v>
      </c>
      <c r="L179" s="138">
        <v>5384173.1399999997</v>
      </c>
      <c r="M179" s="138">
        <v>569877.76000000001</v>
      </c>
      <c r="N179" s="181">
        <f>SUM(Ikärakenne[[#This Row],[Ikä 0–5]:[Ikä 16+]])</f>
        <v>19954529.900000002</v>
      </c>
    </row>
    <row r="180" spans="1:14" x14ac:dyDescent="0.25">
      <c r="A180" s="128">
        <v>578</v>
      </c>
      <c r="B180" s="124" t="s">
        <v>185</v>
      </c>
      <c r="C180" s="136">
        <v>103</v>
      </c>
      <c r="D180" s="41">
        <v>22</v>
      </c>
      <c r="E180" s="41">
        <v>178</v>
      </c>
      <c r="F180" s="41">
        <v>91</v>
      </c>
      <c r="G180" s="41">
        <v>2706</v>
      </c>
      <c r="H180" s="38">
        <f>SUM(Ikärakenne[[#This Row],[0–5-vuotiaat]:[16 vuotta täyttäneet]])</f>
        <v>3100</v>
      </c>
      <c r="I180" s="138">
        <v>843189.93</v>
      </c>
      <c r="J180" s="138">
        <v>191103</v>
      </c>
      <c r="K180" s="138">
        <v>1287176.74</v>
      </c>
      <c r="L180" s="138">
        <v>1131546.78</v>
      </c>
      <c r="M180" s="138">
        <v>173346.36000000002</v>
      </c>
      <c r="N180" s="181">
        <f>SUM(Ikärakenne[[#This Row],[Ikä 0–5]:[Ikä 16+]])</f>
        <v>3626362.81</v>
      </c>
    </row>
    <row r="181" spans="1:14" x14ac:dyDescent="0.25">
      <c r="A181" s="128">
        <v>580</v>
      </c>
      <c r="B181" s="124" t="s">
        <v>186</v>
      </c>
      <c r="C181" s="136">
        <v>135</v>
      </c>
      <c r="D181" s="41">
        <v>32</v>
      </c>
      <c r="E181" s="41">
        <v>203</v>
      </c>
      <c r="F181" s="41">
        <v>91</v>
      </c>
      <c r="G181" s="41">
        <v>3977</v>
      </c>
      <c r="H181" s="38">
        <f>SUM(Ikärakenne[[#This Row],[0–5-vuotiaat]:[16 vuotta täyttäneet]])</f>
        <v>4438</v>
      </c>
      <c r="I181" s="138">
        <v>1105151.8500000001</v>
      </c>
      <c r="J181" s="138">
        <v>277968</v>
      </c>
      <c r="K181" s="138">
        <v>1467959.99</v>
      </c>
      <c r="L181" s="138">
        <v>1131546.78</v>
      </c>
      <c r="M181" s="138">
        <v>254766.62</v>
      </c>
      <c r="N181" s="181">
        <f>SUM(Ikärakenne[[#This Row],[Ikä 0–5]:[Ikä 16+]])</f>
        <v>4237393.24</v>
      </c>
    </row>
    <row r="182" spans="1:14" x14ac:dyDescent="0.25">
      <c r="A182" s="128">
        <v>581</v>
      </c>
      <c r="B182" s="124" t="s">
        <v>187</v>
      </c>
      <c r="C182" s="136">
        <v>269</v>
      </c>
      <c r="D182" s="41">
        <v>58</v>
      </c>
      <c r="E182" s="41">
        <v>354</v>
      </c>
      <c r="F182" s="41">
        <v>216</v>
      </c>
      <c r="G182" s="41">
        <v>5343</v>
      </c>
      <c r="H182" s="38">
        <f>SUM(Ikärakenne[[#This Row],[0–5-vuotiaat]:[16 vuotta täyttäneet]])</f>
        <v>6240</v>
      </c>
      <c r="I182" s="138">
        <v>2202117.39</v>
      </c>
      <c r="J182" s="138">
        <v>503817</v>
      </c>
      <c r="K182" s="138">
        <v>2559890.8199999998</v>
      </c>
      <c r="L182" s="138">
        <v>2685869.28</v>
      </c>
      <c r="M182" s="138">
        <v>342272.58</v>
      </c>
      <c r="N182" s="181">
        <f>SUM(Ikärakenne[[#This Row],[Ikä 0–5]:[Ikä 16+]])</f>
        <v>8293967.0700000003</v>
      </c>
    </row>
    <row r="183" spans="1:14" x14ac:dyDescent="0.25">
      <c r="A183" s="128">
        <v>583</v>
      </c>
      <c r="B183" s="124" t="s">
        <v>188</v>
      </c>
      <c r="C183" s="136">
        <v>35</v>
      </c>
      <c r="D183" s="41">
        <v>12</v>
      </c>
      <c r="E183" s="41">
        <v>35</v>
      </c>
      <c r="F183" s="41">
        <v>19</v>
      </c>
      <c r="G183" s="41">
        <v>846</v>
      </c>
      <c r="H183" s="38">
        <f>SUM(Ikärakenne[[#This Row],[0–5-vuotiaat]:[16 vuotta täyttäneet]])</f>
        <v>947</v>
      </c>
      <c r="I183" s="138">
        <v>286520.85000000003</v>
      </c>
      <c r="J183" s="138">
        <v>104238</v>
      </c>
      <c r="K183" s="138">
        <v>253096.55</v>
      </c>
      <c r="L183" s="138">
        <v>236257.02</v>
      </c>
      <c r="M183" s="138">
        <v>54194.76</v>
      </c>
      <c r="N183" s="181">
        <f>SUM(Ikärakenne[[#This Row],[Ikä 0–5]:[Ikä 16+]])</f>
        <v>934307.18</v>
      </c>
    </row>
    <row r="184" spans="1:14" x14ac:dyDescent="0.25">
      <c r="A184" s="128">
        <v>584</v>
      </c>
      <c r="B184" s="124" t="s">
        <v>189</v>
      </c>
      <c r="C184" s="136">
        <v>208</v>
      </c>
      <c r="D184" s="41">
        <v>47</v>
      </c>
      <c r="E184" s="41">
        <v>291</v>
      </c>
      <c r="F184" s="41">
        <v>159</v>
      </c>
      <c r="G184" s="41">
        <v>1948</v>
      </c>
      <c r="H184" s="38">
        <f>SUM(Ikärakenne[[#This Row],[0–5-vuotiaat]:[16 vuotta täyttäneet]])</f>
        <v>2653</v>
      </c>
      <c r="I184" s="138">
        <v>1702752.48</v>
      </c>
      <c r="J184" s="138">
        <v>408265.5</v>
      </c>
      <c r="K184" s="138">
        <v>2104317.0299999998</v>
      </c>
      <c r="L184" s="138">
        <v>1977098.22</v>
      </c>
      <c r="M184" s="138">
        <v>124788.88</v>
      </c>
      <c r="N184" s="181">
        <f>SUM(Ikärakenne[[#This Row],[Ikä 0–5]:[Ikä 16+]])</f>
        <v>6317222.1099999994</v>
      </c>
    </row>
    <row r="185" spans="1:14" x14ac:dyDescent="0.25">
      <c r="A185" s="128">
        <v>588</v>
      </c>
      <c r="B185" s="124" t="s">
        <v>190</v>
      </c>
      <c r="C185" s="136">
        <v>50</v>
      </c>
      <c r="D185" s="41">
        <v>11</v>
      </c>
      <c r="E185" s="41">
        <v>63</v>
      </c>
      <c r="F185" s="41">
        <v>47</v>
      </c>
      <c r="G185" s="41">
        <v>1429</v>
      </c>
      <c r="H185" s="38">
        <f>SUM(Ikärakenne[[#This Row],[0–5-vuotiaat]:[16 vuotta täyttäneet]])</f>
        <v>1600</v>
      </c>
      <c r="I185" s="138">
        <v>409315.5</v>
      </c>
      <c r="J185" s="138">
        <v>95551.5</v>
      </c>
      <c r="K185" s="138">
        <v>455573.79</v>
      </c>
      <c r="L185" s="138">
        <v>584425.26</v>
      </c>
      <c r="M185" s="138">
        <v>91541.74</v>
      </c>
      <c r="N185" s="181">
        <f>SUM(Ikärakenne[[#This Row],[Ikä 0–5]:[Ikä 16+]])</f>
        <v>1636407.79</v>
      </c>
    </row>
    <row r="186" spans="1:14" x14ac:dyDescent="0.25">
      <c r="A186" s="128">
        <v>592</v>
      </c>
      <c r="B186" s="124" t="s">
        <v>191</v>
      </c>
      <c r="C186" s="136">
        <v>188</v>
      </c>
      <c r="D186" s="41">
        <v>38</v>
      </c>
      <c r="E186" s="41">
        <v>290</v>
      </c>
      <c r="F186" s="41">
        <v>180</v>
      </c>
      <c r="G186" s="41">
        <v>2955</v>
      </c>
      <c r="H186" s="38">
        <f>SUM(Ikärakenne[[#This Row],[0–5-vuotiaat]:[16 vuotta täyttäneet]])</f>
        <v>3651</v>
      </c>
      <c r="I186" s="138">
        <v>1539026.28</v>
      </c>
      <c r="J186" s="138">
        <v>330087</v>
      </c>
      <c r="K186" s="138">
        <v>2097085.7</v>
      </c>
      <c r="L186" s="138">
        <v>2238224.4</v>
      </c>
      <c r="M186" s="138">
        <v>189297.30000000002</v>
      </c>
      <c r="N186" s="181">
        <f>SUM(Ikärakenne[[#This Row],[Ikä 0–5]:[Ikä 16+]])</f>
        <v>6393720.6799999997</v>
      </c>
    </row>
    <row r="187" spans="1:14" x14ac:dyDescent="0.25">
      <c r="A187" s="128">
        <v>593</v>
      </c>
      <c r="B187" s="124" t="s">
        <v>192</v>
      </c>
      <c r="C187" s="136">
        <v>619</v>
      </c>
      <c r="D187" s="41">
        <v>122</v>
      </c>
      <c r="E187" s="41">
        <v>887</v>
      </c>
      <c r="F187" s="41">
        <v>467</v>
      </c>
      <c r="G187" s="41">
        <v>14982</v>
      </c>
      <c r="H187" s="38">
        <f>SUM(Ikärakenne[[#This Row],[0–5-vuotiaat]:[16 vuotta täyttäneet]])</f>
        <v>17077</v>
      </c>
      <c r="I187" s="138">
        <v>5067325.8900000006</v>
      </c>
      <c r="J187" s="138">
        <v>1059753</v>
      </c>
      <c r="K187" s="138">
        <v>6414189.71</v>
      </c>
      <c r="L187" s="138">
        <v>5806948.8600000003</v>
      </c>
      <c r="M187" s="138">
        <v>959746.92</v>
      </c>
      <c r="N187" s="181">
        <f>SUM(Ikärakenne[[#This Row],[Ikä 0–5]:[Ikä 16+]])</f>
        <v>19307964.380000003</v>
      </c>
    </row>
    <row r="188" spans="1:14" x14ac:dyDescent="0.25">
      <c r="A188" s="128">
        <v>595</v>
      </c>
      <c r="B188" s="124" t="s">
        <v>193</v>
      </c>
      <c r="C188" s="136">
        <v>165</v>
      </c>
      <c r="D188" s="41">
        <v>25</v>
      </c>
      <c r="E188" s="41">
        <v>220</v>
      </c>
      <c r="F188" s="41">
        <v>152</v>
      </c>
      <c r="G188" s="41">
        <v>3578</v>
      </c>
      <c r="H188" s="38">
        <f>SUM(Ikärakenne[[#This Row],[0–5-vuotiaat]:[16 vuotta täyttäneet]])</f>
        <v>4140</v>
      </c>
      <c r="I188" s="138">
        <v>1350741.1500000001</v>
      </c>
      <c r="J188" s="138">
        <v>217162.5</v>
      </c>
      <c r="K188" s="138">
        <v>1590892.6</v>
      </c>
      <c r="L188" s="138">
        <v>1890056.16</v>
      </c>
      <c r="M188" s="138">
        <v>229206.68000000002</v>
      </c>
      <c r="N188" s="181">
        <f>SUM(Ikärakenne[[#This Row],[Ikä 0–5]:[Ikä 16+]])</f>
        <v>5278059.09</v>
      </c>
    </row>
    <row r="189" spans="1:14" x14ac:dyDescent="0.25">
      <c r="A189" s="128">
        <v>598</v>
      </c>
      <c r="B189" s="124" t="s">
        <v>194</v>
      </c>
      <c r="C189" s="136">
        <v>1028</v>
      </c>
      <c r="D189" s="41">
        <v>188</v>
      </c>
      <c r="E189" s="41">
        <v>1201</v>
      </c>
      <c r="F189" s="41">
        <v>667</v>
      </c>
      <c r="G189" s="41">
        <v>16123</v>
      </c>
      <c r="H189" s="38">
        <f>SUM(Ikärakenne[[#This Row],[0–5-vuotiaat]:[16 vuotta täyttäneet]])</f>
        <v>19207</v>
      </c>
      <c r="I189" s="138">
        <v>8415526.6799999997</v>
      </c>
      <c r="J189" s="138">
        <v>1633062</v>
      </c>
      <c r="K189" s="138">
        <v>8684827.3300000001</v>
      </c>
      <c r="L189" s="138">
        <v>8293864.8600000003</v>
      </c>
      <c r="M189" s="138">
        <v>1032839.38</v>
      </c>
      <c r="N189" s="181">
        <f>SUM(Ikärakenne[[#This Row],[Ikä 0–5]:[Ikä 16+]])</f>
        <v>28060120.249999996</v>
      </c>
    </row>
    <row r="190" spans="1:14" x14ac:dyDescent="0.25">
      <c r="A190" s="128">
        <v>599</v>
      </c>
      <c r="B190" s="124" t="s">
        <v>195</v>
      </c>
      <c r="C190" s="136">
        <v>991</v>
      </c>
      <c r="D190" s="41">
        <v>162</v>
      </c>
      <c r="E190" s="41">
        <v>1050</v>
      </c>
      <c r="F190" s="41">
        <v>583</v>
      </c>
      <c r="G190" s="41">
        <v>8420</v>
      </c>
      <c r="H190" s="38">
        <f>SUM(Ikärakenne[[#This Row],[0–5-vuotiaat]:[16 vuotta täyttäneet]])</f>
        <v>11206</v>
      </c>
      <c r="I190" s="138">
        <v>8112633.21</v>
      </c>
      <c r="J190" s="138">
        <v>1407213</v>
      </c>
      <c r="K190" s="138">
        <v>7592896.5</v>
      </c>
      <c r="L190" s="138">
        <v>7249360.1399999997</v>
      </c>
      <c r="M190" s="138">
        <v>539385.20000000007</v>
      </c>
      <c r="N190" s="181">
        <f>SUM(Ikärakenne[[#This Row],[Ikä 0–5]:[Ikä 16+]])</f>
        <v>24901488.050000001</v>
      </c>
    </row>
    <row r="191" spans="1:14" x14ac:dyDescent="0.25">
      <c r="A191" s="128">
        <v>601</v>
      </c>
      <c r="B191" s="124" t="s">
        <v>196</v>
      </c>
      <c r="C191" s="136">
        <v>144</v>
      </c>
      <c r="D191" s="41">
        <v>28</v>
      </c>
      <c r="E191" s="41">
        <v>235</v>
      </c>
      <c r="F191" s="41">
        <v>151</v>
      </c>
      <c r="G191" s="41">
        <v>3228</v>
      </c>
      <c r="H191" s="38">
        <f>SUM(Ikärakenne[[#This Row],[0–5-vuotiaat]:[16 vuotta täyttäneet]])</f>
        <v>3786</v>
      </c>
      <c r="I191" s="138">
        <v>1178828.6400000001</v>
      </c>
      <c r="J191" s="138">
        <v>243222</v>
      </c>
      <c r="K191" s="138">
        <v>1699362.55</v>
      </c>
      <c r="L191" s="138">
        <v>1877621.58</v>
      </c>
      <c r="M191" s="138">
        <v>206785.68</v>
      </c>
      <c r="N191" s="181">
        <f>SUM(Ikärakenne[[#This Row],[Ikä 0–5]:[Ikä 16+]])</f>
        <v>5205820.45</v>
      </c>
    </row>
    <row r="192" spans="1:14" x14ac:dyDescent="0.25">
      <c r="A192" s="128">
        <v>604</v>
      </c>
      <c r="B192" s="124" t="s">
        <v>197</v>
      </c>
      <c r="C192" s="136">
        <v>1285</v>
      </c>
      <c r="D192" s="41">
        <v>272</v>
      </c>
      <c r="E192" s="41">
        <v>1774</v>
      </c>
      <c r="F192" s="41">
        <v>874</v>
      </c>
      <c r="G192" s="41">
        <v>16200</v>
      </c>
      <c r="H192" s="38">
        <f>SUM(Ikärakenne[[#This Row],[0–5-vuotiaat]:[16 vuotta täyttäneet]])</f>
        <v>20405</v>
      </c>
      <c r="I192" s="138">
        <v>10519408.35</v>
      </c>
      <c r="J192" s="138">
        <v>2362728</v>
      </c>
      <c r="K192" s="138">
        <v>12828379.42</v>
      </c>
      <c r="L192" s="138">
        <v>10867822.92</v>
      </c>
      <c r="M192" s="138">
        <v>1037772</v>
      </c>
      <c r="N192" s="181">
        <f>SUM(Ikärakenne[[#This Row],[Ikä 0–5]:[Ikä 16+]])</f>
        <v>37616110.689999998</v>
      </c>
    </row>
    <row r="193" spans="1:14" x14ac:dyDescent="0.25">
      <c r="A193" s="128">
        <v>607</v>
      </c>
      <c r="B193" s="124" t="s">
        <v>198</v>
      </c>
      <c r="C193" s="136">
        <v>183</v>
      </c>
      <c r="D193" s="41">
        <v>50</v>
      </c>
      <c r="E193" s="41">
        <v>230</v>
      </c>
      <c r="F193" s="41">
        <v>115</v>
      </c>
      <c r="G193" s="41">
        <v>3506</v>
      </c>
      <c r="H193" s="38">
        <f>SUM(Ikärakenne[[#This Row],[0–5-vuotiaat]:[16 vuotta täyttäneet]])</f>
        <v>4084</v>
      </c>
      <c r="I193" s="138">
        <v>1498094.73</v>
      </c>
      <c r="J193" s="138">
        <v>434325</v>
      </c>
      <c r="K193" s="138">
        <v>1663205.9</v>
      </c>
      <c r="L193" s="138">
        <v>1429976.7</v>
      </c>
      <c r="M193" s="138">
        <v>224594.36000000002</v>
      </c>
      <c r="N193" s="181">
        <f>SUM(Ikärakenne[[#This Row],[Ikä 0–5]:[Ikä 16+]])</f>
        <v>5250196.6900000004</v>
      </c>
    </row>
    <row r="194" spans="1:14" x14ac:dyDescent="0.25">
      <c r="A194" s="128">
        <v>608</v>
      </c>
      <c r="B194" s="124" t="s">
        <v>199</v>
      </c>
      <c r="C194" s="136">
        <v>74</v>
      </c>
      <c r="D194" s="41">
        <v>18</v>
      </c>
      <c r="E194" s="41">
        <v>124</v>
      </c>
      <c r="F194" s="41">
        <v>74</v>
      </c>
      <c r="G194" s="41">
        <v>1690</v>
      </c>
      <c r="H194" s="38">
        <f>SUM(Ikärakenne[[#This Row],[0–5-vuotiaat]:[16 vuotta täyttäneet]])</f>
        <v>1980</v>
      </c>
      <c r="I194" s="138">
        <v>605786.94000000006</v>
      </c>
      <c r="J194" s="138">
        <v>156357</v>
      </c>
      <c r="K194" s="138">
        <v>896684.92</v>
      </c>
      <c r="L194" s="138">
        <v>920158.92</v>
      </c>
      <c r="M194" s="138">
        <v>108261.40000000001</v>
      </c>
      <c r="N194" s="181">
        <f>SUM(Ikärakenne[[#This Row],[Ikä 0–5]:[Ikä 16+]])</f>
        <v>2687249.18</v>
      </c>
    </row>
    <row r="195" spans="1:14" x14ac:dyDescent="0.25">
      <c r="A195" s="128">
        <v>609</v>
      </c>
      <c r="B195" s="124" t="s">
        <v>200</v>
      </c>
      <c r="C195" s="136">
        <v>3837</v>
      </c>
      <c r="D195" s="41">
        <v>722</v>
      </c>
      <c r="E195" s="41">
        <v>5008</v>
      </c>
      <c r="F195" s="41">
        <v>2573</v>
      </c>
      <c r="G195" s="41">
        <v>71065</v>
      </c>
      <c r="H195" s="38">
        <f>SUM(Ikärakenne[[#This Row],[0–5-vuotiaat]:[16 vuotta täyttäneet]])</f>
        <v>83205</v>
      </c>
      <c r="I195" s="138">
        <v>31410871.470000003</v>
      </c>
      <c r="J195" s="138">
        <v>6271653</v>
      </c>
      <c r="K195" s="138">
        <v>36214500.640000001</v>
      </c>
      <c r="L195" s="138">
        <v>31994174.34</v>
      </c>
      <c r="M195" s="138">
        <v>4552423.9000000004</v>
      </c>
      <c r="N195" s="181">
        <f>SUM(Ikärakenne[[#This Row],[Ikä 0–5]:[Ikä 16+]])</f>
        <v>110443623.35000001</v>
      </c>
    </row>
    <row r="196" spans="1:14" x14ac:dyDescent="0.25">
      <c r="A196" s="124">
        <v>611</v>
      </c>
      <c r="B196" s="124" t="s">
        <v>201</v>
      </c>
      <c r="C196" s="136">
        <v>298</v>
      </c>
      <c r="D196" s="41">
        <v>53</v>
      </c>
      <c r="E196" s="41">
        <v>406</v>
      </c>
      <c r="F196" s="41">
        <v>241</v>
      </c>
      <c r="G196" s="41">
        <v>4013</v>
      </c>
      <c r="H196" s="38">
        <f>SUM(Ikärakenne[[#This Row],[0–5-vuotiaat]:[16 vuotta täyttäneet]])</f>
        <v>5011</v>
      </c>
      <c r="I196" s="138">
        <v>2439520.38</v>
      </c>
      <c r="J196" s="138">
        <v>460384.5</v>
      </c>
      <c r="K196" s="138">
        <v>2935919.98</v>
      </c>
      <c r="L196" s="138">
        <v>2996733.78</v>
      </c>
      <c r="M196" s="138">
        <v>257072.78</v>
      </c>
      <c r="N196" s="181">
        <f>SUM(Ikärakenne[[#This Row],[Ikä 0–5]:[Ikä 16+]])</f>
        <v>9089631.4199999981</v>
      </c>
    </row>
    <row r="197" spans="1:14" x14ac:dyDescent="0.25">
      <c r="A197" s="128">
        <v>614</v>
      </c>
      <c r="B197" s="124" t="s">
        <v>202</v>
      </c>
      <c r="C197" s="136">
        <v>73</v>
      </c>
      <c r="D197" s="41">
        <v>14</v>
      </c>
      <c r="E197" s="41">
        <v>111</v>
      </c>
      <c r="F197" s="41">
        <v>62</v>
      </c>
      <c r="G197" s="41">
        <v>2739</v>
      </c>
      <c r="H197" s="38">
        <f>SUM(Ikärakenne[[#This Row],[0–5-vuotiaat]:[16 vuotta täyttäneet]])</f>
        <v>2999</v>
      </c>
      <c r="I197" s="138">
        <v>597600.63</v>
      </c>
      <c r="J197" s="138">
        <v>121611</v>
      </c>
      <c r="K197" s="138">
        <v>802677.63</v>
      </c>
      <c r="L197" s="138">
        <v>770943.96</v>
      </c>
      <c r="M197" s="138">
        <v>175460.34</v>
      </c>
      <c r="N197" s="181">
        <f>SUM(Ikärakenne[[#This Row],[Ikä 0–5]:[Ikä 16+]])</f>
        <v>2468293.5599999996</v>
      </c>
    </row>
    <row r="198" spans="1:14" x14ac:dyDescent="0.25">
      <c r="A198" s="128">
        <v>615</v>
      </c>
      <c r="B198" s="124" t="s">
        <v>203</v>
      </c>
      <c r="C198" s="136">
        <v>340</v>
      </c>
      <c r="D198" s="41">
        <v>67</v>
      </c>
      <c r="E198" s="41">
        <v>549</v>
      </c>
      <c r="F198" s="41">
        <v>273</v>
      </c>
      <c r="G198" s="41">
        <v>6374</v>
      </c>
      <c r="H198" s="38">
        <f>SUM(Ikärakenne[[#This Row],[0–5-vuotiaat]:[16 vuotta täyttäneet]])</f>
        <v>7603</v>
      </c>
      <c r="I198" s="138">
        <v>2783345.4</v>
      </c>
      <c r="J198" s="138">
        <v>581995.5</v>
      </c>
      <c r="K198" s="138">
        <v>3970000.17</v>
      </c>
      <c r="L198" s="138">
        <v>3394640.34</v>
      </c>
      <c r="M198" s="138">
        <v>408318.44</v>
      </c>
      <c r="N198" s="181">
        <f>SUM(Ikärakenne[[#This Row],[Ikä 0–5]:[Ikä 16+]])</f>
        <v>11138299.85</v>
      </c>
    </row>
    <row r="199" spans="1:14" x14ac:dyDescent="0.25">
      <c r="A199" s="128">
        <v>616</v>
      </c>
      <c r="B199" s="124" t="s">
        <v>204</v>
      </c>
      <c r="C199" s="136">
        <v>77</v>
      </c>
      <c r="D199" s="41">
        <v>20</v>
      </c>
      <c r="E199" s="41">
        <v>128</v>
      </c>
      <c r="F199" s="41">
        <v>59</v>
      </c>
      <c r="G199" s="41">
        <v>1523</v>
      </c>
      <c r="H199" s="38">
        <f>SUM(Ikärakenne[[#This Row],[0–5-vuotiaat]:[16 vuotta täyttäneet]])</f>
        <v>1807</v>
      </c>
      <c r="I199" s="138">
        <v>630345.87</v>
      </c>
      <c r="J199" s="138">
        <v>173730</v>
      </c>
      <c r="K199" s="138">
        <v>925610.24</v>
      </c>
      <c r="L199" s="138">
        <v>733640.22</v>
      </c>
      <c r="M199" s="138">
        <v>97563.38</v>
      </c>
      <c r="N199" s="181">
        <f>SUM(Ikärakenne[[#This Row],[Ikä 0–5]:[Ikä 16+]])</f>
        <v>2560889.71</v>
      </c>
    </row>
    <row r="200" spans="1:14" x14ac:dyDescent="0.25">
      <c r="A200" s="128">
        <v>619</v>
      </c>
      <c r="B200" s="124" t="s">
        <v>205</v>
      </c>
      <c r="C200" s="136">
        <v>95</v>
      </c>
      <c r="D200" s="41">
        <v>28</v>
      </c>
      <c r="E200" s="41">
        <v>136</v>
      </c>
      <c r="F200" s="41">
        <v>84</v>
      </c>
      <c r="G200" s="41">
        <v>2332</v>
      </c>
      <c r="H200" s="38">
        <f>SUM(Ikärakenne[[#This Row],[0–5-vuotiaat]:[16 vuotta täyttäneet]])</f>
        <v>2675</v>
      </c>
      <c r="I200" s="138">
        <v>777699.45000000007</v>
      </c>
      <c r="J200" s="138">
        <v>243222</v>
      </c>
      <c r="K200" s="138">
        <v>983460.88</v>
      </c>
      <c r="L200" s="138">
        <v>1044504.72</v>
      </c>
      <c r="M200" s="138">
        <v>149387.92000000001</v>
      </c>
      <c r="N200" s="181">
        <f>SUM(Ikärakenne[[#This Row],[Ikä 0–5]:[Ikä 16+]])</f>
        <v>3198274.9699999997</v>
      </c>
    </row>
    <row r="201" spans="1:14" x14ac:dyDescent="0.25">
      <c r="A201" s="128">
        <v>620</v>
      </c>
      <c r="B201" s="124" t="s">
        <v>206</v>
      </c>
      <c r="C201" s="136">
        <v>57</v>
      </c>
      <c r="D201" s="41">
        <v>13</v>
      </c>
      <c r="E201" s="41">
        <v>94</v>
      </c>
      <c r="F201" s="41">
        <v>56</v>
      </c>
      <c r="G201" s="41">
        <v>2160</v>
      </c>
      <c r="H201" s="38">
        <f>SUM(Ikärakenne[[#This Row],[0–5-vuotiaat]:[16 vuotta täyttäneet]])</f>
        <v>2380</v>
      </c>
      <c r="I201" s="138">
        <v>466619.67000000004</v>
      </c>
      <c r="J201" s="138">
        <v>112924.5</v>
      </c>
      <c r="K201" s="138">
        <v>679745.02</v>
      </c>
      <c r="L201" s="138">
        <v>696336.48</v>
      </c>
      <c r="M201" s="138">
        <v>138369.60000000001</v>
      </c>
      <c r="N201" s="181">
        <f>SUM(Ikärakenne[[#This Row],[Ikä 0–5]:[Ikä 16+]])</f>
        <v>2093995.27</v>
      </c>
    </row>
    <row r="202" spans="1:14" x14ac:dyDescent="0.25">
      <c r="A202" s="128">
        <v>623</v>
      </c>
      <c r="B202" s="124" t="s">
        <v>207</v>
      </c>
      <c r="C202" s="136">
        <v>50</v>
      </c>
      <c r="D202" s="41">
        <v>6</v>
      </c>
      <c r="E202" s="41">
        <v>54</v>
      </c>
      <c r="F202" s="41">
        <v>39</v>
      </c>
      <c r="G202" s="41">
        <v>1958</v>
      </c>
      <c r="H202" s="38">
        <f>SUM(Ikärakenne[[#This Row],[0–5-vuotiaat]:[16 vuotta täyttäneet]])</f>
        <v>2107</v>
      </c>
      <c r="I202" s="138">
        <v>409315.5</v>
      </c>
      <c r="J202" s="138">
        <v>52119</v>
      </c>
      <c r="K202" s="138">
        <v>390491.82</v>
      </c>
      <c r="L202" s="138">
        <v>484948.62</v>
      </c>
      <c r="M202" s="138">
        <v>125429.48000000001</v>
      </c>
      <c r="N202" s="181">
        <f>SUM(Ikärakenne[[#This Row],[Ikä 0–5]:[Ikä 16+]])</f>
        <v>1462304.42</v>
      </c>
    </row>
    <row r="203" spans="1:14" x14ac:dyDescent="0.25">
      <c r="A203" s="128">
        <v>624</v>
      </c>
      <c r="B203" s="124" t="s">
        <v>208</v>
      </c>
      <c r="C203" s="136">
        <v>234</v>
      </c>
      <c r="D203" s="41">
        <v>59</v>
      </c>
      <c r="E203" s="41">
        <v>386</v>
      </c>
      <c r="F203" s="41">
        <v>172</v>
      </c>
      <c r="G203" s="41">
        <v>4266</v>
      </c>
      <c r="H203" s="38">
        <f>SUM(Ikärakenne[[#This Row],[0–5-vuotiaat]:[16 vuotta täyttäneet]])</f>
        <v>5117</v>
      </c>
      <c r="I203" s="138">
        <v>1915596.54</v>
      </c>
      <c r="J203" s="138">
        <v>512503.5</v>
      </c>
      <c r="K203" s="138">
        <v>2791293.38</v>
      </c>
      <c r="L203" s="138">
        <v>2138747.7599999998</v>
      </c>
      <c r="M203" s="138">
        <v>273279.96000000002</v>
      </c>
      <c r="N203" s="181">
        <f>SUM(Ikärakenne[[#This Row],[Ikä 0–5]:[Ikä 16+]])</f>
        <v>7631421.1399999997</v>
      </c>
    </row>
    <row r="204" spans="1:14" x14ac:dyDescent="0.25">
      <c r="A204" s="128">
        <v>625</v>
      </c>
      <c r="B204" s="124" t="s">
        <v>209</v>
      </c>
      <c r="C204" s="136">
        <v>146</v>
      </c>
      <c r="D204" s="41">
        <v>31</v>
      </c>
      <c r="E204" s="41">
        <v>235</v>
      </c>
      <c r="F204" s="41">
        <v>125</v>
      </c>
      <c r="G204" s="41">
        <v>2454</v>
      </c>
      <c r="H204" s="38">
        <f>SUM(Ikärakenne[[#This Row],[0–5-vuotiaat]:[16 vuotta täyttäneet]])</f>
        <v>2991</v>
      </c>
      <c r="I204" s="138">
        <v>1195201.26</v>
      </c>
      <c r="J204" s="138">
        <v>269281.5</v>
      </c>
      <c r="K204" s="138">
        <v>1699362.55</v>
      </c>
      <c r="L204" s="138">
        <v>1554322.5</v>
      </c>
      <c r="M204" s="138">
        <v>157203.24000000002</v>
      </c>
      <c r="N204" s="181">
        <f>SUM(Ikärakenne[[#This Row],[Ikä 0–5]:[Ikä 16+]])</f>
        <v>4875371.0500000007</v>
      </c>
    </row>
    <row r="205" spans="1:14" x14ac:dyDescent="0.25">
      <c r="A205" s="128">
        <v>626</v>
      </c>
      <c r="B205" s="124" t="s">
        <v>210</v>
      </c>
      <c r="C205" s="136">
        <v>212</v>
      </c>
      <c r="D205" s="41">
        <v>49</v>
      </c>
      <c r="E205" s="41">
        <v>308</v>
      </c>
      <c r="F205" s="41">
        <v>154</v>
      </c>
      <c r="G205" s="41">
        <v>4112</v>
      </c>
      <c r="H205" s="38">
        <f>SUM(Ikärakenne[[#This Row],[0–5-vuotiaat]:[16 vuotta täyttäneet]])</f>
        <v>4835</v>
      </c>
      <c r="I205" s="138">
        <v>1735497.72</v>
      </c>
      <c r="J205" s="138">
        <v>425638.5</v>
      </c>
      <c r="K205" s="138">
        <v>2227249.64</v>
      </c>
      <c r="L205" s="138">
        <v>1914925.32</v>
      </c>
      <c r="M205" s="138">
        <v>263414.72000000003</v>
      </c>
      <c r="N205" s="181">
        <f>SUM(Ikärakenne[[#This Row],[Ikä 0–5]:[Ikä 16+]])</f>
        <v>6566725.8999999994</v>
      </c>
    </row>
    <row r="206" spans="1:14" x14ac:dyDescent="0.25">
      <c r="A206" s="128">
        <v>630</v>
      </c>
      <c r="B206" s="124" t="s">
        <v>211</v>
      </c>
      <c r="C206" s="136">
        <v>139</v>
      </c>
      <c r="D206" s="41">
        <v>17</v>
      </c>
      <c r="E206" s="41">
        <v>147</v>
      </c>
      <c r="F206" s="41">
        <v>76</v>
      </c>
      <c r="G206" s="41">
        <v>1256</v>
      </c>
      <c r="H206" s="38">
        <f>SUM(Ikärakenne[[#This Row],[0–5-vuotiaat]:[16 vuotta täyttäneet]])</f>
        <v>1635</v>
      </c>
      <c r="I206" s="138">
        <v>1137897.0900000001</v>
      </c>
      <c r="J206" s="138">
        <v>147670.5</v>
      </c>
      <c r="K206" s="138">
        <v>1063005.51</v>
      </c>
      <c r="L206" s="138">
        <v>945028.08</v>
      </c>
      <c r="M206" s="138">
        <v>80459.360000000001</v>
      </c>
      <c r="N206" s="181">
        <f>SUM(Ikärakenne[[#This Row],[Ikä 0–5]:[Ikä 16+]])</f>
        <v>3374060.54</v>
      </c>
    </row>
    <row r="207" spans="1:14" x14ac:dyDescent="0.25">
      <c r="A207" s="128">
        <v>631</v>
      </c>
      <c r="B207" s="124" t="s">
        <v>212</v>
      </c>
      <c r="C207" s="136">
        <v>96</v>
      </c>
      <c r="D207" s="41">
        <v>14</v>
      </c>
      <c r="E207" s="41">
        <v>135</v>
      </c>
      <c r="F207" s="41">
        <v>55</v>
      </c>
      <c r="G207" s="41">
        <v>1663</v>
      </c>
      <c r="H207" s="38">
        <f>SUM(Ikärakenne[[#This Row],[0–5-vuotiaat]:[16 vuotta täyttäneet]])</f>
        <v>1963</v>
      </c>
      <c r="I207" s="138">
        <v>785885.76</v>
      </c>
      <c r="J207" s="138">
        <v>121611</v>
      </c>
      <c r="K207" s="138">
        <v>976229.55</v>
      </c>
      <c r="L207" s="138">
        <v>683901.9</v>
      </c>
      <c r="M207" s="138">
        <v>106531.78</v>
      </c>
      <c r="N207" s="181">
        <f>SUM(Ikärakenne[[#This Row],[Ikä 0–5]:[Ikä 16+]])</f>
        <v>2674159.9899999998</v>
      </c>
    </row>
    <row r="208" spans="1:14" x14ac:dyDescent="0.25">
      <c r="A208" s="128">
        <v>635</v>
      </c>
      <c r="B208" s="124" t="s">
        <v>213</v>
      </c>
      <c r="C208" s="136">
        <v>276</v>
      </c>
      <c r="D208" s="41">
        <v>64</v>
      </c>
      <c r="E208" s="41">
        <v>377</v>
      </c>
      <c r="F208" s="41">
        <v>236</v>
      </c>
      <c r="G208" s="41">
        <v>5394</v>
      </c>
      <c r="H208" s="38">
        <f>SUM(Ikärakenne[[#This Row],[0–5-vuotiaat]:[16 vuotta täyttäneet]])</f>
        <v>6347</v>
      </c>
      <c r="I208" s="138">
        <v>2259421.56</v>
      </c>
      <c r="J208" s="138">
        <v>555936</v>
      </c>
      <c r="K208" s="138">
        <v>2726211.41</v>
      </c>
      <c r="L208" s="138">
        <v>2934560.88</v>
      </c>
      <c r="M208" s="138">
        <v>345539.64</v>
      </c>
      <c r="N208" s="181">
        <f>SUM(Ikärakenne[[#This Row],[Ikä 0–5]:[Ikä 16+]])</f>
        <v>8821669.4900000021</v>
      </c>
    </row>
    <row r="209" spans="1:14" x14ac:dyDescent="0.25">
      <c r="A209" s="128">
        <v>636</v>
      </c>
      <c r="B209" s="124" t="s">
        <v>214</v>
      </c>
      <c r="C209" s="136">
        <v>451</v>
      </c>
      <c r="D209" s="41">
        <v>80</v>
      </c>
      <c r="E209" s="41">
        <v>654</v>
      </c>
      <c r="F209" s="41">
        <v>331</v>
      </c>
      <c r="G209" s="41">
        <v>6638</v>
      </c>
      <c r="H209" s="38">
        <f>SUM(Ikärakenne[[#This Row],[0–5-vuotiaat]:[16 vuotta täyttäneet]])</f>
        <v>8154</v>
      </c>
      <c r="I209" s="138">
        <v>3692025.81</v>
      </c>
      <c r="J209" s="138">
        <v>694920</v>
      </c>
      <c r="K209" s="138">
        <v>4729289.82</v>
      </c>
      <c r="L209" s="138">
        <v>4115845.98</v>
      </c>
      <c r="M209" s="138">
        <v>425230.28</v>
      </c>
      <c r="N209" s="181">
        <f>SUM(Ikärakenne[[#This Row],[Ikä 0–5]:[Ikä 16+]])</f>
        <v>13657311.890000001</v>
      </c>
    </row>
    <row r="210" spans="1:14" x14ac:dyDescent="0.25">
      <c r="A210" s="128">
        <v>638</v>
      </c>
      <c r="B210" s="124" t="s">
        <v>215</v>
      </c>
      <c r="C210" s="136">
        <v>2797</v>
      </c>
      <c r="D210" s="41">
        <v>541</v>
      </c>
      <c r="E210" s="41">
        <v>3772</v>
      </c>
      <c r="F210" s="41">
        <v>1952</v>
      </c>
      <c r="G210" s="41">
        <v>42170</v>
      </c>
      <c r="H210" s="38">
        <f>SUM(Ikärakenne[[#This Row],[0–5-vuotiaat]:[16 vuotta täyttäneet]])</f>
        <v>51232</v>
      </c>
      <c r="I210" s="138">
        <v>22897109.07</v>
      </c>
      <c r="J210" s="138">
        <v>4699396.5</v>
      </c>
      <c r="K210" s="138">
        <v>27276576.759999998</v>
      </c>
      <c r="L210" s="138">
        <v>24272300.16</v>
      </c>
      <c r="M210" s="138">
        <v>2701410.2</v>
      </c>
      <c r="N210" s="181">
        <f>SUM(Ikärakenne[[#This Row],[Ikä 0–5]:[Ikä 16+]])</f>
        <v>81846792.689999998</v>
      </c>
    </row>
    <row r="211" spans="1:14" x14ac:dyDescent="0.25">
      <c r="A211" s="128">
        <v>678</v>
      </c>
      <c r="B211" s="124" t="s">
        <v>216</v>
      </c>
      <c r="C211" s="136">
        <v>1230</v>
      </c>
      <c r="D211" s="41">
        <v>265</v>
      </c>
      <c r="E211" s="41">
        <v>1928</v>
      </c>
      <c r="F211" s="41">
        <v>1033</v>
      </c>
      <c r="G211" s="41">
        <v>19617</v>
      </c>
      <c r="H211" s="38">
        <f>SUM(Ikärakenne[[#This Row],[0–5-vuotiaat]:[16 vuotta täyttäneet]])</f>
        <v>24073</v>
      </c>
      <c r="I211" s="138">
        <v>10069161.300000001</v>
      </c>
      <c r="J211" s="138">
        <v>2301922.5</v>
      </c>
      <c r="K211" s="138">
        <v>13942004.24</v>
      </c>
      <c r="L211" s="138">
        <v>12844921.140000001</v>
      </c>
      <c r="M211" s="138">
        <v>1256665.02</v>
      </c>
      <c r="N211" s="181">
        <f>SUM(Ikärakenne[[#This Row],[Ikä 0–5]:[Ikä 16+]])</f>
        <v>40414674.200000003</v>
      </c>
    </row>
    <row r="212" spans="1:14" x14ac:dyDescent="0.25">
      <c r="A212" s="128">
        <v>680</v>
      </c>
      <c r="B212" s="124" t="s">
        <v>217</v>
      </c>
      <c r="C212" s="136">
        <v>1402</v>
      </c>
      <c r="D212" s="41">
        <v>249</v>
      </c>
      <c r="E212" s="41">
        <v>1648</v>
      </c>
      <c r="F212" s="41">
        <v>830</v>
      </c>
      <c r="G212" s="41">
        <v>20813</v>
      </c>
      <c r="H212" s="38">
        <f>SUM(Ikärakenne[[#This Row],[0–5-vuotiaat]:[16 vuotta täyttäneet]])</f>
        <v>24942</v>
      </c>
      <c r="I212" s="138">
        <v>11477206.620000001</v>
      </c>
      <c r="J212" s="138">
        <v>2162938.5</v>
      </c>
      <c r="K212" s="138">
        <v>11917231.84</v>
      </c>
      <c r="L212" s="138">
        <v>10320701.4</v>
      </c>
      <c r="M212" s="138">
        <v>1333280.78</v>
      </c>
      <c r="N212" s="181">
        <f>SUM(Ikärakenne[[#This Row],[Ikä 0–5]:[Ikä 16+]])</f>
        <v>37211359.140000001</v>
      </c>
    </row>
    <row r="213" spans="1:14" x14ac:dyDescent="0.25">
      <c r="A213" s="128">
        <v>681</v>
      </c>
      <c r="B213" s="124" t="s">
        <v>218</v>
      </c>
      <c r="C213" s="136">
        <v>117</v>
      </c>
      <c r="D213" s="41">
        <v>28</v>
      </c>
      <c r="E213" s="41">
        <v>179</v>
      </c>
      <c r="F213" s="41">
        <v>81</v>
      </c>
      <c r="G213" s="41">
        <v>2903</v>
      </c>
      <c r="H213" s="38">
        <f>SUM(Ikärakenne[[#This Row],[0–5-vuotiaat]:[16 vuotta täyttäneet]])</f>
        <v>3308</v>
      </c>
      <c r="I213" s="138">
        <v>957798.27</v>
      </c>
      <c r="J213" s="138">
        <v>243222</v>
      </c>
      <c r="K213" s="138">
        <v>1294408.07</v>
      </c>
      <c r="L213" s="138">
        <v>1007200.98</v>
      </c>
      <c r="M213" s="138">
        <v>185966.18</v>
      </c>
      <c r="N213" s="181">
        <f>SUM(Ikärakenne[[#This Row],[Ikä 0–5]:[Ikä 16+]])</f>
        <v>3688595.5</v>
      </c>
    </row>
    <row r="214" spans="1:14" x14ac:dyDescent="0.25">
      <c r="A214" s="128">
        <v>683</v>
      </c>
      <c r="B214" s="124" t="s">
        <v>219</v>
      </c>
      <c r="C214" s="136">
        <v>164</v>
      </c>
      <c r="D214" s="41">
        <v>34</v>
      </c>
      <c r="E214" s="41">
        <v>298</v>
      </c>
      <c r="F214" s="41">
        <v>164</v>
      </c>
      <c r="G214" s="41">
        <v>2958</v>
      </c>
      <c r="H214" s="38">
        <f>SUM(Ikärakenne[[#This Row],[0–5-vuotiaat]:[16 vuotta täyttäneet]])</f>
        <v>3618</v>
      </c>
      <c r="I214" s="138">
        <v>1342554.84</v>
      </c>
      <c r="J214" s="138">
        <v>295341</v>
      </c>
      <c r="K214" s="138">
        <v>2154936.34</v>
      </c>
      <c r="L214" s="138">
        <v>2039271.1199999999</v>
      </c>
      <c r="M214" s="138">
        <v>189489.48</v>
      </c>
      <c r="N214" s="181">
        <f>SUM(Ikärakenne[[#This Row],[Ikä 0–5]:[Ikä 16+]])</f>
        <v>6021592.7800000003</v>
      </c>
    </row>
    <row r="215" spans="1:14" x14ac:dyDescent="0.25">
      <c r="A215" s="128">
        <v>684</v>
      </c>
      <c r="B215" s="124" t="s">
        <v>220</v>
      </c>
      <c r="C215" s="136">
        <v>1813</v>
      </c>
      <c r="D215" s="41">
        <v>338</v>
      </c>
      <c r="E215" s="41">
        <v>2353</v>
      </c>
      <c r="F215" s="41">
        <v>1235</v>
      </c>
      <c r="G215" s="41">
        <v>32928</v>
      </c>
      <c r="H215" s="38">
        <f>SUM(Ikärakenne[[#This Row],[0–5-vuotiaat]:[16 vuotta täyttäneet]])</f>
        <v>38667</v>
      </c>
      <c r="I215" s="138">
        <v>14841780.030000001</v>
      </c>
      <c r="J215" s="138">
        <v>2936037</v>
      </c>
      <c r="K215" s="138">
        <v>17015319.489999998</v>
      </c>
      <c r="L215" s="138">
        <v>15356706.300000001</v>
      </c>
      <c r="M215" s="138">
        <v>2109367.6800000002</v>
      </c>
      <c r="N215" s="181">
        <f>SUM(Ikärakenne[[#This Row],[Ikä 0–5]:[Ikä 16+]])</f>
        <v>52259210.499999993</v>
      </c>
    </row>
    <row r="216" spans="1:14" x14ac:dyDescent="0.25">
      <c r="A216" s="128">
        <v>686</v>
      </c>
      <c r="B216" s="124" t="s">
        <v>221</v>
      </c>
      <c r="C216" s="136">
        <v>90</v>
      </c>
      <c r="D216" s="41">
        <v>21</v>
      </c>
      <c r="E216" s="41">
        <v>153</v>
      </c>
      <c r="F216" s="41">
        <v>96</v>
      </c>
      <c r="G216" s="41">
        <v>2604</v>
      </c>
      <c r="H216" s="38">
        <f>SUM(Ikärakenne[[#This Row],[0–5-vuotiaat]:[16 vuotta täyttäneet]])</f>
        <v>2964</v>
      </c>
      <c r="I216" s="138">
        <v>736767.9</v>
      </c>
      <c r="J216" s="138">
        <v>182416.5</v>
      </c>
      <c r="K216" s="138">
        <v>1106393.49</v>
      </c>
      <c r="L216" s="138">
        <v>1193719.68</v>
      </c>
      <c r="M216" s="138">
        <v>166812.24000000002</v>
      </c>
      <c r="N216" s="181">
        <f>SUM(Ikärakenne[[#This Row],[Ikä 0–5]:[Ikä 16+]])</f>
        <v>3386109.8100000005</v>
      </c>
    </row>
    <row r="217" spans="1:14" x14ac:dyDescent="0.25">
      <c r="A217" s="128">
        <v>687</v>
      </c>
      <c r="B217" s="124" t="s">
        <v>222</v>
      </c>
      <c r="C217" s="136">
        <v>34</v>
      </c>
      <c r="D217" s="41">
        <v>5</v>
      </c>
      <c r="E217" s="41">
        <v>66</v>
      </c>
      <c r="F217" s="41">
        <v>49</v>
      </c>
      <c r="G217" s="41">
        <v>1323</v>
      </c>
      <c r="H217" s="38">
        <f>SUM(Ikärakenne[[#This Row],[0–5-vuotiaat]:[16 vuotta täyttäneet]])</f>
        <v>1477</v>
      </c>
      <c r="I217" s="138">
        <v>278334.54000000004</v>
      </c>
      <c r="J217" s="138">
        <v>43432.5</v>
      </c>
      <c r="K217" s="138">
        <v>477267.77999999997</v>
      </c>
      <c r="L217" s="138">
        <v>609294.42000000004</v>
      </c>
      <c r="M217" s="138">
        <v>84751.38</v>
      </c>
      <c r="N217" s="181">
        <f>SUM(Ikärakenne[[#This Row],[Ikä 0–5]:[Ikä 16+]])</f>
        <v>1493080.62</v>
      </c>
    </row>
    <row r="218" spans="1:14" x14ac:dyDescent="0.25">
      <c r="A218" s="128">
        <v>689</v>
      </c>
      <c r="B218" s="124" t="s">
        <v>223</v>
      </c>
      <c r="C218" s="136">
        <v>76</v>
      </c>
      <c r="D218" s="41">
        <v>15</v>
      </c>
      <c r="E218" s="41">
        <v>126</v>
      </c>
      <c r="F218" s="41">
        <v>78</v>
      </c>
      <c r="G218" s="41">
        <v>2798</v>
      </c>
      <c r="H218" s="38">
        <f>SUM(Ikärakenne[[#This Row],[0–5-vuotiaat]:[16 vuotta täyttäneet]])</f>
        <v>3093</v>
      </c>
      <c r="I218" s="138">
        <v>622159.56000000006</v>
      </c>
      <c r="J218" s="138">
        <v>130297.5</v>
      </c>
      <c r="K218" s="138">
        <v>911147.58</v>
      </c>
      <c r="L218" s="138">
        <v>969897.24</v>
      </c>
      <c r="M218" s="138">
        <v>179239.88</v>
      </c>
      <c r="N218" s="181">
        <f>SUM(Ikärakenne[[#This Row],[Ikä 0–5]:[Ikä 16+]])</f>
        <v>2812741.76</v>
      </c>
    </row>
    <row r="219" spans="1:14" x14ac:dyDescent="0.25">
      <c r="A219" s="128">
        <v>691</v>
      </c>
      <c r="B219" s="124" t="s">
        <v>224</v>
      </c>
      <c r="C219" s="136">
        <v>163</v>
      </c>
      <c r="D219" s="41">
        <v>39</v>
      </c>
      <c r="E219" s="41">
        <v>199</v>
      </c>
      <c r="F219" s="41">
        <v>119</v>
      </c>
      <c r="G219" s="41">
        <v>2116</v>
      </c>
      <c r="H219" s="38">
        <f>SUM(Ikärakenne[[#This Row],[0–5-vuotiaat]:[16 vuotta täyttäneet]])</f>
        <v>2636</v>
      </c>
      <c r="I219" s="138">
        <v>1334368.53</v>
      </c>
      <c r="J219" s="138">
        <v>338773.5</v>
      </c>
      <c r="K219" s="138">
        <v>1439034.67</v>
      </c>
      <c r="L219" s="138">
        <v>1479715.02</v>
      </c>
      <c r="M219" s="138">
        <v>135550.96</v>
      </c>
      <c r="N219" s="181">
        <f>SUM(Ikärakenne[[#This Row],[Ikä 0–5]:[Ikä 16+]])</f>
        <v>4727442.6800000006</v>
      </c>
    </row>
    <row r="220" spans="1:14" x14ac:dyDescent="0.25">
      <c r="A220" s="128">
        <v>694</v>
      </c>
      <c r="B220" s="124" t="s">
        <v>225</v>
      </c>
      <c r="C220" s="136">
        <v>1333</v>
      </c>
      <c r="D220" s="41">
        <v>255</v>
      </c>
      <c r="E220" s="41">
        <v>1880</v>
      </c>
      <c r="F220" s="41">
        <v>1064</v>
      </c>
      <c r="G220" s="41">
        <v>23817</v>
      </c>
      <c r="H220" s="38">
        <f>SUM(Ikärakenne[[#This Row],[0–5-vuotiaat]:[16 vuotta täyttäneet]])</f>
        <v>28349</v>
      </c>
      <c r="I220" s="138">
        <v>10912351.23</v>
      </c>
      <c r="J220" s="138">
        <v>2215057.5</v>
      </c>
      <c r="K220" s="138">
        <v>13594900.4</v>
      </c>
      <c r="L220" s="138">
        <v>13230393.119999999</v>
      </c>
      <c r="M220" s="138">
        <v>1525717.02</v>
      </c>
      <c r="N220" s="181">
        <f>SUM(Ikärakenne[[#This Row],[Ikä 0–5]:[Ikä 16+]])</f>
        <v>41478419.270000003</v>
      </c>
    </row>
    <row r="221" spans="1:14" x14ac:dyDescent="0.25">
      <c r="A221" s="128">
        <v>697</v>
      </c>
      <c r="B221" s="124" t="s">
        <v>226</v>
      </c>
      <c r="C221" s="136">
        <v>39</v>
      </c>
      <c r="D221" s="41">
        <v>10</v>
      </c>
      <c r="E221" s="41">
        <v>49</v>
      </c>
      <c r="F221" s="41">
        <v>32</v>
      </c>
      <c r="G221" s="41">
        <v>1044</v>
      </c>
      <c r="H221" s="38">
        <f>SUM(Ikärakenne[[#This Row],[0–5-vuotiaat]:[16 vuotta täyttäneet]])</f>
        <v>1174</v>
      </c>
      <c r="I221" s="138">
        <v>319266.09000000003</v>
      </c>
      <c r="J221" s="138">
        <v>86865</v>
      </c>
      <c r="K221" s="138">
        <v>354335.17</v>
      </c>
      <c r="L221" s="138">
        <v>397906.56</v>
      </c>
      <c r="M221" s="138">
        <v>66878.64</v>
      </c>
      <c r="N221" s="181">
        <f>SUM(Ikärakenne[[#This Row],[Ikä 0–5]:[Ikä 16+]])</f>
        <v>1225251.46</v>
      </c>
    </row>
    <row r="222" spans="1:14" x14ac:dyDescent="0.25">
      <c r="A222" s="128">
        <v>698</v>
      </c>
      <c r="B222" s="124" t="s">
        <v>227</v>
      </c>
      <c r="C222" s="136">
        <v>3623</v>
      </c>
      <c r="D222" s="41">
        <v>643</v>
      </c>
      <c r="E222" s="41">
        <v>4438</v>
      </c>
      <c r="F222" s="41">
        <v>2285</v>
      </c>
      <c r="G222" s="41">
        <v>53546</v>
      </c>
      <c r="H222" s="38">
        <f>SUM(Ikärakenne[[#This Row],[0–5-vuotiaat]:[16 vuotta täyttäneet]])</f>
        <v>64535</v>
      </c>
      <c r="I222" s="138">
        <v>29659001.130000003</v>
      </c>
      <c r="J222" s="138">
        <v>5585419.5</v>
      </c>
      <c r="K222" s="138">
        <v>32092642.539999999</v>
      </c>
      <c r="L222" s="138">
        <v>28413015.300000001</v>
      </c>
      <c r="M222" s="138">
        <v>3430156.7600000002</v>
      </c>
      <c r="N222" s="181">
        <f>SUM(Ikärakenne[[#This Row],[Ikä 0–5]:[Ikä 16+]])</f>
        <v>99180235.230000004</v>
      </c>
    </row>
    <row r="223" spans="1:14" x14ac:dyDescent="0.25">
      <c r="A223" s="128">
        <v>700</v>
      </c>
      <c r="B223" s="124" t="s">
        <v>228</v>
      </c>
      <c r="C223" s="136">
        <v>150</v>
      </c>
      <c r="D223" s="41">
        <v>37</v>
      </c>
      <c r="E223" s="41">
        <v>266</v>
      </c>
      <c r="F223" s="41">
        <v>150</v>
      </c>
      <c r="G223" s="41">
        <v>4239</v>
      </c>
      <c r="H223" s="38">
        <f>SUM(Ikärakenne[[#This Row],[0–5-vuotiaat]:[16 vuotta täyttäneet]])</f>
        <v>4842</v>
      </c>
      <c r="I223" s="138">
        <v>1227946.5</v>
      </c>
      <c r="J223" s="138">
        <v>321400.5</v>
      </c>
      <c r="K223" s="138">
        <v>1923533.78</v>
      </c>
      <c r="L223" s="138">
        <v>1865187</v>
      </c>
      <c r="M223" s="138">
        <v>271550.34000000003</v>
      </c>
      <c r="N223" s="181">
        <f>SUM(Ikärakenne[[#This Row],[Ikä 0–5]:[Ikä 16+]])</f>
        <v>5609618.1200000001</v>
      </c>
    </row>
    <row r="224" spans="1:14" x14ac:dyDescent="0.25">
      <c r="A224" s="128">
        <v>702</v>
      </c>
      <c r="B224" s="124" t="s">
        <v>229</v>
      </c>
      <c r="C224" s="136">
        <v>140</v>
      </c>
      <c r="D224" s="41">
        <v>33</v>
      </c>
      <c r="E224" s="41">
        <v>187</v>
      </c>
      <c r="F224" s="41">
        <v>107</v>
      </c>
      <c r="G224" s="41">
        <v>3647</v>
      </c>
      <c r="H224" s="38">
        <f>SUM(Ikärakenne[[#This Row],[0–5-vuotiaat]:[16 vuotta täyttäneet]])</f>
        <v>4114</v>
      </c>
      <c r="I224" s="138">
        <v>1146083.4000000001</v>
      </c>
      <c r="J224" s="138">
        <v>286654.5</v>
      </c>
      <c r="K224" s="138">
        <v>1352258.71</v>
      </c>
      <c r="L224" s="138">
        <v>1330500.06</v>
      </c>
      <c r="M224" s="138">
        <v>233626.82</v>
      </c>
      <c r="N224" s="181">
        <f>SUM(Ikärakenne[[#This Row],[Ikä 0–5]:[Ikä 16+]])</f>
        <v>4349123.49</v>
      </c>
    </row>
    <row r="225" spans="1:14" x14ac:dyDescent="0.25">
      <c r="A225" s="128">
        <v>704</v>
      </c>
      <c r="B225" s="124" t="s">
        <v>230</v>
      </c>
      <c r="C225" s="136">
        <v>460</v>
      </c>
      <c r="D225" s="41">
        <v>92</v>
      </c>
      <c r="E225" s="41">
        <v>567</v>
      </c>
      <c r="F225" s="41">
        <v>258</v>
      </c>
      <c r="G225" s="41">
        <v>5051</v>
      </c>
      <c r="H225" s="38">
        <f>SUM(Ikärakenne[[#This Row],[0–5-vuotiaat]:[16 vuotta täyttäneet]])</f>
        <v>6428</v>
      </c>
      <c r="I225" s="138">
        <v>3765702.6</v>
      </c>
      <c r="J225" s="138">
        <v>799158</v>
      </c>
      <c r="K225" s="138">
        <v>4100164.11</v>
      </c>
      <c r="L225" s="138">
        <v>3208121.64</v>
      </c>
      <c r="M225" s="138">
        <v>323567.06</v>
      </c>
      <c r="N225" s="181">
        <f>SUM(Ikärakenne[[#This Row],[Ikä 0–5]:[Ikä 16+]])</f>
        <v>12196713.41</v>
      </c>
    </row>
    <row r="226" spans="1:14" x14ac:dyDescent="0.25">
      <c r="A226" s="128">
        <v>707</v>
      </c>
      <c r="B226" s="124" t="s">
        <v>231</v>
      </c>
      <c r="C226" s="136">
        <v>37</v>
      </c>
      <c r="D226" s="41">
        <v>9</v>
      </c>
      <c r="E226" s="41">
        <v>76</v>
      </c>
      <c r="F226" s="41">
        <v>41</v>
      </c>
      <c r="G226" s="41">
        <v>1797</v>
      </c>
      <c r="H226" s="38">
        <f>SUM(Ikärakenne[[#This Row],[0–5-vuotiaat]:[16 vuotta täyttäneet]])</f>
        <v>1960</v>
      </c>
      <c r="I226" s="138">
        <v>302893.47000000003</v>
      </c>
      <c r="J226" s="138">
        <v>78178.5</v>
      </c>
      <c r="K226" s="138">
        <v>549581.07999999996</v>
      </c>
      <c r="L226" s="138">
        <v>509817.77999999997</v>
      </c>
      <c r="M226" s="138">
        <v>115115.82</v>
      </c>
      <c r="N226" s="181">
        <f>SUM(Ikärakenne[[#This Row],[Ikä 0–5]:[Ikä 16+]])</f>
        <v>1555586.6500000001</v>
      </c>
    </row>
    <row r="227" spans="1:14" x14ac:dyDescent="0.25">
      <c r="A227" s="128">
        <v>710</v>
      </c>
      <c r="B227" s="124" t="s">
        <v>232</v>
      </c>
      <c r="C227" s="136">
        <v>1321</v>
      </c>
      <c r="D227" s="41">
        <v>218</v>
      </c>
      <c r="E227" s="41">
        <v>1665</v>
      </c>
      <c r="F227" s="41">
        <v>933</v>
      </c>
      <c r="G227" s="41">
        <v>23169</v>
      </c>
      <c r="H227" s="38">
        <f>SUM(Ikärakenne[[#This Row],[0–5-vuotiaat]:[16 vuotta täyttäneet]])</f>
        <v>27306</v>
      </c>
      <c r="I227" s="138">
        <v>10814115.51</v>
      </c>
      <c r="J227" s="138">
        <v>1893657</v>
      </c>
      <c r="K227" s="138">
        <v>12040164.449999999</v>
      </c>
      <c r="L227" s="138">
        <v>11601463.140000001</v>
      </c>
      <c r="M227" s="138">
        <v>1484206.1400000001</v>
      </c>
      <c r="N227" s="181">
        <f>SUM(Ikärakenne[[#This Row],[Ikä 0–5]:[Ikä 16+]])</f>
        <v>37833606.240000002</v>
      </c>
    </row>
    <row r="228" spans="1:14" x14ac:dyDescent="0.25">
      <c r="A228" s="128">
        <v>729</v>
      </c>
      <c r="B228" s="124" t="s">
        <v>233</v>
      </c>
      <c r="C228" s="136">
        <v>353</v>
      </c>
      <c r="D228" s="41">
        <v>80</v>
      </c>
      <c r="E228" s="41">
        <v>520</v>
      </c>
      <c r="F228" s="41">
        <v>298</v>
      </c>
      <c r="G228" s="41">
        <v>7724</v>
      </c>
      <c r="H228" s="38">
        <f>SUM(Ikärakenne[[#This Row],[0–5-vuotiaat]:[16 vuotta täyttäneet]])</f>
        <v>8975</v>
      </c>
      <c r="I228" s="138">
        <v>2889767.43</v>
      </c>
      <c r="J228" s="138">
        <v>694920</v>
      </c>
      <c r="K228" s="138">
        <v>3760291.6</v>
      </c>
      <c r="L228" s="138">
        <v>3705504.84</v>
      </c>
      <c r="M228" s="138">
        <v>494799.44</v>
      </c>
      <c r="N228" s="181">
        <f>SUM(Ikärakenne[[#This Row],[Ikä 0–5]:[Ikä 16+]])</f>
        <v>11545283.310000001</v>
      </c>
    </row>
    <row r="229" spans="1:14" x14ac:dyDescent="0.25">
      <c r="A229" s="128">
        <v>732</v>
      </c>
      <c r="B229" s="124" t="s">
        <v>234</v>
      </c>
      <c r="C229" s="136">
        <v>74</v>
      </c>
      <c r="D229" s="41">
        <v>17</v>
      </c>
      <c r="E229" s="41">
        <v>127</v>
      </c>
      <c r="F229" s="41">
        <v>78</v>
      </c>
      <c r="G229" s="41">
        <v>3040</v>
      </c>
      <c r="H229" s="38">
        <f>SUM(Ikärakenne[[#This Row],[0–5-vuotiaat]:[16 vuotta täyttäneet]])</f>
        <v>3336</v>
      </c>
      <c r="I229" s="138">
        <v>605786.94000000006</v>
      </c>
      <c r="J229" s="138">
        <v>147670.5</v>
      </c>
      <c r="K229" s="138">
        <v>918378.91</v>
      </c>
      <c r="L229" s="138">
        <v>969897.24</v>
      </c>
      <c r="M229" s="138">
        <v>194742.39999999999</v>
      </c>
      <c r="N229" s="181">
        <f>SUM(Ikärakenne[[#This Row],[Ikä 0–5]:[Ikä 16+]])</f>
        <v>2836475.9899999998</v>
      </c>
    </row>
    <row r="230" spans="1:14" x14ac:dyDescent="0.25">
      <c r="A230" s="128">
        <v>734</v>
      </c>
      <c r="B230" s="124" t="s">
        <v>235</v>
      </c>
      <c r="C230" s="136">
        <v>2038</v>
      </c>
      <c r="D230" s="41">
        <v>398</v>
      </c>
      <c r="E230" s="41">
        <v>3084</v>
      </c>
      <c r="F230" s="41">
        <v>1792</v>
      </c>
      <c r="G230" s="41">
        <v>43621</v>
      </c>
      <c r="H230" s="38">
        <f>SUM(Ikärakenne[[#This Row],[0–5-vuotiaat]:[16 vuotta täyttäneet]])</f>
        <v>50933</v>
      </c>
      <c r="I230" s="138">
        <v>16683699.780000001</v>
      </c>
      <c r="J230" s="138">
        <v>3457227</v>
      </c>
      <c r="K230" s="138">
        <v>22301421.719999999</v>
      </c>
      <c r="L230" s="138">
        <v>22282767.359999999</v>
      </c>
      <c r="M230" s="138">
        <v>2794361.2600000002</v>
      </c>
      <c r="N230" s="181">
        <f>SUM(Ikärakenne[[#This Row],[Ikä 0–5]:[Ikä 16+]])</f>
        <v>67519477.120000005</v>
      </c>
    </row>
    <row r="231" spans="1:14" x14ac:dyDescent="0.25">
      <c r="A231" s="128">
        <v>738</v>
      </c>
      <c r="B231" s="124" t="s">
        <v>236</v>
      </c>
      <c r="C231" s="136">
        <v>134</v>
      </c>
      <c r="D231" s="41">
        <v>20</v>
      </c>
      <c r="E231" s="41">
        <v>208</v>
      </c>
      <c r="F231" s="41">
        <v>99</v>
      </c>
      <c r="G231" s="41">
        <v>2456</v>
      </c>
      <c r="H231" s="38">
        <f>SUM(Ikärakenne[[#This Row],[0–5-vuotiaat]:[16 vuotta täyttäneet]])</f>
        <v>2917</v>
      </c>
      <c r="I231" s="138">
        <v>1096965.54</v>
      </c>
      <c r="J231" s="138">
        <v>173730</v>
      </c>
      <c r="K231" s="138">
        <v>1504116.64</v>
      </c>
      <c r="L231" s="138">
        <v>1231023.42</v>
      </c>
      <c r="M231" s="138">
        <v>157331.36000000002</v>
      </c>
      <c r="N231" s="181">
        <f>SUM(Ikärakenne[[#This Row],[Ikä 0–5]:[Ikä 16+]])</f>
        <v>4163166.9599999995</v>
      </c>
    </row>
    <row r="232" spans="1:14" x14ac:dyDescent="0.25">
      <c r="A232" s="128">
        <v>739</v>
      </c>
      <c r="B232" s="124" t="s">
        <v>237</v>
      </c>
      <c r="C232" s="136">
        <v>106</v>
      </c>
      <c r="D232" s="41">
        <v>20</v>
      </c>
      <c r="E232" s="41">
        <v>166</v>
      </c>
      <c r="F232" s="41">
        <v>94</v>
      </c>
      <c r="G232" s="41">
        <v>2870</v>
      </c>
      <c r="H232" s="38">
        <f>SUM(Ikärakenne[[#This Row],[0–5-vuotiaat]:[16 vuotta täyttäneet]])</f>
        <v>3256</v>
      </c>
      <c r="I232" s="138">
        <v>867748.86</v>
      </c>
      <c r="J232" s="138">
        <v>173730</v>
      </c>
      <c r="K232" s="138">
        <v>1200400.78</v>
      </c>
      <c r="L232" s="138">
        <v>1168850.52</v>
      </c>
      <c r="M232" s="138">
        <v>183852.2</v>
      </c>
      <c r="N232" s="181">
        <f>SUM(Ikärakenne[[#This Row],[Ikä 0–5]:[Ikä 16+]])</f>
        <v>3594582.3600000003</v>
      </c>
    </row>
    <row r="233" spans="1:14" x14ac:dyDescent="0.25">
      <c r="A233" s="128">
        <v>740</v>
      </c>
      <c r="B233" s="124" t="s">
        <v>238</v>
      </c>
      <c r="C233" s="136">
        <v>1001</v>
      </c>
      <c r="D233" s="41">
        <v>261</v>
      </c>
      <c r="E233" s="41">
        <v>1629</v>
      </c>
      <c r="F233" s="41">
        <v>930</v>
      </c>
      <c r="G233" s="41">
        <v>28264</v>
      </c>
      <c r="H233" s="38">
        <f>SUM(Ikärakenne[[#This Row],[0–5-vuotiaat]:[16 vuotta täyttäneet]])</f>
        <v>32085</v>
      </c>
      <c r="I233" s="138">
        <v>8194496.3100000005</v>
      </c>
      <c r="J233" s="138">
        <v>2267176.5</v>
      </c>
      <c r="K233" s="138">
        <v>11779836.57</v>
      </c>
      <c r="L233" s="138">
        <v>11564159.4</v>
      </c>
      <c r="M233" s="138">
        <v>1810591.84</v>
      </c>
      <c r="N233" s="181">
        <f>SUM(Ikärakenne[[#This Row],[Ikä 0–5]:[Ikä 16+]])</f>
        <v>35616260.620000005</v>
      </c>
    </row>
    <row r="234" spans="1:14" x14ac:dyDescent="0.25">
      <c r="A234" s="128">
        <v>742</v>
      </c>
      <c r="B234" s="124" t="s">
        <v>239</v>
      </c>
      <c r="C234" s="136">
        <v>42</v>
      </c>
      <c r="D234" s="41">
        <v>7</v>
      </c>
      <c r="E234" s="41">
        <v>43</v>
      </c>
      <c r="F234" s="41">
        <v>15</v>
      </c>
      <c r="G234" s="41">
        <v>881</v>
      </c>
      <c r="H234" s="38">
        <f>SUM(Ikärakenne[[#This Row],[0–5-vuotiaat]:[16 vuotta täyttäneet]])</f>
        <v>988</v>
      </c>
      <c r="I234" s="138">
        <v>343825.02</v>
      </c>
      <c r="J234" s="138">
        <v>60805.5</v>
      </c>
      <c r="K234" s="138">
        <v>310947.19</v>
      </c>
      <c r="L234" s="138">
        <v>186518.7</v>
      </c>
      <c r="M234" s="138">
        <v>56436.86</v>
      </c>
      <c r="N234" s="181">
        <f>SUM(Ikärakenne[[#This Row],[Ikä 0–5]:[Ikä 16+]])</f>
        <v>958533.2699999999</v>
      </c>
    </row>
    <row r="235" spans="1:14" x14ac:dyDescent="0.25">
      <c r="A235" s="128">
        <v>743</v>
      </c>
      <c r="B235" s="124" t="s">
        <v>240</v>
      </c>
      <c r="C235" s="136">
        <v>3854</v>
      </c>
      <c r="D235" s="41">
        <v>741</v>
      </c>
      <c r="E235" s="41">
        <v>4765</v>
      </c>
      <c r="F235" s="41">
        <v>2260</v>
      </c>
      <c r="G235" s="41">
        <v>53703</v>
      </c>
      <c r="H235" s="38">
        <f>SUM(Ikärakenne[[#This Row],[0–5-vuotiaat]:[16 vuotta täyttäneet]])</f>
        <v>65323</v>
      </c>
      <c r="I235" s="138">
        <v>31550038.740000002</v>
      </c>
      <c r="J235" s="138">
        <v>6436696.5</v>
      </c>
      <c r="K235" s="138">
        <v>34457287.450000003</v>
      </c>
      <c r="L235" s="138">
        <v>28102150.800000001</v>
      </c>
      <c r="M235" s="138">
        <v>3440214.18</v>
      </c>
      <c r="N235" s="181">
        <f>SUM(Ikärakenne[[#This Row],[Ikä 0–5]:[Ikä 16+]])</f>
        <v>103986387.67</v>
      </c>
    </row>
    <row r="236" spans="1:14" x14ac:dyDescent="0.25">
      <c r="A236" s="128">
        <v>746</v>
      </c>
      <c r="B236" s="124" t="s">
        <v>241</v>
      </c>
      <c r="C236" s="136">
        <v>352</v>
      </c>
      <c r="D236" s="41">
        <v>61</v>
      </c>
      <c r="E236" s="41">
        <v>505</v>
      </c>
      <c r="F236" s="41">
        <v>303</v>
      </c>
      <c r="G236" s="41">
        <v>3514</v>
      </c>
      <c r="H236" s="38">
        <f>SUM(Ikärakenne[[#This Row],[0–5-vuotiaat]:[16 vuotta täyttäneet]])</f>
        <v>4735</v>
      </c>
      <c r="I236" s="138">
        <v>2881581.12</v>
      </c>
      <c r="J236" s="138">
        <v>529876.5</v>
      </c>
      <c r="K236" s="138">
        <v>3651821.65</v>
      </c>
      <c r="L236" s="138">
        <v>3767677.7399999998</v>
      </c>
      <c r="M236" s="138">
        <v>225106.84</v>
      </c>
      <c r="N236" s="181">
        <f>SUM(Ikärakenne[[#This Row],[Ikä 0–5]:[Ikä 16+]])</f>
        <v>11056063.85</v>
      </c>
    </row>
    <row r="237" spans="1:14" x14ac:dyDescent="0.25">
      <c r="A237" s="128">
        <v>747</v>
      </c>
      <c r="B237" s="124" t="s">
        <v>242</v>
      </c>
      <c r="C237" s="136">
        <v>40</v>
      </c>
      <c r="D237" s="41">
        <v>8</v>
      </c>
      <c r="E237" s="41">
        <v>75</v>
      </c>
      <c r="F237" s="41">
        <v>29</v>
      </c>
      <c r="G237" s="41">
        <v>1156</v>
      </c>
      <c r="H237" s="38">
        <f>SUM(Ikärakenne[[#This Row],[0–5-vuotiaat]:[16 vuotta täyttäneet]])</f>
        <v>1308</v>
      </c>
      <c r="I237" s="138">
        <v>327452.40000000002</v>
      </c>
      <c r="J237" s="138">
        <v>69492</v>
      </c>
      <c r="K237" s="138">
        <v>542349.75</v>
      </c>
      <c r="L237" s="138">
        <v>360602.82</v>
      </c>
      <c r="M237" s="138">
        <v>74053.36</v>
      </c>
      <c r="N237" s="181">
        <f>SUM(Ikärakenne[[#This Row],[Ikä 0–5]:[Ikä 16+]])</f>
        <v>1373950.33</v>
      </c>
    </row>
    <row r="238" spans="1:14" x14ac:dyDescent="0.25">
      <c r="A238" s="128">
        <v>748</v>
      </c>
      <c r="B238" s="124" t="s">
        <v>243</v>
      </c>
      <c r="C238" s="136">
        <v>317</v>
      </c>
      <c r="D238" s="41">
        <v>51</v>
      </c>
      <c r="E238" s="41">
        <v>474</v>
      </c>
      <c r="F238" s="41">
        <v>230</v>
      </c>
      <c r="G238" s="41">
        <v>3825</v>
      </c>
      <c r="H238" s="38">
        <f>SUM(Ikärakenne[[#This Row],[0–5-vuotiaat]:[16 vuotta täyttäneet]])</f>
        <v>4897</v>
      </c>
      <c r="I238" s="138">
        <v>2595060.27</v>
      </c>
      <c r="J238" s="138">
        <v>443011.5</v>
      </c>
      <c r="K238" s="138">
        <v>3427650.42</v>
      </c>
      <c r="L238" s="138">
        <v>2859953.4</v>
      </c>
      <c r="M238" s="138">
        <v>245029.5</v>
      </c>
      <c r="N238" s="181">
        <f>SUM(Ikärakenne[[#This Row],[Ikä 0–5]:[Ikä 16+]])</f>
        <v>9570705.0899999999</v>
      </c>
    </row>
    <row r="239" spans="1:14" x14ac:dyDescent="0.25">
      <c r="A239" s="128">
        <v>749</v>
      </c>
      <c r="B239" s="124" t="s">
        <v>244</v>
      </c>
      <c r="C239" s="136">
        <v>1304</v>
      </c>
      <c r="D239" s="41">
        <v>273</v>
      </c>
      <c r="E239" s="41">
        <v>1832</v>
      </c>
      <c r="F239" s="41">
        <v>924</v>
      </c>
      <c r="G239" s="41">
        <v>16899</v>
      </c>
      <c r="H239" s="38">
        <f>SUM(Ikärakenne[[#This Row],[0–5-vuotiaat]:[16 vuotta täyttäneet]])</f>
        <v>21232</v>
      </c>
      <c r="I239" s="138">
        <v>10674948.24</v>
      </c>
      <c r="J239" s="138">
        <v>2371414.5</v>
      </c>
      <c r="K239" s="138">
        <v>13247796.560000001</v>
      </c>
      <c r="L239" s="138">
        <v>11489551.92</v>
      </c>
      <c r="M239" s="138">
        <v>1082549.94</v>
      </c>
      <c r="N239" s="181">
        <f>SUM(Ikärakenne[[#This Row],[Ikä 0–5]:[Ikä 16+]])</f>
        <v>38866261.159999996</v>
      </c>
    </row>
    <row r="240" spans="1:14" x14ac:dyDescent="0.25">
      <c r="A240" s="128">
        <v>751</v>
      </c>
      <c r="B240" s="124" t="s">
        <v>245</v>
      </c>
      <c r="C240" s="136">
        <v>105</v>
      </c>
      <c r="D240" s="41">
        <v>20</v>
      </c>
      <c r="E240" s="41">
        <v>177</v>
      </c>
      <c r="F240" s="41">
        <v>102</v>
      </c>
      <c r="G240" s="41">
        <v>2473</v>
      </c>
      <c r="H240" s="38">
        <f>SUM(Ikärakenne[[#This Row],[0–5-vuotiaat]:[16 vuotta täyttäneet]])</f>
        <v>2877</v>
      </c>
      <c r="I240" s="138">
        <v>859562.55</v>
      </c>
      <c r="J240" s="138">
        <v>173730</v>
      </c>
      <c r="K240" s="138">
        <v>1279945.4099999999</v>
      </c>
      <c r="L240" s="138">
        <v>1268327.1599999999</v>
      </c>
      <c r="M240" s="138">
        <v>158420.38</v>
      </c>
      <c r="N240" s="181">
        <f>SUM(Ikärakenne[[#This Row],[Ikä 0–5]:[Ikä 16+]])</f>
        <v>3739985.5</v>
      </c>
    </row>
    <row r="241" spans="1:14" x14ac:dyDescent="0.25">
      <c r="A241" s="128">
        <v>753</v>
      </c>
      <c r="B241" s="124" t="s">
        <v>246</v>
      </c>
      <c r="C241" s="136">
        <v>1318</v>
      </c>
      <c r="D241" s="41">
        <v>260</v>
      </c>
      <c r="E241" s="41">
        <v>1725</v>
      </c>
      <c r="F241" s="41">
        <v>935</v>
      </c>
      <c r="G241" s="41">
        <v>18082</v>
      </c>
      <c r="H241" s="38">
        <f>SUM(Ikärakenne[[#This Row],[0–5-vuotiaat]:[16 vuotta täyttäneet]])</f>
        <v>22320</v>
      </c>
      <c r="I241" s="138">
        <v>10789556.58</v>
      </c>
      <c r="J241" s="138">
        <v>2258490</v>
      </c>
      <c r="K241" s="138">
        <v>12474044.25</v>
      </c>
      <c r="L241" s="138">
        <v>11626332.300000001</v>
      </c>
      <c r="M241" s="138">
        <v>1158332.92</v>
      </c>
      <c r="N241" s="181">
        <f>SUM(Ikärakenne[[#This Row],[Ikä 0–5]:[Ikä 16+]])</f>
        <v>38306756.049999997</v>
      </c>
    </row>
    <row r="242" spans="1:14" x14ac:dyDescent="0.25">
      <c r="A242" s="128">
        <v>755</v>
      </c>
      <c r="B242" s="124" t="s">
        <v>247</v>
      </c>
      <c r="C242" s="136">
        <v>321</v>
      </c>
      <c r="D242" s="41">
        <v>72</v>
      </c>
      <c r="E242" s="41">
        <v>452</v>
      </c>
      <c r="F242" s="41">
        <v>266</v>
      </c>
      <c r="G242" s="41">
        <v>5106</v>
      </c>
      <c r="H242" s="38">
        <f>SUM(Ikärakenne[[#This Row],[0–5-vuotiaat]:[16 vuotta täyttäneet]])</f>
        <v>6217</v>
      </c>
      <c r="I242" s="138">
        <v>2627805.5100000002</v>
      </c>
      <c r="J242" s="138">
        <v>625428</v>
      </c>
      <c r="K242" s="138">
        <v>3268561.16</v>
      </c>
      <c r="L242" s="138">
        <v>3307598.28</v>
      </c>
      <c r="M242" s="138">
        <v>327090.36</v>
      </c>
      <c r="N242" s="181">
        <f>SUM(Ikärakenne[[#This Row],[Ikä 0–5]:[Ikä 16+]])</f>
        <v>10156483.309999999</v>
      </c>
    </row>
    <row r="243" spans="1:14" x14ac:dyDescent="0.25">
      <c r="A243" s="128">
        <v>758</v>
      </c>
      <c r="B243" s="124" t="s">
        <v>248</v>
      </c>
      <c r="C243" s="136">
        <v>344</v>
      </c>
      <c r="D243" s="41">
        <v>73</v>
      </c>
      <c r="E243" s="41">
        <v>506</v>
      </c>
      <c r="F243" s="41">
        <v>252</v>
      </c>
      <c r="G243" s="41">
        <v>6959</v>
      </c>
      <c r="H243" s="38">
        <f>SUM(Ikärakenne[[#This Row],[0–5-vuotiaat]:[16 vuotta täyttäneet]])</f>
        <v>8134</v>
      </c>
      <c r="I243" s="138">
        <v>2816090.64</v>
      </c>
      <c r="J243" s="138">
        <v>634114.5</v>
      </c>
      <c r="K243" s="138">
        <v>3659052.98</v>
      </c>
      <c r="L243" s="138">
        <v>3133514.16</v>
      </c>
      <c r="M243" s="138">
        <v>445793.54000000004</v>
      </c>
      <c r="N243" s="181">
        <f>SUM(Ikärakenne[[#This Row],[Ikä 0–5]:[Ikä 16+]])</f>
        <v>10688565.82</v>
      </c>
    </row>
    <row r="244" spans="1:14" x14ac:dyDescent="0.25">
      <c r="A244" s="128">
        <v>759</v>
      </c>
      <c r="B244" s="124" t="s">
        <v>249</v>
      </c>
      <c r="C244" s="136">
        <v>97</v>
      </c>
      <c r="D244" s="41">
        <v>23</v>
      </c>
      <c r="E244" s="41">
        <v>157</v>
      </c>
      <c r="F244" s="41">
        <v>59</v>
      </c>
      <c r="G244" s="41">
        <v>1606</v>
      </c>
      <c r="H244" s="38">
        <f>SUM(Ikärakenne[[#This Row],[0–5-vuotiaat]:[16 vuotta täyttäneet]])</f>
        <v>1942</v>
      </c>
      <c r="I244" s="138">
        <v>794072.07000000007</v>
      </c>
      <c r="J244" s="138">
        <v>199789.5</v>
      </c>
      <c r="K244" s="138">
        <v>1135318.81</v>
      </c>
      <c r="L244" s="138">
        <v>733640.22</v>
      </c>
      <c r="M244" s="138">
        <v>102880.36</v>
      </c>
      <c r="N244" s="181">
        <f>SUM(Ikärakenne[[#This Row],[Ikä 0–5]:[Ikä 16+]])</f>
        <v>2965700.9599999995</v>
      </c>
    </row>
    <row r="245" spans="1:14" x14ac:dyDescent="0.25">
      <c r="A245" s="128">
        <v>761</v>
      </c>
      <c r="B245" s="124" t="s">
        <v>250</v>
      </c>
      <c r="C245" s="136">
        <v>331</v>
      </c>
      <c r="D245" s="41">
        <v>69</v>
      </c>
      <c r="E245" s="41">
        <v>508</v>
      </c>
      <c r="F245" s="41">
        <v>258</v>
      </c>
      <c r="G245" s="41">
        <v>7260</v>
      </c>
      <c r="H245" s="38">
        <f>SUM(Ikärakenne[[#This Row],[0–5-vuotiaat]:[16 vuotta täyttäneet]])</f>
        <v>8426</v>
      </c>
      <c r="I245" s="138">
        <v>2709668.6100000003</v>
      </c>
      <c r="J245" s="138">
        <v>599368.5</v>
      </c>
      <c r="K245" s="138">
        <v>3673515.64</v>
      </c>
      <c r="L245" s="138">
        <v>3208121.64</v>
      </c>
      <c r="M245" s="138">
        <v>465075.60000000003</v>
      </c>
      <c r="N245" s="181">
        <f>SUM(Ikärakenne[[#This Row],[Ikä 0–5]:[Ikä 16+]])</f>
        <v>10655749.99</v>
      </c>
    </row>
    <row r="246" spans="1:14" x14ac:dyDescent="0.25">
      <c r="A246" s="128">
        <v>762</v>
      </c>
      <c r="B246" s="124" t="s">
        <v>251</v>
      </c>
      <c r="C246" s="136">
        <v>128</v>
      </c>
      <c r="D246" s="41">
        <v>32</v>
      </c>
      <c r="E246" s="41">
        <v>193</v>
      </c>
      <c r="F246" s="41">
        <v>109</v>
      </c>
      <c r="G246" s="41">
        <v>3210</v>
      </c>
      <c r="H246" s="38">
        <f>SUM(Ikärakenne[[#This Row],[0–5-vuotiaat]:[16 vuotta täyttäneet]])</f>
        <v>3672</v>
      </c>
      <c r="I246" s="138">
        <v>1047847.68</v>
      </c>
      <c r="J246" s="138">
        <v>277968</v>
      </c>
      <c r="K246" s="138">
        <v>1395646.69</v>
      </c>
      <c r="L246" s="138">
        <v>1355369.22</v>
      </c>
      <c r="M246" s="138">
        <v>205632.6</v>
      </c>
      <c r="N246" s="181">
        <f>SUM(Ikärakenne[[#This Row],[Ikä 0–5]:[Ikä 16+]])</f>
        <v>4282464.1899999995</v>
      </c>
    </row>
    <row r="247" spans="1:14" x14ac:dyDescent="0.25">
      <c r="A247" s="128">
        <v>765</v>
      </c>
      <c r="B247" s="124" t="s">
        <v>252</v>
      </c>
      <c r="C247" s="136">
        <v>495</v>
      </c>
      <c r="D247" s="41">
        <v>103</v>
      </c>
      <c r="E247" s="41">
        <v>698</v>
      </c>
      <c r="F247" s="41">
        <v>350</v>
      </c>
      <c r="G247" s="41">
        <v>8708</v>
      </c>
      <c r="H247" s="38">
        <f>SUM(Ikärakenne[[#This Row],[0–5-vuotiaat]:[16 vuotta täyttäneet]])</f>
        <v>10354</v>
      </c>
      <c r="I247" s="138">
        <v>4052223.45</v>
      </c>
      <c r="J247" s="138">
        <v>894709.5</v>
      </c>
      <c r="K247" s="138">
        <v>5047468.34</v>
      </c>
      <c r="L247" s="138">
        <v>4352103</v>
      </c>
      <c r="M247" s="138">
        <v>557834.48</v>
      </c>
      <c r="N247" s="181">
        <f>SUM(Ikärakenne[[#This Row],[Ikä 0–5]:[Ikä 16+]])</f>
        <v>14904338.77</v>
      </c>
    </row>
    <row r="248" spans="1:14" x14ac:dyDescent="0.25">
      <c r="A248" s="128">
        <v>768</v>
      </c>
      <c r="B248" s="124" t="s">
        <v>253</v>
      </c>
      <c r="C248" s="136">
        <v>68</v>
      </c>
      <c r="D248" s="41">
        <v>19</v>
      </c>
      <c r="E248" s="41">
        <v>96</v>
      </c>
      <c r="F248" s="41">
        <v>35</v>
      </c>
      <c r="G248" s="41">
        <v>2157</v>
      </c>
      <c r="H248" s="38">
        <f>SUM(Ikärakenne[[#This Row],[0–5-vuotiaat]:[16 vuotta täyttäneet]])</f>
        <v>2375</v>
      </c>
      <c r="I248" s="138">
        <v>556669.08000000007</v>
      </c>
      <c r="J248" s="138">
        <v>165043.5</v>
      </c>
      <c r="K248" s="138">
        <v>694207.67999999993</v>
      </c>
      <c r="L248" s="138">
        <v>435210.3</v>
      </c>
      <c r="M248" s="138">
        <v>138177.42000000001</v>
      </c>
      <c r="N248" s="181">
        <f>SUM(Ikärakenne[[#This Row],[Ikä 0–5]:[Ikä 16+]])</f>
        <v>1989307.98</v>
      </c>
    </row>
    <row r="249" spans="1:14" x14ac:dyDescent="0.25">
      <c r="A249" s="128">
        <v>777</v>
      </c>
      <c r="B249" s="124" t="s">
        <v>254</v>
      </c>
      <c r="C249" s="136">
        <v>216</v>
      </c>
      <c r="D249" s="41">
        <v>47</v>
      </c>
      <c r="E249" s="41">
        <v>341</v>
      </c>
      <c r="F249" s="41">
        <v>186</v>
      </c>
      <c r="G249" s="41">
        <v>6577</v>
      </c>
      <c r="H249" s="38">
        <f>SUM(Ikärakenne[[#This Row],[0–5-vuotiaat]:[16 vuotta täyttäneet]])</f>
        <v>7367</v>
      </c>
      <c r="I249" s="138">
        <v>1768242.9600000002</v>
      </c>
      <c r="J249" s="138">
        <v>408265.5</v>
      </c>
      <c r="K249" s="138">
        <v>2465883.5299999998</v>
      </c>
      <c r="L249" s="138">
        <v>2312831.88</v>
      </c>
      <c r="M249" s="138">
        <v>421322.62</v>
      </c>
      <c r="N249" s="181">
        <f>SUM(Ikärakenne[[#This Row],[Ikä 0–5]:[Ikä 16+]])</f>
        <v>7376546.4900000002</v>
      </c>
    </row>
    <row r="250" spans="1:14" x14ac:dyDescent="0.25">
      <c r="A250" s="128">
        <v>778</v>
      </c>
      <c r="B250" s="124" t="s">
        <v>255</v>
      </c>
      <c r="C250" s="136">
        <v>262</v>
      </c>
      <c r="D250" s="41">
        <v>66</v>
      </c>
      <c r="E250" s="41">
        <v>406</v>
      </c>
      <c r="F250" s="41">
        <v>210</v>
      </c>
      <c r="G250" s="41">
        <v>5819</v>
      </c>
      <c r="H250" s="38">
        <f>SUM(Ikärakenne[[#This Row],[0–5-vuotiaat]:[16 vuotta täyttäneet]])</f>
        <v>6763</v>
      </c>
      <c r="I250" s="138">
        <v>2144813.2200000002</v>
      </c>
      <c r="J250" s="138">
        <v>573309</v>
      </c>
      <c r="K250" s="138">
        <v>2935919.98</v>
      </c>
      <c r="L250" s="138">
        <v>2611261.7999999998</v>
      </c>
      <c r="M250" s="138">
        <v>372765.14</v>
      </c>
      <c r="N250" s="181">
        <f>SUM(Ikärakenne[[#This Row],[Ikä 0–5]:[Ikä 16+]])</f>
        <v>8638069.1400000006</v>
      </c>
    </row>
    <row r="251" spans="1:14" x14ac:dyDescent="0.25">
      <c r="A251" s="128">
        <v>781</v>
      </c>
      <c r="B251" s="124" t="s">
        <v>256</v>
      </c>
      <c r="C251" s="136">
        <v>86</v>
      </c>
      <c r="D251" s="41">
        <v>18</v>
      </c>
      <c r="E251" s="41">
        <v>132</v>
      </c>
      <c r="F251" s="41">
        <v>69</v>
      </c>
      <c r="G251" s="41">
        <v>3199</v>
      </c>
      <c r="H251" s="38">
        <f>SUM(Ikärakenne[[#This Row],[0–5-vuotiaat]:[16 vuotta täyttäneet]])</f>
        <v>3504</v>
      </c>
      <c r="I251" s="138">
        <v>704022.66</v>
      </c>
      <c r="J251" s="138">
        <v>156357</v>
      </c>
      <c r="K251" s="138">
        <v>954535.55999999994</v>
      </c>
      <c r="L251" s="138">
        <v>857986.02</v>
      </c>
      <c r="M251" s="138">
        <v>204927.94</v>
      </c>
      <c r="N251" s="181">
        <f>SUM(Ikärakenne[[#This Row],[Ikä 0–5]:[Ikä 16+]])</f>
        <v>2877829.18</v>
      </c>
    </row>
    <row r="252" spans="1:14" x14ac:dyDescent="0.25">
      <c r="A252" s="128">
        <v>783</v>
      </c>
      <c r="B252" s="124" t="s">
        <v>257</v>
      </c>
      <c r="C252" s="136">
        <v>246</v>
      </c>
      <c r="D252" s="41">
        <v>61</v>
      </c>
      <c r="E252" s="41">
        <v>364</v>
      </c>
      <c r="F252" s="41">
        <v>216</v>
      </c>
      <c r="G252" s="41">
        <v>5532</v>
      </c>
      <c r="H252" s="38">
        <f>SUM(Ikärakenne[[#This Row],[0–5-vuotiaat]:[16 vuotta täyttäneet]])</f>
        <v>6419</v>
      </c>
      <c r="I252" s="138">
        <v>2013832.26</v>
      </c>
      <c r="J252" s="138">
        <v>529876.5</v>
      </c>
      <c r="K252" s="138">
        <v>2632204.12</v>
      </c>
      <c r="L252" s="138">
        <v>2685869.28</v>
      </c>
      <c r="M252" s="138">
        <v>354379.92</v>
      </c>
      <c r="N252" s="181">
        <f>SUM(Ikärakenne[[#This Row],[Ikä 0–5]:[Ikä 16+]])</f>
        <v>8216162.0800000001</v>
      </c>
    </row>
    <row r="253" spans="1:14" x14ac:dyDescent="0.25">
      <c r="A253" s="128">
        <v>785</v>
      </c>
      <c r="B253" s="124" t="s">
        <v>258</v>
      </c>
      <c r="C253" s="41">
        <v>86</v>
      </c>
      <c r="D253" s="41">
        <v>31</v>
      </c>
      <c r="E253" s="41">
        <v>120</v>
      </c>
      <c r="F253" s="41">
        <v>71</v>
      </c>
      <c r="G253" s="41">
        <v>2318</v>
      </c>
      <c r="H253" s="38">
        <f>SUM(Ikärakenne[[#This Row],[0–5-vuotiaat]:[16 vuotta täyttäneet]])</f>
        <v>2626</v>
      </c>
      <c r="I253" s="138">
        <v>704022.66</v>
      </c>
      <c r="J253" s="138">
        <v>269281.5</v>
      </c>
      <c r="K253" s="138">
        <v>867759.6</v>
      </c>
      <c r="L253" s="138">
        <v>882855.18</v>
      </c>
      <c r="M253" s="138">
        <v>148491.08000000002</v>
      </c>
      <c r="N253" s="181">
        <f>SUM(Ikärakenne[[#This Row],[Ikä 0–5]:[Ikä 16+]])</f>
        <v>2872410.02</v>
      </c>
    </row>
    <row r="254" spans="1:14" x14ac:dyDescent="0.25">
      <c r="A254" s="128">
        <v>790</v>
      </c>
      <c r="B254" s="124" t="s">
        <v>259</v>
      </c>
      <c r="C254" s="136">
        <v>1014</v>
      </c>
      <c r="D254" s="41">
        <v>200</v>
      </c>
      <c r="E254" s="41">
        <v>1467</v>
      </c>
      <c r="F254" s="41">
        <v>813</v>
      </c>
      <c r="G254" s="41">
        <v>20240</v>
      </c>
      <c r="H254" s="38">
        <f>SUM(Ikärakenne[[#This Row],[0–5-vuotiaat]:[16 vuotta täyttäneet]])</f>
        <v>23734</v>
      </c>
      <c r="I254" s="138">
        <v>8300918.3400000008</v>
      </c>
      <c r="J254" s="138">
        <v>1737300</v>
      </c>
      <c r="K254" s="138">
        <v>10608361.109999999</v>
      </c>
      <c r="L254" s="138">
        <v>10109313.539999999</v>
      </c>
      <c r="M254" s="138">
        <v>1296574.4000000001</v>
      </c>
      <c r="N254" s="181">
        <f>SUM(Ikärakenne[[#This Row],[Ikä 0–5]:[Ikä 16+]])</f>
        <v>32052467.389999997</v>
      </c>
    </row>
    <row r="255" spans="1:14" x14ac:dyDescent="0.25">
      <c r="A255" s="128">
        <v>791</v>
      </c>
      <c r="B255" s="124" t="s">
        <v>260</v>
      </c>
      <c r="C255" s="136">
        <v>233</v>
      </c>
      <c r="D255" s="41">
        <v>42</v>
      </c>
      <c r="E255" s="41">
        <v>331</v>
      </c>
      <c r="F255" s="41">
        <v>172</v>
      </c>
      <c r="G255" s="41">
        <v>4251</v>
      </c>
      <c r="H255" s="38">
        <f>SUM(Ikärakenne[[#This Row],[0–5-vuotiaat]:[16 vuotta täyttäneet]])</f>
        <v>5029</v>
      </c>
      <c r="I255" s="138">
        <v>1907410.23</v>
      </c>
      <c r="J255" s="138">
        <v>364833</v>
      </c>
      <c r="K255" s="138">
        <v>2393570.23</v>
      </c>
      <c r="L255" s="138">
        <v>2138747.7599999998</v>
      </c>
      <c r="M255" s="138">
        <v>272319.06</v>
      </c>
      <c r="N255" s="181">
        <f>SUM(Ikärakenne[[#This Row],[Ikä 0–5]:[Ikä 16+]])</f>
        <v>7076880.2799999993</v>
      </c>
    </row>
    <row r="256" spans="1:14" x14ac:dyDescent="0.25">
      <c r="A256" s="128">
        <v>831</v>
      </c>
      <c r="B256" s="124" t="s">
        <v>261</v>
      </c>
      <c r="C256" s="136">
        <v>210</v>
      </c>
      <c r="D256" s="41">
        <v>32</v>
      </c>
      <c r="E256" s="41">
        <v>321</v>
      </c>
      <c r="F256" s="41">
        <v>154</v>
      </c>
      <c r="G256" s="41">
        <v>3842</v>
      </c>
      <c r="H256" s="38">
        <f>SUM(Ikärakenne[[#This Row],[0–5-vuotiaat]:[16 vuotta täyttäneet]])</f>
        <v>4559</v>
      </c>
      <c r="I256" s="138">
        <v>1719125.1</v>
      </c>
      <c r="J256" s="138">
        <v>277968</v>
      </c>
      <c r="K256" s="138">
        <v>2321256.9300000002</v>
      </c>
      <c r="L256" s="138">
        <v>1914925.32</v>
      </c>
      <c r="M256" s="138">
        <v>246118.52000000002</v>
      </c>
      <c r="N256" s="181">
        <f>SUM(Ikärakenne[[#This Row],[Ikä 0–5]:[Ikä 16+]])</f>
        <v>6479393.870000001</v>
      </c>
    </row>
    <row r="257" spans="1:14" x14ac:dyDescent="0.25">
      <c r="A257" s="128">
        <v>832</v>
      </c>
      <c r="B257" s="124" t="s">
        <v>262</v>
      </c>
      <c r="C257" s="136">
        <v>184</v>
      </c>
      <c r="D257" s="41">
        <v>25</v>
      </c>
      <c r="E257" s="41">
        <v>242</v>
      </c>
      <c r="F257" s="41">
        <v>147</v>
      </c>
      <c r="G257" s="41">
        <v>3227</v>
      </c>
      <c r="H257" s="38">
        <f>SUM(Ikärakenne[[#This Row],[0–5-vuotiaat]:[16 vuotta täyttäneet]])</f>
        <v>3825</v>
      </c>
      <c r="I257" s="138">
        <v>1506281.04</v>
      </c>
      <c r="J257" s="138">
        <v>217162.5</v>
      </c>
      <c r="K257" s="138">
        <v>1749981.8599999999</v>
      </c>
      <c r="L257" s="138">
        <v>1827883.26</v>
      </c>
      <c r="M257" s="138">
        <v>206721.62</v>
      </c>
      <c r="N257" s="181">
        <f>SUM(Ikärakenne[[#This Row],[Ikä 0–5]:[Ikä 16+]])</f>
        <v>5508030.2800000003</v>
      </c>
    </row>
    <row r="258" spans="1:14" x14ac:dyDescent="0.25">
      <c r="A258" s="128">
        <v>833</v>
      </c>
      <c r="B258" s="124" t="s">
        <v>263</v>
      </c>
      <c r="C258" s="136">
        <v>77</v>
      </c>
      <c r="D258" s="41">
        <v>14</v>
      </c>
      <c r="E258" s="41">
        <v>96</v>
      </c>
      <c r="F258" s="41">
        <v>45</v>
      </c>
      <c r="G258" s="41">
        <v>1459</v>
      </c>
      <c r="H258" s="38">
        <f>SUM(Ikärakenne[[#This Row],[0–5-vuotiaat]:[16 vuotta täyttäneet]])</f>
        <v>1691</v>
      </c>
      <c r="I258" s="138">
        <v>630345.87</v>
      </c>
      <c r="J258" s="138">
        <v>121611</v>
      </c>
      <c r="K258" s="138">
        <v>694207.67999999993</v>
      </c>
      <c r="L258" s="138">
        <v>559556.1</v>
      </c>
      <c r="M258" s="138">
        <v>93463.540000000008</v>
      </c>
      <c r="N258" s="181">
        <f>SUM(Ikärakenne[[#This Row],[Ikä 0–5]:[Ikä 16+]])</f>
        <v>2099184.19</v>
      </c>
    </row>
    <row r="259" spans="1:14" x14ac:dyDescent="0.25">
      <c r="A259" s="128">
        <v>834</v>
      </c>
      <c r="B259" s="124" t="s">
        <v>264</v>
      </c>
      <c r="C259" s="136">
        <v>261</v>
      </c>
      <c r="D259" s="41">
        <v>56</v>
      </c>
      <c r="E259" s="41">
        <v>350</v>
      </c>
      <c r="F259" s="41">
        <v>218</v>
      </c>
      <c r="G259" s="41">
        <v>4994</v>
      </c>
      <c r="H259" s="38">
        <f>SUM(Ikärakenne[[#This Row],[0–5-vuotiaat]:[16 vuotta täyttäneet]])</f>
        <v>5879</v>
      </c>
      <c r="I259" s="138">
        <v>2136626.91</v>
      </c>
      <c r="J259" s="138">
        <v>486444</v>
      </c>
      <c r="K259" s="138">
        <v>2530965.5</v>
      </c>
      <c r="L259" s="138">
        <v>2710738.44</v>
      </c>
      <c r="M259" s="138">
        <v>319915.64</v>
      </c>
      <c r="N259" s="181">
        <f>SUM(Ikärakenne[[#This Row],[Ikä 0–5]:[Ikä 16+]])</f>
        <v>8184690.4899999993</v>
      </c>
    </row>
    <row r="260" spans="1:14" x14ac:dyDescent="0.25">
      <c r="A260" s="128">
        <v>837</v>
      </c>
      <c r="B260" s="124" t="s">
        <v>265</v>
      </c>
      <c r="C260" s="136">
        <v>12042</v>
      </c>
      <c r="D260" s="41">
        <v>2069</v>
      </c>
      <c r="E260" s="41">
        <v>13429</v>
      </c>
      <c r="F260" s="41">
        <v>6496</v>
      </c>
      <c r="G260" s="41">
        <v>214973</v>
      </c>
      <c r="H260" s="38">
        <f>SUM(Ikärakenne[[#This Row],[0–5-vuotiaat]:[16 vuotta täyttäneet]])</f>
        <v>249009</v>
      </c>
      <c r="I260" s="138">
        <v>98579545.020000011</v>
      </c>
      <c r="J260" s="138">
        <v>17972368.5</v>
      </c>
      <c r="K260" s="138">
        <v>97109530.569999993</v>
      </c>
      <c r="L260" s="138">
        <v>80775031.679999992</v>
      </c>
      <c r="M260" s="138">
        <v>13771170.380000001</v>
      </c>
      <c r="N260" s="181">
        <f>SUM(Ikärakenne[[#This Row],[Ikä 0–5]:[Ikä 16+]])</f>
        <v>308207646.14999998</v>
      </c>
    </row>
    <row r="261" spans="1:14" x14ac:dyDescent="0.25">
      <c r="A261" s="128">
        <v>844</v>
      </c>
      <c r="B261" s="124" t="s">
        <v>266</v>
      </c>
      <c r="C261" s="136">
        <v>38</v>
      </c>
      <c r="D261" s="41">
        <v>9</v>
      </c>
      <c r="E261" s="41">
        <v>70</v>
      </c>
      <c r="F261" s="41">
        <v>19</v>
      </c>
      <c r="G261" s="41">
        <v>1305</v>
      </c>
      <c r="H261" s="38">
        <f>SUM(Ikärakenne[[#This Row],[0–5-vuotiaat]:[16 vuotta täyttäneet]])</f>
        <v>1441</v>
      </c>
      <c r="I261" s="138">
        <v>311079.78000000003</v>
      </c>
      <c r="J261" s="138">
        <v>78178.5</v>
      </c>
      <c r="K261" s="138">
        <v>506193.1</v>
      </c>
      <c r="L261" s="138">
        <v>236257.02</v>
      </c>
      <c r="M261" s="138">
        <v>83598.3</v>
      </c>
      <c r="N261" s="181">
        <f>SUM(Ikärakenne[[#This Row],[Ikä 0–5]:[Ikä 16+]])</f>
        <v>1215306.7</v>
      </c>
    </row>
    <row r="262" spans="1:14" x14ac:dyDescent="0.25">
      <c r="A262" s="128">
        <v>845</v>
      </c>
      <c r="B262" s="124" t="s">
        <v>267</v>
      </c>
      <c r="C262" s="136">
        <v>151</v>
      </c>
      <c r="D262" s="41">
        <v>27</v>
      </c>
      <c r="E262" s="41">
        <v>202</v>
      </c>
      <c r="F262" s="41">
        <v>103</v>
      </c>
      <c r="G262" s="41">
        <v>2380</v>
      </c>
      <c r="H262" s="38">
        <f>SUM(Ikärakenne[[#This Row],[0–5-vuotiaat]:[16 vuotta täyttäneet]])</f>
        <v>2863</v>
      </c>
      <c r="I262" s="138">
        <v>1236132.81</v>
      </c>
      <c r="J262" s="138">
        <v>234535.5</v>
      </c>
      <c r="K262" s="138">
        <v>1460728.66</v>
      </c>
      <c r="L262" s="138">
        <v>1280761.74</v>
      </c>
      <c r="M262" s="138">
        <v>152462.80000000002</v>
      </c>
      <c r="N262" s="181">
        <f>SUM(Ikärakenne[[#This Row],[Ikä 0–5]:[Ikä 16+]])</f>
        <v>4364621.51</v>
      </c>
    </row>
    <row r="263" spans="1:14" x14ac:dyDescent="0.25">
      <c r="A263" s="128">
        <v>846</v>
      </c>
      <c r="B263" s="124" t="s">
        <v>268</v>
      </c>
      <c r="C263" s="136">
        <v>210</v>
      </c>
      <c r="D263" s="41">
        <v>48</v>
      </c>
      <c r="E263" s="41">
        <v>308</v>
      </c>
      <c r="F263" s="41">
        <v>173</v>
      </c>
      <c r="G263" s="41">
        <v>4123</v>
      </c>
      <c r="H263" s="38">
        <f>SUM(Ikärakenne[[#This Row],[0–5-vuotiaat]:[16 vuotta täyttäneet]])</f>
        <v>4862</v>
      </c>
      <c r="I263" s="138">
        <v>1719125.1</v>
      </c>
      <c r="J263" s="138">
        <v>416952</v>
      </c>
      <c r="K263" s="138">
        <v>2227249.64</v>
      </c>
      <c r="L263" s="138">
        <v>2151182.34</v>
      </c>
      <c r="M263" s="138">
        <v>264119.38</v>
      </c>
      <c r="N263" s="181">
        <f>SUM(Ikärakenne[[#This Row],[Ikä 0–5]:[Ikä 16+]])</f>
        <v>6778628.46</v>
      </c>
    </row>
    <row r="264" spans="1:14" x14ac:dyDescent="0.25">
      <c r="A264" s="128">
        <v>848</v>
      </c>
      <c r="B264" s="124" t="s">
        <v>269</v>
      </c>
      <c r="C264" s="136">
        <v>142</v>
      </c>
      <c r="D264" s="41">
        <v>40</v>
      </c>
      <c r="E264" s="41">
        <v>257</v>
      </c>
      <c r="F264" s="41">
        <v>122</v>
      </c>
      <c r="G264" s="41">
        <v>3599</v>
      </c>
      <c r="H264" s="38">
        <f>SUM(Ikärakenne[[#This Row],[0–5-vuotiaat]:[16 vuotta täyttäneet]])</f>
        <v>4160</v>
      </c>
      <c r="I264" s="138">
        <v>1162456.02</v>
      </c>
      <c r="J264" s="138">
        <v>347460</v>
      </c>
      <c r="K264" s="138">
        <v>1858451.81</v>
      </c>
      <c r="L264" s="138">
        <v>1517018.76</v>
      </c>
      <c r="M264" s="138">
        <v>230551.94</v>
      </c>
      <c r="N264" s="181">
        <f>SUM(Ikärakenne[[#This Row],[Ikä 0–5]:[Ikä 16+]])</f>
        <v>5115938.53</v>
      </c>
    </row>
    <row r="265" spans="1:14" x14ac:dyDescent="0.25">
      <c r="A265" s="128">
        <v>849</v>
      </c>
      <c r="B265" s="124" t="s">
        <v>270</v>
      </c>
      <c r="C265" s="136">
        <v>153</v>
      </c>
      <c r="D265" s="41">
        <v>32</v>
      </c>
      <c r="E265" s="41">
        <v>244</v>
      </c>
      <c r="F265" s="41">
        <v>135</v>
      </c>
      <c r="G265" s="41">
        <v>2339</v>
      </c>
      <c r="H265" s="38">
        <f>SUM(Ikärakenne[[#This Row],[0–5-vuotiaat]:[16 vuotta täyttäneet]])</f>
        <v>2903</v>
      </c>
      <c r="I265" s="138">
        <v>1252505.4300000002</v>
      </c>
      <c r="J265" s="138">
        <v>277968</v>
      </c>
      <c r="K265" s="138">
        <v>1764444.52</v>
      </c>
      <c r="L265" s="138">
        <v>1678668.3</v>
      </c>
      <c r="M265" s="138">
        <v>149836.34</v>
      </c>
      <c r="N265" s="181">
        <f>SUM(Ikärakenne[[#This Row],[Ikä 0–5]:[Ikä 16+]])</f>
        <v>5123422.59</v>
      </c>
    </row>
    <row r="266" spans="1:14" x14ac:dyDescent="0.25">
      <c r="A266" s="128">
        <v>850</v>
      </c>
      <c r="B266" s="124" t="s">
        <v>271</v>
      </c>
      <c r="C266" s="136">
        <v>123</v>
      </c>
      <c r="D266" s="41">
        <v>23</v>
      </c>
      <c r="E266" s="41">
        <v>205</v>
      </c>
      <c r="F266" s="41">
        <v>99</v>
      </c>
      <c r="G266" s="41">
        <v>1957</v>
      </c>
      <c r="H266" s="38">
        <f>SUM(Ikärakenne[[#This Row],[0–5-vuotiaat]:[16 vuotta täyttäneet]])</f>
        <v>2407</v>
      </c>
      <c r="I266" s="138">
        <v>1006916.13</v>
      </c>
      <c r="J266" s="138">
        <v>199789.5</v>
      </c>
      <c r="K266" s="138">
        <v>1482422.65</v>
      </c>
      <c r="L266" s="138">
        <v>1231023.42</v>
      </c>
      <c r="M266" s="138">
        <v>125365.42</v>
      </c>
      <c r="N266" s="181">
        <f>SUM(Ikärakenne[[#This Row],[Ikä 0–5]:[Ikä 16+]])</f>
        <v>4045517.1199999996</v>
      </c>
    </row>
    <row r="267" spans="1:14" x14ac:dyDescent="0.25">
      <c r="A267" s="128">
        <v>851</v>
      </c>
      <c r="B267" s="124" t="s">
        <v>272</v>
      </c>
      <c r="C267" s="136">
        <v>1152</v>
      </c>
      <c r="D267" s="41">
        <v>225</v>
      </c>
      <c r="E267" s="41">
        <v>1555</v>
      </c>
      <c r="F267" s="41">
        <v>822</v>
      </c>
      <c r="G267" s="41">
        <v>17473</v>
      </c>
      <c r="H267" s="38">
        <f>SUM(Ikärakenne[[#This Row],[0–5-vuotiaat]:[16 vuotta täyttäneet]])</f>
        <v>21227</v>
      </c>
      <c r="I267" s="138">
        <v>9430629.120000001</v>
      </c>
      <c r="J267" s="138">
        <v>1954462.5</v>
      </c>
      <c r="K267" s="138">
        <v>11244718.15</v>
      </c>
      <c r="L267" s="138">
        <v>10221224.76</v>
      </c>
      <c r="M267" s="138">
        <v>1119320.3800000001</v>
      </c>
      <c r="N267" s="181">
        <f>SUM(Ikärakenne[[#This Row],[Ikä 0–5]:[Ikä 16+]])</f>
        <v>33970354.910000004</v>
      </c>
    </row>
    <row r="268" spans="1:14" x14ac:dyDescent="0.25">
      <c r="A268" s="128">
        <v>853</v>
      </c>
      <c r="B268" s="124" t="s">
        <v>273</v>
      </c>
      <c r="C268" s="136">
        <v>9439</v>
      </c>
      <c r="D268" s="41">
        <v>1641</v>
      </c>
      <c r="E268" s="41">
        <v>10104</v>
      </c>
      <c r="F268" s="41">
        <v>4897</v>
      </c>
      <c r="G268" s="41">
        <v>171819</v>
      </c>
      <c r="H268" s="38">
        <f>SUM(Ikärakenne[[#This Row],[0–5-vuotiaat]:[16 vuotta täyttäneet]])</f>
        <v>197900</v>
      </c>
      <c r="I268" s="138">
        <v>77270580.090000004</v>
      </c>
      <c r="J268" s="138">
        <v>14254546.5</v>
      </c>
      <c r="K268" s="138">
        <v>73065358.319999993</v>
      </c>
      <c r="L268" s="138">
        <v>60892138.259999998</v>
      </c>
      <c r="M268" s="138">
        <v>11006725.140000001</v>
      </c>
      <c r="N268" s="181">
        <f>SUM(Ikärakenne[[#This Row],[Ikä 0–5]:[Ikä 16+]])</f>
        <v>236489348.31</v>
      </c>
    </row>
    <row r="269" spans="1:14" x14ac:dyDescent="0.25">
      <c r="A269" s="128">
        <v>854</v>
      </c>
      <c r="B269" s="124" t="s">
        <v>274</v>
      </c>
      <c r="C269" s="136">
        <v>102</v>
      </c>
      <c r="D269" s="41">
        <v>24</v>
      </c>
      <c r="E269" s="41">
        <v>148</v>
      </c>
      <c r="F269" s="41">
        <v>60</v>
      </c>
      <c r="G269" s="41">
        <v>2928</v>
      </c>
      <c r="H269" s="38">
        <f>SUM(Ikärakenne[[#This Row],[0–5-vuotiaat]:[16 vuotta täyttäneet]])</f>
        <v>3262</v>
      </c>
      <c r="I269" s="138">
        <v>835003.62</v>
      </c>
      <c r="J269" s="138">
        <v>208476</v>
      </c>
      <c r="K269" s="138">
        <v>1070236.8400000001</v>
      </c>
      <c r="L269" s="138">
        <v>746074.8</v>
      </c>
      <c r="M269" s="138">
        <v>187567.68</v>
      </c>
      <c r="N269" s="181">
        <f>SUM(Ikärakenne[[#This Row],[Ikä 0–5]:[Ikä 16+]])</f>
        <v>3047358.94</v>
      </c>
    </row>
    <row r="270" spans="1:14" x14ac:dyDescent="0.25">
      <c r="A270" s="128">
        <v>857</v>
      </c>
      <c r="B270" s="124" t="s">
        <v>275</v>
      </c>
      <c r="C270" s="136">
        <v>65</v>
      </c>
      <c r="D270" s="41">
        <v>12</v>
      </c>
      <c r="E270" s="41">
        <v>112</v>
      </c>
      <c r="F270" s="41">
        <v>64</v>
      </c>
      <c r="G270" s="41">
        <v>2141</v>
      </c>
      <c r="H270" s="38">
        <f>SUM(Ikärakenne[[#This Row],[0–5-vuotiaat]:[16 vuotta täyttäneet]])</f>
        <v>2394</v>
      </c>
      <c r="I270" s="138">
        <v>532110.15</v>
      </c>
      <c r="J270" s="138">
        <v>104238</v>
      </c>
      <c r="K270" s="138">
        <v>809908.96</v>
      </c>
      <c r="L270" s="138">
        <v>795813.12</v>
      </c>
      <c r="M270" s="138">
        <v>137152.46</v>
      </c>
      <c r="N270" s="181">
        <f>SUM(Ikärakenne[[#This Row],[Ikä 0–5]:[Ikä 16+]])</f>
        <v>2379222.69</v>
      </c>
    </row>
    <row r="271" spans="1:14" x14ac:dyDescent="0.25">
      <c r="A271" s="128">
        <v>858</v>
      </c>
      <c r="B271" s="124" t="s">
        <v>276</v>
      </c>
      <c r="C271" s="136">
        <v>2330</v>
      </c>
      <c r="D271" s="41">
        <v>448</v>
      </c>
      <c r="E271" s="41">
        <v>3166</v>
      </c>
      <c r="F271" s="41">
        <v>1743</v>
      </c>
      <c r="G271" s="41">
        <v>32697</v>
      </c>
      <c r="H271" s="38">
        <f>SUM(Ikärakenne[[#This Row],[0–5-vuotiaat]:[16 vuotta täyttäneet]])</f>
        <v>40384</v>
      </c>
      <c r="I271" s="138">
        <v>19074102.300000001</v>
      </c>
      <c r="J271" s="138">
        <v>3891552</v>
      </c>
      <c r="K271" s="138">
        <v>22894390.780000001</v>
      </c>
      <c r="L271" s="138">
        <v>21673472.940000001</v>
      </c>
      <c r="M271" s="138">
        <v>2094569.82</v>
      </c>
      <c r="N271" s="181">
        <f>SUM(Ikärakenne[[#This Row],[Ikä 0–5]:[Ikä 16+]])</f>
        <v>69628087.839999989</v>
      </c>
    </row>
    <row r="272" spans="1:14" x14ac:dyDescent="0.25">
      <c r="A272" s="128">
        <v>859</v>
      </c>
      <c r="B272" s="124" t="s">
        <v>277</v>
      </c>
      <c r="C272" s="136">
        <v>607</v>
      </c>
      <c r="D272" s="41">
        <v>121</v>
      </c>
      <c r="E272" s="41">
        <v>894</v>
      </c>
      <c r="F272" s="41">
        <v>460</v>
      </c>
      <c r="G272" s="41">
        <v>4480</v>
      </c>
      <c r="H272" s="38">
        <f>SUM(Ikärakenne[[#This Row],[0–5-vuotiaat]:[16 vuotta täyttäneet]])</f>
        <v>6562</v>
      </c>
      <c r="I272" s="138">
        <v>4969090.17</v>
      </c>
      <c r="J272" s="138">
        <v>1051066.5</v>
      </c>
      <c r="K272" s="138">
        <v>6464809.0199999996</v>
      </c>
      <c r="L272" s="138">
        <v>5719906.7999999998</v>
      </c>
      <c r="M272" s="138">
        <v>286988.79999999999</v>
      </c>
      <c r="N272" s="181">
        <f>SUM(Ikärakenne[[#This Row],[Ikä 0–5]:[Ikä 16+]])</f>
        <v>18491861.289999999</v>
      </c>
    </row>
    <row r="273" spans="1:14" x14ac:dyDescent="0.25">
      <c r="A273" s="128">
        <v>886</v>
      </c>
      <c r="B273" s="124" t="s">
        <v>278</v>
      </c>
      <c r="C273" s="136">
        <v>643</v>
      </c>
      <c r="D273" s="41">
        <v>137</v>
      </c>
      <c r="E273" s="41">
        <v>942</v>
      </c>
      <c r="F273" s="41">
        <v>490</v>
      </c>
      <c r="G273" s="41">
        <v>10387</v>
      </c>
      <c r="H273" s="38">
        <f>SUM(Ikärakenne[[#This Row],[0–5-vuotiaat]:[16 vuotta täyttäneet]])</f>
        <v>12599</v>
      </c>
      <c r="I273" s="138">
        <v>5263797.33</v>
      </c>
      <c r="J273" s="138">
        <v>1190050.5</v>
      </c>
      <c r="K273" s="138">
        <v>6811912.8600000003</v>
      </c>
      <c r="L273" s="138">
        <v>6092944.2000000002</v>
      </c>
      <c r="M273" s="138">
        <v>665391.22</v>
      </c>
      <c r="N273" s="181">
        <f>SUM(Ikärakenne[[#This Row],[Ikä 0–5]:[Ikä 16+]])</f>
        <v>20024096.109999999</v>
      </c>
    </row>
    <row r="274" spans="1:14" x14ac:dyDescent="0.25">
      <c r="A274" s="128">
        <v>887</v>
      </c>
      <c r="B274" s="124" t="s">
        <v>279</v>
      </c>
      <c r="C274" s="136">
        <v>178</v>
      </c>
      <c r="D274" s="41">
        <v>39</v>
      </c>
      <c r="E274" s="41">
        <v>265</v>
      </c>
      <c r="F274" s="41">
        <v>137</v>
      </c>
      <c r="G274" s="41">
        <v>3950</v>
      </c>
      <c r="H274" s="38">
        <f>SUM(Ikärakenne[[#This Row],[0–5-vuotiaat]:[16 vuotta täyttäneet]])</f>
        <v>4569</v>
      </c>
      <c r="I274" s="138">
        <v>1457163.1800000002</v>
      </c>
      <c r="J274" s="138">
        <v>338773.5</v>
      </c>
      <c r="K274" s="138">
        <v>1916302.45</v>
      </c>
      <c r="L274" s="138">
        <v>1703537.46</v>
      </c>
      <c r="M274" s="138">
        <v>253037</v>
      </c>
      <c r="N274" s="181">
        <f>SUM(Ikärakenne[[#This Row],[Ikä 0–5]:[Ikä 16+]])</f>
        <v>5668813.5899999999</v>
      </c>
    </row>
    <row r="275" spans="1:14" x14ac:dyDescent="0.25">
      <c r="A275" s="128">
        <v>889</v>
      </c>
      <c r="B275" s="124" t="s">
        <v>280</v>
      </c>
      <c r="C275" s="136">
        <v>110</v>
      </c>
      <c r="D275" s="41">
        <v>21</v>
      </c>
      <c r="E275" s="41">
        <v>179</v>
      </c>
      <c r="F275" s="41">
        <v>79</v>
      </c>
      <c r="G275" s="41">
        <v>2134</v>
      </c>
      <c r="H275" s="38">
        <f>SUM(Ikärakenne[[#This Row],[0–5-vuotiaat]:[16 vuotta täyttäneet]])</f>
        <v>2523</v>
      </c>
      <c r="I275" s="138">
        <v>900494.10000000009</v>
      </c>
      <c r="J275" s="138">
        <v>182416.5</v>
      </c>
      <c r="K275" s="138">
        <v>1294408.07</v>
      </c>
      <c r="L275" s="138">
        <v>982331.82</v>
      </c>
      <c r="M275" s="138">
        <v>136704.04</v>
      </c>
      <c r="N275" s="181">
        <f>SUM(Ikärakenne[[#This Row],[Ikä 0–5]:[Ikä 16+]])</f>
        <v>3496354.53</v>
      </c>
    </row>
    <row r="276" spans="1:14" x14ac:dyDescent="0.25">
      <c r="A276" s="128">
        <v>890</v>
      </c>
      <c r="B276" s="124" t="s">
        <v>281</v>
      </c>
      <c r="C276" s="136">
        <v>50</v>
      </c>
      <c r="D276" s="41">
        <v>14</v>
      </c>
      <c r="E276" s="41">
        <v>59</v>
      </c>
      <c r="F276" s="41">
        <v>39</v>
      </c>
      <c r="G276" s="41">
        <v>1018</v>
      </c>
      <c r="H276" s="38">
        <f>SUM(Ikärakenne[[#This Row],[0–5-vuotiaat]:[16 vuotta täyttäneet]])</f>
        <v>1180</v>
      </c>
      <c r="I276" s="138">
        <v>409315.5</v>
      </c>
      <c r="J276" s="138">
        <v>121611</v>
      </c>
      <c r="K276" s="138">
        <v>426648.47</v>
      </c>
      <c r="L276" s="138">
        <v>484948.62</v>
      </c>
      <c r="M276" s="138">
        <v>65213.08</v>
      </c>
      <c r="N276" s="181">
        <f>SUM(Ikärakenne[[#This Row],[Ikä 0–5]:[Ikä 16+]])</f>
        <v>1507736.67</v>
      </c>
    </row>
    <row r="277" spans="1:14" x14ac:dyDescent="0.25">
      <c r="A277" s="128">
        <v>892</v>
      </c>
      <c r="B277" s="124" t="s">
        <v>282</v>
      </c>
      <c r="C277" s="136">
        <v>280</v>
      </c>
      <c r="D277" s="41">
        <v>63</v>
      </c>
      <c r="E277" s="41">
        <v>389</v>
      </c>
      <c r="F277" s="41">
        <v>200</v>
      </c>
      <c r="G277" s="41">
        <v>2660</v>
      </c>
      <c r="H277" s="38">
        <f>SUM(Ikärakenne[[#This Row],[0–5-vuotiaat]:[16 vuotta täyttäneet]])</f>
        <v>3592</v>
      </c>
      <c r="I277" s="138">
        <v>2292166.8000000003</v>
      </c>
      <c r="J277" s="138">
        <v>547249.5</v>
      </c>
      <c r="K277" s="138">
        <v>2812987.37</v>
      </c>
      <c r="L277" s="138">
        <v>2486916</v>
      </c>
      <c r="M277" s="138">
        <v>170399.6</v>
      </c>
      <c r="N277" s="181">
        <f>SUM(Ikärakenne[[#This Row],[Ikä 0–5]:[Ikä 16+]])</f>
        <v>8309719.2699999996</v>
      </c>
    </row>
    <row r="278" spans="1:14" x14ac:dyDescent="0.25">
      <c r="A278" s="128">
        <v>893</v>
      </c>
      <c r="B278" s="124" t="s">
        <v>283</v>
      </c>
      <c r="C278" s="136">
        <v>432</v>
      </c>
      <c r="D278" s="41">
        <v>92</v>
      </c>
      <c r="E278" s="41">
        <v>575</v>
      </c>
      <c r="F278" s="41">
        <v>321</v>
      </c>
      <c r="G278" s="41">
        <v>6014</v>
      </c>
      <c r="H278" s="38">
        <f>SUM(Ikärakenne[[#This Row],[0–5-vuotiaat]:[16 vuotta täyttäneet]])</f>
        <v>7434</v>
      </c>
      <c r="I278" s="138">
        <v>3536485.9200000004</v>
      </c>
      <c r="J278" s="138">
        <v>799158</v>
      </c>
      <c r="K278" s="138">
        <v>4158014.75</v>
      </c>
      <c r="L278" s="138">
        <v>3991500.18</v>
      </c>
      <c r="M278" s="138">
        <v>385256.84</v>
      </c>
      <c r="N278" s="181">
        <f>SUM(Ikärakenne[[#This Row],[Ikä 0–5]:[Ikä 16+]])</f>
        <v>12870415.689999999</v>
      </c>
    </row>
    <row r="279" spans="1:14" x14ac:dyDescent="0.25">
      <c r="A279" s="128">
        <v>895</v>
      </c>
      <c r="B279" s="124" t="s">
        <v>284</v>
      </c>
      <c r="C279" s="136">
        <v>630</v>
      </c>
      <c r="D279" s="41">
        <v>130</v>
      </c>
      <c r="E279" s="41">
        <v>901</v>
      </c>
      <c r="F279" s="41">
        <v>441</v>
      </c>
      <c r="G279" s="41">
        <v>12990</v>
      </c>
      <c r="H279" s="38">
        <f>SUM(Ikärakenne[[#This Row],[0–5-vuotiaat]:[16 vuotta täyttäneet]])</f>
        <v>15092</v>
      </c>
      <c r="I279" s="138">
        <v>5157375.3</v>
      </c>
      <c r="J279" s="138">
        <v>1129245</v>
      </c>
      <c r="K279" s="138">
        <v>6515428.3300000001</v>
      </c>
      <c r="L279" s="138">
        <v>5483649.7800000003</v>
      </c>
      <c r="M279" s="138">
        <v>832139.4</v>
      </c>
      <c r="N279" s="181">
        <f>SUM(Ikärakenne[[#This Row],[Ikä 0–5]:[Ikä 16+]])</f>
        <v>19117837.809999999</v>
      </c>
    </row>
    <row r="280" spans="1:14" x14ac:dyDescent="0.25">
      <c r="A280" s="128">
        <v>905</v>
      </c>
      <c r="B280" s="124" t="s">
        <v>285</v>
      </c>
      <c r="C280" s="136">
        <v>3407</v>
      </c>
      <c r="D280" s="41">
        <v>682</v>
      </c>
      <c r="E280" s="41">
        <v>4279</v>
      </c>
      <c r="F280" s="41">
        <v>2191</v>
      </c>
      <c r="G280" s="41">
        <v>57429</v>
      </c>
      <c r="H280" s="38">
        <f>SUM(Ikärakenne[[#This Row],[0–5-vuotiaat]:[16 vuotta täyttäneet]])</f>
        <v>67988</v>
      </c>
      <c r="I280" s="138">
        <v>27890758.170000002</v>
      </c>
      <c r="J280" s="138">
        <v>5924193</v>
      </c>
      <c r="K280" s="138">
        <v>30942861.07</v>
      </c>
      <c r="L280" s="138">
        <v>27244164.780000001</v>
      </c>
      <c r="M280" s="138">
        <v>3678901.74</v>
      </c>
      <c r="N280" s="181">
        <f>SUM(Ikärakenne[[#This Row],[Ikä 0–5]:[Ikä 16+]])</f>
        <v>95680878.760000005</v>
      </c>
    </row>
    <row r="281" spans="1:14" x14ac:dyDescent="0.25">
      <c r="A281" s="128">
        <v>908</v>
      </c>
      <c r="B281" s="124" t="s">
        <v>286</v>
      </c>
      <c r="C281" s="136">
        <v>963</v>
      </c>
      <c r="D281" s="41">
        <v>190</v>
      </c>
      <c r="E281" s="41">
        <v>1440</v>
      </c>
      <c r="F281" s="41">
        <v>780</v>
      </c>
      <c r="G281" s="41">
        <v>17330</v>
      </c>
      <c r="H281" s="38">
        <f>SUM(Ikärakenne[[#This Row],[0–5-vuotiaat]:[16 vuotta täyttäneet]])</f>
        <v>20703</v>
      </c>
      <c r="I281" s="138">
        <v>7883416.5300000003</v>
      </c>
      <c r="J281" s="138">
        <v>1650435</v>
      </c>
      <c r="K281" s="138">
        <v>10413115.199999999</v>
      </c>
      <c r="L281" s="138">
        <v>9698972.4000000004</v>
      </c>
      <c r="M281" s="138">
        <v>1110159.8</v>
      </c>
      <c r="N281" s="181">
        <f>SUM(Ikärakenne[[#This Row],[Ikä 0–5]:[Ikä 16+]])</f>
        <v>30756098.930000003</v>
      </c>
    </row>
    <row r="282" spans="1:14" x14ac:dyDescent="0.25">
      <c r="A282" s="128">
        <v>915</v>
      </c>
      <c r="B282" s="124" t="s">
        <v>287</v>
      </c>
      <c r="C282" s="136">
        <v>744</v>
      </c>
      <c r="D282" s="41">
        <v>128</v>
      </c>
      <c r="E282" s="41">
        <v>1019</v>
      </c>
      <c r="F282" s="41">
        <v>574</v>
      </c>
      <c r="G282" s="41">
        <v>17294</v>
      </c>
      <c r="H282" s="38">
        <f>SUM(Ikärakenne[[#This Row],[0–5-vuotiaat]:[16 vuotta täyttäneet]])</f>
        <v>19759</v>
      </c>
      <c r="I282" s="138">
        <v>6090614.6400000006</v>
      </c>
      <c r="J282" s="138">
        <v>1111872</v>
      </c>
      <c r="K282" s="138">
        <v>7368725.2699999996</v>
      </c>
      <c r="L282" s="138">
        <v>7137448.9199999999</v>
      </c>
      <c r="M282" s="138">
        <v>1107853.6400000001</v>
      </c>
      <c r="N282" s="181">
        <f>SUM(Ikärakenne[[#This Row],[Ikä 0–5]:[Ikä 16+]])</f>
        <v>22816514.469999999</v>
      </c>
    </row>
    <row r="283" spans="1:14" x14ac:dyDescent="0.25">
      <c r="A283" s="128">
        <v>918</v>
      </c>
      <c r="B283" s="124" t="s">
        <v>288</v>
      </c>
      <c r="C283" s="136">
        <v>106</v>
      </c>
      <c r="D283" s="41">
        <v>16</v>
      </c>
      <c r="E283" s="41">
        <v>137</v>
      </c>
      <c r="F283" s="41">
        <v>75</v>
      </c>
      <c r="G283" s="41">
        <v>1894</v>
      </c>
      <c r="H283" s="38">
        <f>SUM(Ikärakenne[[#This Row],[0–5-vuotiaat]:[16 vuotta täyttäneet]])</f>
        <v>2228</v>
      </c>
      <c r="I283" s="138">
        <v>867748.86</v>
      </c>
      <c r="J283" s="138">
        <v>138984</v>
      </c>
      <c r="K283" s="138">
        <v>990692.21</v>
      </c>
      <c r="L283" s="138">
        <v>932593.5</v>
      </c>
      <c r="M283" s="138">
        <v>121329.64</v>
      </c>
      <c r="N283" s="181">
        <f>SUM(Ikärakenne[[#This Row],[Ikä 0–5]:[Ikä 16+]])</f>
        <v>3051348.21</v>
      </c>
    </row>
    <row r="284" spans="1:14" x14ac:dyDescent="0.25">
      <c r="A284" s="128">
        <v>921</v>
      </c>
      <c r="B284" s="124" t="s">
        <v>289</v>
      </c>
      <c r="C284" s="136">
        <v>43</v>
      </c>
      <c r="D284" s="41">
        <v>11</v>
      </c>
      <c r="E284" s="41">
        <v>71</v>
      </c>
      <c r="F284" s="41">
        <v>51</v>
      </c>
      <c r="G284" s="41">
        <v>1718</v>
      </c>
      <c r="H284" s="38">
        <f>SUM(Ikärakenne[[#This Row],[0–5-vuotiaat]:[16 vuotta täyttäneet]])</f>
        <v>1894</v>
      </c>
      <c r="I284" s="138">
        <v>352011.33</v>
      </c>
      <c r="J284" s="138">
        <v>95551.5</v>
      </c>
      <c r="K284" s="138">
        <v>513424.43</v>
      </c>
      <c r="L284" s="138">
        <v>634163.57999999996</v>
      </c>
      <c r="M284" s="138">
        <v>110055.08</v>
      </c>
      <c r="N284" s="181">
        <f>SUM(Ikärakenne[[#This Row],[Ikä 0–5]:[Ikä 16+]])</f>
        <v>1705205.92</v>
      </c>
    </row>
    <row r="285" spans="1:14" x14ac:dyDescent="0.25">
      <c r="A285" s="128">
        <v>922</v>
      </c>
      <c r="B285" s="124" t="s">
        <v>290</v>
      </c>
      <c r="C285" s="136">
        <v>260</v>
      </c>
      <c r="D285" s="41">
        <v>59</v>
      </c>
      <c r="E285" s="41">
        <v>405</v>
      </c>
      <c r="F285" s="41">
        <v>206</v>
      </c>
      <c r="G285" s="41">
        <v>3571</v>
      </c>
      <c r="H285" s="38">
        <f>SUM(Ikärakenne[[#This Row],[0–5-vuotiaat]:[16 vuotta täyttäneet]])</f>
        <v>4501</v>
      </c>
      <c r="I285" s="138">
        <v>2128440.6</v>
      </c>
      <c r="J285" s="138">
        <v>512503.5</v>
      </c>
      <c r="K285" s="138">
        <v>2928688.65</v>
      </c>
      <c r="L285" s="138">
        <v>2561523.48</v>
      </c>
      <c r="M285" s="138">
        <v>228758.26</v>
      </c>
      <c r="N285" s="181">
        <f>SUM(Ikärakenne[[#This Row],[Ikä 0–5]:[Ikä 16+]])</f>
        <v>8359914.4900000002</v>
      </c>
    </row>
    <row r="286" spans="1:14" x14ac:dyDescent="0.25">
      <c r="A286" s="128">
        <v>924</v>
      </c>
      <c r="B286" s="124" t="s">
        <v>291</v>
      </c>
      <c r="C286" s="136">
        <v>128</v>
      </c>
      <c r="D286" s="41">
        <v>20</v>
      </c>
      <c r="E286" s="41">
        <v>193</v>
      </c>
      <c r="F286" s="41">
        <v>117</v>
      </c>
      <c r="G286" s="41">
        <v>2488</v>
      </c>
      <c r="H286" s="38">
        <f>SUM(Ikärakenne[[#This Row],[0–5-vuotiaat]:[16 vuotta täyttäneet]])</f>
        <v>2946</v>
      </c>
      <c r="I286" s="138">
        <v>1047847.68</v>
      </c>
      <c r="J286" s="138">
        <v>173730</v>
      </c>
      <c r="K286" s="138">
        <v>1395646.69</v>
      </c>
      <c r="L286" s="138">
        <v>1454845.86</v>
      </c>
      <c r="M286" s="138">
        <v>159381.28</v>
      </c>
      <c r="N286" s="181">
        <f>SUM(Ikärakenne[[#This Row],[Ikä 0–5]:[Ikä 16+]])</f>
        <v>4231451.5100000007</v>
      </c>
    </row>
    <row r="287" spans="1:14" x14ac:dyDescent="0.25">
      <c r="A287" s="128">
        <v>925</v>
      </c>
      <c r="B287" s="124" t="s">
        <v>292</v>
      </c>
      <c r="C287" s="136">
        <v>141</v>
      </c>
      <c r="D287" s="41">
        <v>35</v>
      </c>
      <c r="E287" s="41">
        <v>248</v>
      </c>
      <c r="F287" s="41">
        <v>97</v>
      </c>
      <c r="G287" s="41">
        <v>2906</v>
      </c>
      <c r="H287" s="38">
        <f>SUM(Ikärakenne[[#This Row],[0–5-vuotiaat]:[16 vuotta täyttäneet]])</f>
        <v>3427</v>
      </c>
      <c r="I287" s="138">
        <v>1154269.71</v>
      </c>
      <c r="J287" s="138">
        <v>304027.5</v>
      </c>
      <c r="K287" s="138">
        <v>1793369.84</v>
      </c>
      <c r="L287" s="138">
        <v>1206154.26</v>
      </c>
      <c r="M287" s="138">
        <v>186158.36000000002</v>
      </c>
      <c r="N287" s="181">
        <f>SUM(Ikärakenne[[#This Row],[Ikä 0–5]:[Ikä 16+]])</f>
        <v>4643979.67</v>
      </c>
    </row>
    <row r="288" spans="1:14" x14ac:dyDescent="0.25">
      <c r="A288" s="128">
        <v>927</v>
      </c>
      <c r="B288" s="124" t="s">
        <v>293</v>
      </c>
      <c r="C288" s="136">
        <v>1608</v>
      </c>
      <c r="D288" s="41">
        <v>295</v>
      </c>
      <c r="E288" s="41">
        <v>2259</v>
      </c>
      <c r="F288" s="41">
        <v>1256</v>
      </c>
      <c r="G288" s="41">
        <v>23495</v>
      </c>
      <c r="H288" s="38">
        <f>SUM(Ikärakenne[[#This Row],[0–5-vuotiaat]:[16 vuotta täyttäneet]])</f>
        <v>28913</v>
      </c>
      <c r="I288" s="138">
        <v>13163586.48</v>
      </c>
      <c r="J288" s="138">
        <v>2562517.5</v>
      </c>
      <c r="K288" s="138">
        <v>16335574.470000001</v>
      </c>
      <c r="L288" s="138">
        <v>15617832.48</v>
      </c>
      <c r="M288" s="138">
        <v>1505089.7</v>
      </c>
      <c r="N288" s="181">
        <f>SUM(Ikärakenne[[#This Row],[Ikä 0–5]:[Ikä 16+]])</f>
        <v>49184600.63000001</v>
      </c>
    </row>
    <row r="289" spans="1:14" x14ac:dyDescent="0.25">
      <c r="A289" s="128">
        <v>931</v>
      </c>
      <c r="B289" s="124" t="s">
        <v>294</v>
      </c>
      <c r="C289" s="136">
        <v>231</v>
      </c>
      <c r="D289" s="41">
        <v>51</v>
      </c>
      <c r="E289" s="41">
        <v>283</v>
      </c>
      <c r="F289" s="41">
        <v>151</v>
      </c>
      <c r="G289" s="41">
        <v>5235</v>
      </c>
      <c r="H289" s="38">
        <f>SUM(Ikärakenne[[#This Row],[0–5-vuotiaat]:[16 vuotta täyttäneet]])</f>
        <v>5951</v>
      </c>
      <c r="I289" s="138">
        <v>1891037.61</v>
      </c>
      <c r="J289" s="138">
        <v>443011.5</v>
      </c>
      <c r="K289" s="138">
        <v>2046466.39</v>
      </c>
      <c r="L289" s="138">
        <v>1877621.58</v>
      </c>
      <c r="M289" s="138">
        <v>335354.10000000003</v>
      </c>
      <c r="N289" s="181">
        <f>SUM(Ikärakenne[[#This Row],[Ikä 0–5]:[Ikä 16+]])</f>
        <v>6593491.1799999997</v>
      </c>
    </row>
    <row r="290" spans="1:14" x14ac:dyDescent="0.25">
      <c r="A290" s="128">
        <v>934</v>
      </c>
      <c r="B290" s="124" t="s">
        <v>295</v>
      </c>
      <c r="C290" s="136">
        <v>83</v>
      </c>
      <c r="D290" s="41">
        <v>25</v>
      </c>
      <c r="E290" s="41">
        <v>181</v>
      </c>
      <c r="F290" s="41">
        <v>78</v>
      </c>
      <c r="G290" s="41">
        <v>2304</v>
      </c>
      <c r="H290" s="38">
        <f>SUM(Ikärakenne[[#This Row],[0–5-vuotiaat]:[16 vuotta täyttäneet]])</f>
        <v>2671</v>
      </c>
      <c r="I290" s="138">
        <v>679463.73</v>
      </c>
      <c r="J290" s="138">
        <v>217162.5</v>
      </c>
      <c r="K290" s="138">
        <v>1308870.73</v>
      </c>
      <c r="L290" s="138">
        <v>969897.24</v>
      </c>
      <c r="M290" s="138">
        <v>147594.23999999999</v>
      </c>
      <c r="N290" s="181">
        <f>SUM(Ikärakenne[[#This Row],[Ikä 0–5]:[Ikä 16+]])</f>
        <v>3322988.4400000004</v>
      </c>
    </row>
    <row r="291" spans="1:14" x14ac:dyDescent="0.25">
      <c r="A291" s="128">
        <v>935</v>
      </c>
      <c r="B291" s="124" t="s">
        <v>296</v>
      </c>
      <c r="C291" s="136">
        <v>92</v>
      </c>
      <c r="D291" s="41">
        <v>19</v>
      </c>
      <c r="E291" s="41">
        <v>174</v>
      </c>
      <c r="F291" s="41">
        <v>78</v>
      </c>
      <c r="G291" s="41">
        <v>2622</v>
      </c>
      <c r="H291" s="38">
        <f>SUM(Ikärakenne[[#This Row],[0–5-vuotiaat]:[16 vuotta täyttäneet]])</f>
        <v>2985</v>
      </c>
      <c r="I291" s="138">
        <v>753140.52</v>
      </c>
      <c r="J291" s="138">
        <v>165043.5</v>
      </c>
      <c r="K291" s="138">
        <v>1258251.42</v>
      </c>
      <c r="L291" s="138">
        <v>969897.24</v>
      </c>
      <c r="M291" s="138">
        <v>167965.32</v>
      </c>
      <c r="N291" s="181">
        <f>SUM(Ikärakenne[[#This Row],[Ikä 0–5]:[Ikä 16+]])</f>
        <v>3314297.9999999995</v>
      </c>
    </row>
    <row r="292" spans="1:14" x14ac:dyDescent="0.25">
      <c r="A292" s="128">
        <v>936</v>
      </c>
      <c r="B292" s="124" t="s">
        <v>297</v>
      </c>
      <c r="C292" s="136">
        <v>230</v>
      </c>
      <c r="D292" s="41">
        <v>50</v>
      </c>
      <c r="E292" s="41">
        <v>336</v>
      </c>
      <c r="F292" s="41">
        <v>193</v>
      </c>
      <c r="G292" s="41">
        <v>5586</v>
      </c>
      <c r="H292" s="38">
        <f>SUM(Ikärakenne[[#This Row],[0–5-vuotiaat]:[16 vuotta täyttäneet]])</f>
        <v>6395</v>
      </c>
      <c r="I292" s="138">
        <v>1882851.3</v>
      </c>
      <c r="J292" s="138">
        <v>434325</v>
      </c>
      <c r="K292" s="138">
        <v>2429726.88</v>
      </c>
      <c r="L292" s="138">
        <v>2399873.94</v>
      </c>
      <c r="M292" s="138">
        <v>357839.16000000003</v>
      </c>
      <c r="N292" s="181">
        <f>SUM(Ikärakenne[[#This Row],[Ikä 0–5]:[Ikä 16+]])</f>
        <v>7504616.2799999993</v>
      </c>
    </row>
    <row r="293" spans="1:14" x14ac:dyDescent="0.25">
      <c r="A293" s="128">
        <v>946</v>
      </c>
      <c r="B293" s="124" t="s">
        <v>298</v>
      </c>
      <c r="C293" s="136">
        <v>386</v>
      </c>
      <c r="D293" s="41">
        <v>60</v>
      </c>
      <c r="E293" s="41">
        <v>471</v>
      </c>
      <c r="F293" s="41">
        <v>244</v>
      </c>
      <c r="G293" s="41">
        <v>5126</v>
      </c>
      <c r="H293" s="38">
        <f>SUM(Ikärakenne[[#This Row],[0–5-vuotiaat]:[16 vuotta täyttäneet]])</f>
        <v>6287</v>
      </c>
      <c r="I293" s="138">
        <v>3159915.66</v>
      </c>
      <c r="J293" s="138">
        <v>521190</v>
      </c>
      <c r="K293" s="138">
        <v>3405956.43</v>
      </c>
      <c r="L293" s="138">
        <v>3034037.52</v>
      </c>
      <c r="M293" s="138">
        <v>328371.56</v>
      </c>
      <c r="N293" s="181">
        <f>SUM(Ikärakenne[[#This Row],[Ikä 0–5]:[Ikä 16+]])</f>
        <v>10449471.17</v>
      </c>
    </row>
    <row r="294" spans="1:14" x14ac:dyDescent="0.25">
      <c r="A294" s="128">
        <v>976</v>
      </c>
      <c r="B294" s="124" t="s">
        <v>299</v>
      </c>
      <c r="C294" s="136">
        <v>111</v>
      </c>
      <c r="D294" s="41">
        <v>21</v>
      </c>
      <c r="E294" s="41">
        <v>178</v>
      </c>
      <c r="F294" s="41">
        <v>94</v>
      </c>
      <c r="G294" s="41">
        <v>3384</v>
      </c>
      <c r="H294" s="38">
        <f>SUM(Ikärakenne[[#This Row],[0–5-vuotiaat]:[16 vuotta täyttäneet]])</f>
        <v>3788</v>
      </c>
      <c r="I294" s="138">
        <v>908680.41</v>
      </c>
      <c r="J294" s="138">
        <v>182416.5</v>
      </c>
      <c r="K294" s="138">
        <v>1287176.74</v>
      </c>
      <c r="L294" s="138">
        <v>1168850.52</v>
      </c>
      <c r="M294" s="138">
        <v>216779.04</v>
      </c>
      <c r="N294" s="181">
        <f>SUM(Ikärakenne[[#This Row],[Ikä 0–5]:[Ikä 16+]])</f>
        <v>3763903.2100000004</v>
      </c>
    </row>
    <row r="295" spans="1:14" x14ac:dyDescent="0.25">
      <c r="A295" s="128">
        <v>977</v>
      </c>
      <c r="B295" s="124" t="s">
        <v>300</v>
      </c>
      <c r="C295" s="136">
        <v>1028</v>
      </c>
      <c r="D295" s="41">
        <v>209</v>
      </c>
      <c r="E295" s="41">
        <v>1432</v>
      </c>
      <c r="F295" s="41">
        <v>662</v>
      </c>
      <c r="G295" s="41">
        <v>11962</v>
      </c>
      <c r="H295" s="38">
        <f>SUM(Ikärakenne[[#This Row],[0–5-vuotiaat]:[16 vuotta täyttäneet]])</f>
        <v>15293</v>
      </c>
      <c r="I295" s="138">
        <v>8415526.6799999997</v>
      </c>
      <c r="J295" s="138">
        <v>1815478.5</v>
      </c>
      <c r="K295" s="138">
        <v>10355264.560000001</v>
      </c>
      <c r="L295" s="138">
        <v>8231691.96</v>
      </c>
      <c r="M295" s="138">
        <v>766285.72</v>
      </c>
      <c r="N295" s="181">
        <f>SUM(Ikärakenne[[#This Row],[Ikä 0–5]:[Ikä 16+]])</f>
        <v>29584247.420000002</v>
      </c>
    </row>
    <row r="296" spans="1:14" x14ac:dyDescent="0.25">
      <c r="A296" s="128">
        <v>980</v>
      </c>
      <c r="B296" s="124" t="s">
        <v>301</v>
      </c>
      <c r="C296" s="136">
        <v>2249</v>
      </c>
      <c r="D296" s="41">
        <v>452</v>
      </c>
      <c r="E296" s="41">
        <v>3031</v>
      </c>
      <c r="F296" s="41">
        <v>1537</v>
      </c>
      <c r="G296" s="41">
        <v>26338</v>
      </c>
      <c r="H296" s="38">
        <f>SUM(Ikärakenne[[#This Row],[0–5-vuotiaat]:[16 vuotta täyttäneet]])</f>
        <v>33607</v>
      </c>
      <c r="I296" s="138">
        <v>18411011.190000001</v>
      </c>
      <c r="J296" s="138">
        <v>3926298</v>
      </c>
      <c r="K296" s="138">
        <v>21918161.23</v>
      </c>
      <c r="L296" s="138">
        <v>19111949.460000001</v>
      </c>
      <c r="M296" s="138">
        <v>1687212.28</v>
      </c>
      <c r="N296" s="181">
        <f>SUM(Ikärakenne[[#This Row],[Ikä 0–5]:[Ikä 16+]])</f>
        <v>65054632.160000004</v>
      </c>
    </row>
    <row r="297" spans="1:14" x14ac:dyDescent="0.25">
      <c r="A297" s="128">
        <v>981</v>
      </c>
      <c r="B297" s="124" t="s">
        <v>302</v>
      </c>
      <c r="C297" s="136">
        <v>76</v>
      </c>
      <c r="D297" s="41">
        <v>14</v>
      </c>
      <c r="E297" s="41">
        <v>120</v>
      </c>
      <c r="F297" s="41">
        <v>69</v>
      </c>
      <c r="G297" s="41">
        <v>1958</v>
      </c>
      <c r="H297" s="38">
        <f>SUM(Ikärakenne[[#This Row],[0–5-vuotiaat]:[16 vuotta täyttäneet]])</f>
        <v>2237</v>
      </c>
      <c r="I297" s="138">
        <v>622159.56000000006</v>
      </c>
      <c r="J297" s="138">
        <v>121611</v>
      </c>
      <c r="K297" s="138">
        <v>867759.6</v>
      </c>
      <c r="L297" s="138">
        <v>857986.02</v>
      </c>
      <c r="M297" s="138">
        <v>125429.48000000001</v>
      </c>
      <c r="N297" s="181">
        <f>SUM(Ikärakenne[[#This Row],[Ikä 0–5]:[Ikä 16+]])</f>
        <v>2594945.66</v>
      </c>
    </row>
    <row r="298" spans="1:14" x14ac:dyDescent="0.25">
      <c r="A298" s="128">
        <v>989</v>
      </c>
      <c r="B298" s="124" t="s">
        <v>303</v>
      </c>
      <c r="C298" s="136">
        <v>229</v>
      </c>
      <c r="D298" s="41">
        <v>45</v>
      </c>
      <c r="E298" s="41">
        <v>292</v>
      </c>
      <c r="F298" s="41">
        <v>213</v>
      </c>
      <c r="G298" s="41">
        <v>4627</v>
      </c>
      <c r="H298" s="38">
        <f>SUM(Ikärakenne[[#This Row],[0–5-vuotiaat]:[16 vuotta täyttäneet]])</f>
        <v>5406</v>
      </c>
      <c r="I298" s="138">
        <v>1874664.99</v>
      </c>
      <c r="J298" s="138">
        <v>390892.5</v>
      </c>
      <c r="K298" s="138">
        <v>2111548.36</v>
      </c>
      <c r="L298" s="138">
        <v>2648565.54</v>
      </c>
      <c r="M298" s="138">
        <v>296405.62</v>
      </c>
      <c r="N298" s="181">
        <f>SUM(Ikärakenne[[#This Row],[Ikä 0–5]:[Ikä 16+]])</f>
        <v>7322077.0099999998</v>
      </c>
    </row>
    <row r="299" spans="1:14" x14ac:dyDescent="0.25">
      <c r="A299" s="128">
        <v>992</v>
      </c>
      <c r="B299" s="124" t="s">
        <v>304</v>
      </c>
      <c r="C299" s="136">
        <v>816</v>
      </c>
      <c r="D299" s="41">
        <v>160</v>
      </c>
      <c r="E299" s="41">
        <v>1229</v>
      </c>
      <c r="F299" s="41">
        <v>669</v>
      </c>
      <c r="G299" s="41">
        <v>15246</v>
      </c>
      <c r="H299" s="38">
        <f>SUM(Ikärakenne[[#This Row],[0–5-vuotiaat]:[16 vuotta täyttäneet]])</f>
        <v>18120</v>
      </c>
      <c r="I299" s="138">
        <v>6680028.96</v>
      </c>
      <c r="J299" s="138">
        <v>1389840</v>
      </c>
      <c r="K299" s="138">
        <v>8887304.5700000003</v>
      </c>
      <c r="L299" s="138">
        <v>8318734.0199999996</v>
      </c>
      <c r="M299" s="138">
        <v>976658.76</v>
      </c>
      <c r="N299" s="181">
        <f>SUM(Ikärakenne[[#This Row],[Ikä 0–5]:[Ikä 16+]])</f>
        <v>26252566.310000002</v>
      </c>
    </row>
    <row r="303" spans="1:14" x14ac:dyDescent="0.25">
      <c r="C303" s="133"/>
    </row>
    <row r="304" spans="1:14" x14ac:dyDescent="0.25">
      <c r="C304" s="41"/>
      <c r="D304" s="41"/>
      <c r="E304" s="41"/>
      <c r="F304" s="41"/>
      <c r="G304" s="41"/>
    </row>
    <row r="305" spans="3:7" x14ac:dyDescent="0.25">
      <c r="C305" s="133"/>
    </row>
    <row r="306" spans="3:7" x14ac:dyDescent="0.25">
      <c r="C306" s="41"/>
      <c r="D306" s="41"/>
      <c r="E306" s="41"/>
      <c r="F306" s="41"/>
      <c r="G306"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05"/>
  <sheetViews>
    <sheetView zoomScale="80" zoomScaleNormal="80" workbookViewId="0">
      <pane xSplit="2" ySplit="11" topLeftCell="Q12"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20" style="90" customWidth="1"/>
    <col min="2" max="2" width="23.625" style="154" customWidth="1"/>
    <col min="3" max="3" width="17.5" style="140" customWidth="1"/>
    <col min="4" max="4" width="12.625" style="133" customWidth="1"/>
    <col min="5" max="5" width="10.375" style="133" customWidth="1"/>
    <col min="6" max="6" width="15.125" style="42" customWidth="1"/>
    <col min="7" max="7" width="18.875" style="156" customWidth="1"/>
    <col min="8" max="8" width="13" style="156" bestFit="1" customWidth="1"/>
    <col min="9" max="9" width="18.125" style="158" bestFit="1" customWidth="1"/>
    <col min="10" max="10" width="17.625" style="15" customWidth="1"/>
    <col min="11" max="11" width="16.125" style="42" customWidth="1"/>
    <col min="12" max="12" width="14.875" style="102" bestFit="1" customWidth="1"/>
    <col min="13" max="13" width="18.625" style="156" customWidth="1"/>
    <col min="14" max="14" width="16.125" style="156" customWidth="1"/>
    <col min="15" max="15" width="19.125" style="156" bestFit="1" customWidth="1"/>
    <col min="16" max="16" width="17.625" style="42" customWidth="1"/>
    <col min="17" max="17" width="15.125" style="42" customWidth="1"/>
    <col min="18" max="18" width="16.625" style="161" customWidth="1"/>
    <col min="19" max="19" width="18.375" style="90" customWidth="1"/>
    <col min="20" max="20" width="17.875" style="169" customWidth="1"/>
    <col min="21" max="21" width="17.625" style="35" bestFit="1" customWidth="1"/>
    <col min="22" max="22" width="25.625" style="35" bestFit="1" customWidth="1"/>
    <col min="23" max="23" width="14.625" style="35" bestFit="1" customWidth="1"/>
    <col min="24" max="24" width="13.125" style="35" bestFit="1" customWidth="1"/>
    <col min="25" max="25" width="15.375" style="35" bestFit="1" customWidth="1"/>
    <col min="26" max="26" width="11.125" style="35" bestFit="1" customWidth="1"/>
    <col min="27" max="27" width="20.125" style="162" bestFit="1" customWidth="1"/>
    <col min="28" max="28" width="17.125" style="35" bestFit="1" customWidth="1"/>
    <col min="29" max="29" width="18.625" style="35" bestFit="1" customWidth="1"/>
    <col min="30" max="30" width="16" style="26" bestFit="1" customWidth="1"/>
  </cols>
  <sheetData>
    <row r="1" spans="1:32" ht="23.25" x14ac:dyDescent="0.35">
      <c r="A1" s="318" t="s">
        <v>756</v>
      </c>
      <c r="D1" s="155"/>
      <c r="E1" s="373"/>
      <c r="F1" s="157"/>
      <c r="H1" s="157"/>
      <c r="R1" s="15"/>
      <c r="AD1" s="167"/>
      <c r="AF1" s="103"/>
    </row>
    <row r="2" spans="1:32" x14ac:dyDescent="0.25">
      <c r="A2" s="154" t="s">
        <v>367</v>
      </c>
      <c r="C2" s="159"/>
      <c r="D2" s="160"/>
      <c r="E2" s="160"/>
      <c r="AD2" s="167"/>
    </row>
    <row r="3" spans="1:32" x14ac:dyDescent="0.25">
      <c r="A3" s="321" t="s">
        <v>1</v>
      </c>
      <c r="B3" s="322">
        <f>COUNT(C13:C305)</f>
        <v>293</v>
      </c>
      <c r="E3" s="163"/>
      <c r="H3" s="164"/>
      <c r="I3" s="163"/>
      <c r="J3" s="163"/>
      <c r="K3" s="163"/>
      <c r="O3" s="165"/>
      <c r="P3" s="165"/>
      <c r="Q3" s="165"/>
      <c r="R3" s="130"/>
      <c r="S3" s="176"/>
      <c r="T3" s="340"/>
      <c r="U3" s="163"/>
      <c r="V3" s="163"/>
      <c r="W3" s="163"/>
      <c r="X3" s="163"/>
      <c r="Y3" s="163"/>
      <c r="Z3" s="163"/>
      <c r="AA3" s="163"/>
      <c r="AB3" s="163"/>
      <c r="AC3" s="191"/>
      <c r="AD3" s="167"/>
    </row>
    <row r="4" spans="1:32" x14ac:dyDescent="0.25">
      <c r="A4" s="154" t="s">
        <v>676</v>
      </c>
      <c r="B4" s="154" t="s">
        <v>687</v>
      </c>
      <c r="F4" s="133"/>
      <c r="H4" s="164"/>
      <c r="J4" s="26"/>
      <c r="T4" s="354"/>
      <c r="U4" s="192"/>
      <c r="V4" s="192"/>
      <c r="W4" s="192"/>
      <c r="X4" s="192"/>
      <c r="Y4" s="192"/>
      <c r="Z4" s="192"/>
      <c r="AA4" s="192"/>
      <c r="AD4" s="167"/>
    </row>
    <row r="5" spans="1:32" ht="29.25" x14ac:dyDescent="0.25">
      <c r="A5" s="90" t="s">
        <v>677</v>
      </c>
      <c r="B5" s="90" t="s">
        <v>683</v>
      </c>
      <c r="E5" s="42"/>
      <c r="G5" s="149"/>
      <c r="H5" s="149"/>
      <c r="I5" s="167"/>
      <c r="L5" s="163"/>
      <c r="M5" s="163"/>
      <c r="N5" s="163"/>
      <c r="O5" s="163"/>
      <c r="P5" s="163"/>
      <c r="Q5" s="163"/>
      <c r="R5" s="163"/>
      <c r="S5" s="163"/>
      <c r="T5" s="355" t="s">
        <v>662</v>
      </c>
      <c r="U5" s="221" t="s">
        <v>689</v>
      </c>
      <c r="V5" s="221" t="s">
        <v>690</v>
      </c>
      <c r="W5" s="221" t="s">
        <v>663</v>
      </c>
      <c r="X5" s="221" t="s">
        <v>664</v>
      </c>
      <c r="Y5" s="221" t="s">
        <v>372</v>
      </c>
      <c r="Z5" s="222" t="s">
        <v>665</v>
      </c>
      <c r="AA5" s="221" t="s">
        <v>666</v>
      </c>
      <c r="AC5" s="166"/>
      <c r="AD5" s="167"/>
    </row>
    <row r="6" spans="1:32" x14ac:dyDescent="0.25">
      <c r="A6" s="90" t="s">
        <v>678</v>
      </c>
      <c r="B6" s="90" t="s">
        <v>684</v>
      </c>
      <c r="G6" s="149"/>
      <c r="H6" s="149"/>
      <c r="I6" s="167"/>
      <c r="L6" s="134"/>
      <c r="M6" s="149"/>
      <c r="N6" s="149"/>
      <c r="O6" s="149"/>
      <c r="R6" s="168"/>
      <c r="S6" s="171"/>
      <c r="T6" s="327">
        <v>69.27</v>
      </c>
      <c r="U6" s="328">
        <v>294.01</v>
      </c>
      <c r="V6" s="328">
        <v>294.01</v>
      </c>
      <c r="W6" s="328">
        <v>1717.54</v>
      </c>
      <c r="X6" s="328">
        <v>41.53</v>
      </c>
      <c r="Y6" s="328">
        <v>404.68</v>
      </c>
      <c r="Z6" s="328">
        <v>296.02</v>
      </c>
      <c r="AA6" s="328">
        <v>28.43</v>
      </c>
      <c r="AC6" s="170"/>
      <c r="AD6" s="351"/>
    </row>
    <row r="7" spans="1:32" x14ac:dyDescent="0.25">
      <c r="A7" s="90" t="s">
        <v>679</v>
      </c>
      <c r="B7" s="174" t="s">
        <v>685</v>
      </c>
      <c r="E7" s="42"/>
      <c r="I7" s="167"/>
      <c r="L7" s="42"/>
      <c r="M7" s="149"/>
      <c r="S7" s="149"/>
      <c r="AD7" s="170"/>
    </row>
    <row r="8" spans="1:32" s="152" customFormat="1" x14ac:dyDescent="0.25">
      <c r="A8" s="90" t="s">
        <v>680</v>
      </c>
      <c r="B8" s="175" t="s">
        <v>686</v>
      </c>
      <c r="C8" s="343"/>
      <c r="D8" s="343"/>
      <c r="E8" s="343"/>
      <c r="F8" s="343"/>
      <c r="G8" s="343"/>
      <c r="H8" s="343"/>
      <c r="I8" s="343"/>
      <c r="J8" s="343"/>
      <c r="K8" s="343"/>
      <c r="L8" s="343"/>
      <c r="M8" s="343"/>
      <c r="N8" s="343"/>
      <c r="O8" s="343"/>
      <c r="P8" s="343"/>
      <c r="Q8" s="343"/>
      <c r="R8" s="343"/>
      <c r="S8" s="343"/>
      <c r="T8" s="340"/>
      <c r="U8" s="163"/>
      <c r="V8" s="163"/>
      <c r="W8" s="163"/>
      <c r="X8" s="163"/>
      <c r="Y8" s="163"/>
      <c r="Z8" s="163"/>
      <c r="AA8" s="163"/>
      <c r="AB8" s="163"/>
      <c r="AC8" s="163"/>
      <c r="AD8" s="163"/>
      <c r="AE8" s="153"/>
    </row>
    <row r="9" spans="1:32" s="152" customFormat="1" ht="14.25" x14ac:dyDescent="0.2">
      <c r="A9" s="194"/>
      <c r="B9" s="195"/>
      <c r="C9" s="184"/>
      <c r="D9" s="184"/>
      <c r="E9" s="184"/>
      <c r="F9" s="184"/>
      <c r="G9" s="184"/>
      <c r="H9" s="184"/>
      <c r="I9" s="184"/>
      <c r="J9" s="184"/>
      <c r="K9" s="184"/>
      <c r="L9" s="184"/>
      <c r="M9" s="184"/>
      <c r="N9" s="185"/>
      <c r="O9" s="184"/>
      <c r="P9" s="184"/>
      <c r="Q9" s="184"/>
      <c r="R9" s="186"/>
      <c r="S9" s="184"/>
      <c r="T9" s="182"/>
      <c r="U9" s="183"/>
      <c r="V9" s="183"/>
      <c r="W9" s="183"/>
      <c r="X9" s="183"/>
      <c r="Y9" s="183"/>
      <c r="Z9" s="183"/>
      <c r="AA9" s="183"/>
      <c r="AB9" s="183"/>
      <c r="AC9" s="356"/>
      <c r="AD9" s="357"/>
      <c r="AE9" s="153"/>
    </row>
    <row r="10" spans="1:32" s="31" customFormat="1" x14ac:dyDescent="0.25">
      <c r="A10" s="188"/>
      <c r="B10" s="188"/>
      <c r="C10" s="187" t="s">
        <v>369</v>
      </c>
      <c r="D10" s="188"/>
      <c r="E10" s="188"/>
      <c r="F10" s="188"/>
      <c r="G10" s="188"/>
      <c r="H10" s="188"/>
      <c r="I10" s="188"/>
      <c r="J10" s="188"/>
      <c r="K10" s="188"/>
      <c r="L10" s="188"/>
      <c r="M10" s="188"/>
      <c r="N10" s="188"/>
      <c r="O10" s="188"/>
      <c r="P10" s="188"/>
      <c r="Q10" s="188"/>
      <c r="R10" s="190"/>
      <c r="S10" s="188"/>
      <c r="T10" s="178" t="s">
        <v>688</v>
      </c>
      <c r="U10" s="179"/>
      <c r="V10" s="179"/>
      <c r="W10" s="179"/>
      <c r="X10" s="179"/>
      <c r="Y10" s="179"/>
      <c r="Z10" s="179"/>
      <c r="AA10" s="179"/>
      <c r="AB10" s="179"/>
      <c r="AC10" s="104"/>
      <c r="AD10" s="358"/>
    </row>
    <row r="11" spans="1:32" s="215" customFormat="1" ht="62.25" customHeight="1" x14ac:dyDescent="0.2">
      <c r="A11" s="217" t="s">
        <v>2</v>
      </c>
      <c r="B11" s="215" t="s">
        <v>3</v>
      </c>
      <c r="C11" s="400" t="s">
        <v>759</v>
      </c>
      <c r="D11" s="381" t="s">
        <v>757</v>
      </c>
      <c r="E11" s="382" t="s">
        <v>758</v>
      </c>
      <c r="F11" s="382" t="s">
        <v>760</v>
      </c>
      <c r="G11" s="383" t="s">
        <v>674</v>
      </c>
      <c r="H11" s="381" t="s">
        <v>675</v>
      </c>
      <c r="I11" s="388" t="s">
        <v>761</v>
      </c>
      <c r="J11" s="400" t="s">
        <v>762</v>
      </c>
      <c r="K11" s="381" t="s">
        <v>771</v>
      </c>
      <c r="L11" s="401" t="s">
        <v>772</v>
      </c>
      <c r="M11" s="383" t="s">
        <v>681</v>
      </c>
      <c r="N11" s="381" t="s">
        <v>682</v>
      </c>
      <c r="O11" s="383" t="s">
        <v>776</v>
      </c>
      <c r="P11" s="381" t="s">
        <v>1172</v>
      </c>
      <c r="Q11" s="382" t="s">
        <v>1173</v>
      </c>
      <c r="R11" s="407" t="s">
        <v>736</v>
      </c>
      <c r="S11" s="383" t="s">
        <v>752</v>
      </c>
      <c r="T11" s="219" t="s">
        <v>662</v>
      </c>
      <c r="U11" s="219" t="s">
        <v>689</v>
      </c>
      <c r="V11" s="219" t="s">
        <v>690</v>
      </c>
      <c r="W11" s="219" t="s">
        <v>663</v>
      </c>
      <c r="X11" s="219" t="s">
        <v>664</v>
      </c>
      <c r="Y11" s="219" t="s">
        <v>372</v>
      </c>
      <c r="Z11" s="219" t="s">
        <v>665</v>
      </c>
      <c r="AA11" s="219" t="s">
        <v>666</v>
      </c>
      <c r="AB11" s="220" t="s">
        <v>691</v>
      </c>
      <c r="AC11" s="311"/>
      <c r="AD11" s="208"/>
    </row>
    <row r="12" spans="1:32" s="45" customFormat="1" x14ac:dyDescent="0.25">
      <c r="B12" s="154" t="s">
        <v>371</v>
      </c>
      <c r="C12" s="252">
        <f>SUM(C13:C305)</f>
        <v>5533611</v>
      </c>
      <c r="D12" s="136">
        <f>SUM(D13:D305)</f>
        <v>248773.91666666674</v>
      </c>
      <c r="E12" s="41">
        <f>SUM(E13:E305)</f>
        <v>2621163</v>
      </c>
      <c r="F12" s="338">
        <f>D12/E12</f>
        <v>9.4909746805775436E-2</v>
      </c>
      <c r="G12" s="384">
        <f>F12/$F$12</f>
        <v>1</v>
      </c>
      <c r="H12" s="389"/>
      <c r="I12" s="390">
        <f>SUM(I13:I305)</f>
        <v>260995</v>
      </c>
      <c r="J12" s="396">
        <f>SUM(J13:J305)</f>
        <v>493086</v>
      </c>
      <c r="K12" s="272">
        <f>SUM(K13:K305)</f>
        <v>302409.10000000027</v>
      </c>
      <c r="L12" s="127">
        <f>C12/K12</f>
        <v>18.298427527478488</v>
      </c>
      <c r="M12" s="385">
        <f t="shared" ref="M12" si="0">$L$12/L12</f>
        <v>1</v>
      </c>
      <c r="N12" s="389"/>
      <c r="O12" s="390">
        <f>SUM(O13:O305)</f>
        <v>32651</v>
      </c>
      <c r="P12" s="408">
        <f>SUM(P13:P305)</f>
        <v>1743359</v>
      </c>
      <c r="Q12" s="34">
        <f>SUM(Q13:Q305)</f>
        <v>247077</v>
      </c>
      <c r="R12" s="168">
        <v>0.14172468206491032</v>
      </c>
      <c r="S12" s="409">
        <v>1</v>
      </c>
      <c r="T12" s="167">
        <f>SUM(T13:T305)</f>
        <v>382833515.37830061</v>
      </c>
      <c r="U12" s="167">
        <f t="shared" ref="U12:AA12" si="1">SUM(U13:U305)</f>
        <v>38879988.243599996</v>
      </c>
      <c r="V12" s="167">
        <f t="shared" si="1"/>
        <v>66886822.224600002</v>
      </c>
      <c r="W12" s="167">
        <f t="shared" si="1"/>
        <v>846894928.44000041</v>
      </c>
      <c r="X12" s="167">
        <f t="shared" si="1"/>
        <v>207713468.75614235</v>
      </c>
      <c r="Y12" s="167">
        <f t="shared" si="1"/>
        <v>14840424.960000001</v>
      </c>
      <c r="Z12" s="167">
        <f t="shared" si="1"/>
        <v>9665349.0200000014</v>
      </c>
      <c r="AA12" s="167">
        <f t="shared" si="1"/>
        <v>155430914.92163414</v>
      </c>
      <c r="AB12" s="177">
        <f>SUM(AB13:AB305)</f>
        <v>1723145411.9442766</v>
      </c>
      <c r="AC12" s="105"/>
      <c r="AD12" s="62"/>
    </row>
    <row r="13" spans="1:32" s="45" customFormat="1" x14ac:dyDescent="0.25">
      <c r="A13" s="90">
        <v>5</v>
      </c>
      <c r="B13" s="154" t="s">
        <v>12</v>
      </c>
      <c r="C13" s="403">
        <v>9183</v>
      </c>
      <c r="D13" s="136">
        <v>246.16666666666666</v>
      </c>
      <c r="E13" s="41">
        <v>3757</v>
      </c>
      <c r="F13" s="338">
        <f t="shared" ref="F13:F76" si="2">D13/E13</f>
        <v>6.5522136456392516E-2</v>
      </c>
      <c r="G13" s="385">
        <f>Muut[[#This Row],[Keskim. työttömyysaste 2022, %]]/$F$12</f>
        <v>0.6903625671921545</v>
      </c>
      <c r="H13" s="169">
        <v>0</v>
      </c>
      <c r="I13" s="391">
        <v>12</v>
      </c>
      <c r="J13" s="397">
        <v>311</v>
      </c>
      <c r="K13" s="272">
        <v>1008.77</v>
      </c>
      <c r="L13" s="173">
        <f>C13/K13</f>
        <v>9.1031652408378516</v>
      </c>
      <c r="M13" s="385">
        <v>2.0101170354888898</v>
      </c>
      <c r="N13" s="169">
        <v>0</v>
      </c>
      <c r="O13" s="405">
        <v>0</v>
      </c>
      <c r="P13" s="272">
        <v>2276</v>
      </c>
      <c r="Q13" s="15">
        <v>274</v>
      </c>
      <c r="R13" s="161">
        <v>0.12038664323374342</v>
      </c>
      <c r="S13" s="409">
        <v>0.84944020674257703</v>
      </c>
      <c r="T13" s="162">
        <v>439144.05421498511</v>
      </c>
      <c r="U13" s="162">
        <v>0</v>
      </c>
      <c r="V13" s="162">
        <v>0</v>
      </c>
      <c r="W13" s="162">
        <v>534154.93999999994</v>
      </c>
      <c r="X13" s="162">
        <v>766598.31372322747</v>
      </c>
      <c r="Y13" s="162">
        <v>0</v>
      </c>
      <c r="Z13" s="158">
        <v>0</v>
      </c>
      <c r="AA13" s="162">
        <v>221765.63976844074</v>
      </c>
      <c r="AB13" s="177">
        <f>SUM(Muut[[#This Row],[Työttömyysaste]:[Koulutustausta]])</f>
        <v>1961662.9477066533</v>
      </c>
      <c r="AD13" s="62"/>
    </row>
    <row r="14" spans="1:32" s="45" customFormat="1" x14ac:dyDescent="0.25">
      <c r="A14" s="90">
        <v>9</v>
      </c>
      <c r="B14" s="154" t="s">
        <v>13</v>
      </c>
      <c r="C14" s="403">
        <v>2447</v>
      </c>
      <c r="D14" s="136">
        <v>76.5</v>
      </c>
      <c r="E14" s="41">
        <v>1100</v>
      </c>
      <c r="F14" s="338">
        <f t="shared" si="2"/>
        <v>6.9545454545454549E-2</v>
      </c>
      <c r="G14" s="385">
        <f>Muut[[#This Row],[Keskim. työttömyysaste 2022, %]]/$F$12</f>
        <v>0.732753556784566</v>
      </c>
      <c r="H14" s="169">
        <v>0</v>
      </c>
      <c r="I14" s="391">
        <v>4</v>
      </c>
      <c r="J14" s="397">
        <v>22</v>
      </c>
      <c r="K14" s="272">
        <v>251.5</v>
      </c>
      <c r="L14" s="173">
        <f t="shared" ref="L14:L77" si="3">C14/K14</f>
        <v>9.7296222664015897</v>
      </c>
      <c r="M14" s="385">
        <v>1.8806924900534696</v>
      </c>
      <c r="N14" s="169">
        <v>0</v>
      </c>
      <c r="O14" s="405">
        <v>0</v>
      </c>
      <c r="P14" s="272">
        <v>626</v>
      </c>
      <c r="Q14" s="15">
        <v>82</v>
      </c>
      <c r="R14" s="161">
        <v>0.13099041533546327</v>
      </c>
      <c r="S14" s="409">
        <v>0.92425972263228839</v>
      </c>
      <c r="T14" s="162">
        <v>124204.43173560848</v>
      </c>
      <c r="U14" s="162">
        <v>0</v>
      </c>
      <c r="V14" s="162">
        <v>0</v>
      </c>
      <c r="W14" s="162">
        <v>37785.879999999997</v>
      </c>
      <c r="X14" s="162">
        <v>191123.32434686969</v>
      </c>
      <c r="Y14" s="162">
        <v>0</v>
      </c>
      <c r="Z14" s="158">
        <v>0</v>
      </c>
      <c r="AA14" s="162">
        <v>64299.094478624793</v>
      </c>
      <c r="AB14" s="177">
        <f>SUM(Muut[[#This Row],[Työttömyysaste]:[Koulutustausta]])</f>
        <v>417412.73056110297</v>
      </c>
      <c r="AD14" s="62"/>
    </row>
    <row r="15" spans="1:32" s="45" customFormat="1" x14ac:dyDescent="0.25">
      <c r="A15" s="90">
        <v>10</v>
      </c>
      <c r="B15" s="154" t="s">
        <v>14</v>
      </c>
      <c r="C15" s="403">
        <v>11102</v>
      </c>
      <c r="D15" s="136">
        <v>277.5</v>
      </c>
      <c r="E15" s="41">
        <v>4658</v>
      </c>
      <c r="F15" s="338">
        <f t="shared" si="2"/>
        <v>5.9574924860455132E-2</v>
      </c>
      <c r="G15" s="385">
        <f>Muut[[#This Row],[Keskim. työttömyysaste 2022, %]]/$F$12</f>
        <v>0.62770080908939785</v>
      </c>
      <c r="H15" s="169">
        <v>0</v>
      </c>
      <c r="I15" s="391">
        <v>7</v>
      </c>
      <c r="J15" s="397">
        <v>239</v>
      </c>
      <c r="K15" s="272">
        <v>1087.23</v>
      </c>
      <c r="L15" s="173">
        <f t="shared" si="3"/>
        <v>10.211270844255585</v>
      </c>
      <c r="M15" s="385">
        <v>1.7919833688254763</v>
      </c>
      <c r="N15" s="169">
        <v>0</v>
      </c>
      <c r="O15" s="405">
        <v>0</v>
      </c>
      <c r="P15" s="272">
        <v>2873</v>
      </c>
      <c r="Q15" s="15">
        <v>390</v>
      </c>
      <c r="R15" s="161">
        <v>0.13574660633484162</v>
      </c>
      <c r="S15" s="409">
        <v>0.95781909232062545</v>
      </c>
      <c r="T15" s="162">
        <v>482724.23067650193</v>
      </c>
      <c r="U15" s="162">
        <v>0</v>
      </c>
      <c r="V15" s="162">
        <v>0</v>
      </c>
      <c r="W15" s="162">
        <v>410492.06</v>
      </c>
      <c r="X15" s="162">
        <v>826222.71144988923</v>
      </c>
      <c r="Y15" s="162">
        <v>0</v>
      </c>
      <c r="Z15" s="158">
        <v>0</v>
      </c>
      <c r="AA15" s="162">
        <v>302316.30601448606</v>
      </c>
      <c r="AB15" s="177">
        <f>SUM(Muut[[#This Row],[Työttömyysaste]:[Koulutustausta]])</f>
        <v>2021755.3081408772</v>
      </c>
      <c r="AD15" s="62"/>
    </row>
    <row r="16" spans="1:32" s="45" customFormat="1" x14ac:dyDescent="0.25">
      <c r="A16" s="90">
        <v>16</v>
      </c>
      <c r="B16" s="154" t="s">
        <v>15</v>
      </c>
      <c r="C16" s="403">
        <v>8014</v>
      </c>
      <c r="D16" s="136">
        <v>272.41666666666669</v>
      </c>
      <c r="E16" s="41">
        <v>3269</v>
      </c>
      <c r="F16" s="338">
        <f t="shared" si="2"/>
        <v>8.3333333333333343E-2</v>
      </c>
      <c r="G16" s="385">
        <f>Muut[[#This Row],[Keskim. työttömyysaste 2022, %]]/$F$12</f>
        <v>0.87802713775928387</v>
      </c>
      <c r="H16" s="169">
        <v>0</v>
      </c>
      <c r="I16" s="391">
        <v>12</v>
      </c>
      <c r="J16" s="397">
        <v>210</v>
      </c>
      <c r="K16" s="272">
        <v>563.39</v>
      </c>
      <c r="L16" s="173">
        <f t="shared" si="3"/>
        <v>14.22460462557021</v>
      </c>
      <c r="M16" s="385">
        <v>1.2863926983661222</v>
      </c>
      <c r="N16" s="169">
        <v>3</v>
      </c>
      <c r="O16" s="405">
        <v>474</v>
      </c>
      <c r="P16" s="272">
        <v>2127</v>
      </c>
      <c r="Q16" s="15">
        <v>316</v>
      </c>
      <c r="R16" s="161">
        <v>0.14856605547719792</v>
      </c>
      <c r="S16" s="409">
        <v>1.0482722791302805</v>
      </c>
      <c r="T16" s="162">
        <v>487419.01181834086</v>
      </c>
      <c r="U16" s="162">
        <v>0</v>
      </c>
      <c r="V16" s="162">
        <v>0</v>
      </c>
      <c r="W16" s="162">
        <v>360683.39999999997</v>
      </c>
      <c r="X16" s="162">
        <v>428139.0445478445</v>
      </c>
      <c r="Y16" s="162">
        <v>0</v>
      </c>
      <c r="Z16" s="158">
        <v>140313.47999999998</v>
      </c>
      <c r="AA16" s="162">
        <v>238836.28049793045</v>
      </c>
      <c r="AB16" s="177">
        <f>SUM(Muut[[#This Row],[Työttömyysaste]:[Koulutustausta]])</f>
        <v>1655391.2168641158</v>
      </c>
      <c r="AD16" s="62"/>
    </row>
    <row r="17" spans="1:30" s="45" customFormat="1" x14ac:dyDescent="0.25">
      <c r="A17" s="90">
        <v>18</v>
      </c>
      <c r="B17" s="154" t="s">
        <v>16</v>
      </c>
      <c r="C17" s="403">
        <v>4763</v>
      </c>
      <c r="D17" s="136">
        <v>162.25</v>
      </c>
      <c r="E17" s="41">
        <v>2411</v>
      </c>
      <c r="F17" s="338">
        <f t="shared" si="2"/>
        <v>6.7295727913728745E-2</v>
      </c>
      <c r="G17" s="385">
        <f>Muut[[#This Row],[Keskim. työttömyysaste 2022, %]]/$F$12</f>
        <v>0.70904970436222547</v>
      </c>
      <c r="H17" s="169">
        <v>0</v>
      </c>
      <c r="I17" s="391">
        <v>186</v>
      </c>
      <c r="J17" s="397">
        <v>164</v>
      </c>
      <c r="K17" s="272">
        <v>212.44</v>
      </c>
      <c r="L17" s="173">
        <f t="shared" si="3"/>
        <v>22.420448126529845</v>
      </c>
      <c r="M17" s="385">
        <v>0.81614905394447401</v>
      </c>
      <c r="N17" s="169">
        <v>0</v>
      </c>
      <c r="O17" s="405">
        <v>0</v>
      </c>
      <c r="P17" s="272">
        <v>1555</v>
      </c>
      <c r="Q17" s="15">
        <v>219</v>
      </c>
      <c r="R17" s="161">
        <v>0.14083601286173633</v>
      </c>
      <c r="S17" s="409">
        <v>0.99372960877226046</v>
      </c>
      <c r="T17" s="162">
        <v>233938.9031998392</v>
      </c>
      <c r="U17" s="162">
        <v>0</v>
      </c>
      <c r="V17" s="162">
        <v>0</v>
      </c>
      <c r="W17" s="162">
        <v>281676.56</v>
      </c>
      <c r="X17" s="162">
        <v>161440.31421172561</v>
      </c>
      <c r="Y17" s="162">
        <v>0</v>
      </c>
      <c r="Z17" s="158">
        <v>0</v>
      </c>
      <c r="AA17" s="162">
        <v>134563.00321873411</v>
      </c>
      <c r="AB17" s="177">
        <f>SUM(Muut[[#This Row],[Työttömyysaste]:[Koulutustausta]])</f>
        <v>811618.78063029889</v>
      </c>
      <c r="AD17" s="62"/>
    </row>
    <row r="18" spans="1:30" s="45" customFormat="1" x14ac:dyDescent="0.25">
      <c r="A18" s="90">
        <v>19</v>
      </c>
      <c r="B18" s="154" t="s">
        <v>17</v>
      </c>
      <c r="C18" s="403">
        <v>3965</v>
      </c>
      <c r="D18" s="136">
        <v>104.91666666666667</v>
      </c>
      <c r="E18" s="41">
        <v>1955</v>
      </c>
      <c r="F18" s="338">
        <f t="shared" si="2"/>
        <v>5.3665814151747655E-2</v>
      </c>
      <c r="G18" s="385">
        <f>Muut[[#This Row],[Keskim. työttömyysaste 2022, %]]/$F$12</f>
        <v>0.56544049434216792</v>
      </c>
      <c r="H18" s="169">
        <v>0</v>
      </c>
      <c r="I18" s="391">
        <v>25</v>
      </c>
      <c r="J18" s="397">
        <v>101</v>
      </c>
      <c r="K18" s="272">
        <v>95.01</v>
      </c>
      <c r="L18" s="173">
        <f t="shared" si="3"/>
        <v>41.732449215872009</v>
      </c>
      <c r="M18" s="385">
        <v>0.43847001245541772</v>
      </c>
      <c r="N18" s="169">
        <v>0</v>
      </c>
      <c r="O18" s="405">
        <v>0</v>
      </c>
      <c r="P18" s="272">
        <v>1288</v>
      </c>
      <c r="Q18" s="15">
        <v>181</v>
      </c>
      <c r="R18" s="161">
        <v>0.14052795031055901</v>
      </c>
      <c r="S18" s="409">
        <v>0.99155593974941358</v>
      </c>
      <c r="T18" s="162">
        <v>155301.36996582002</v>
      </c>
      <c r="U18" s="162">
        <v>0</v>
      </c>
      <c r="V18" s="162">
        <v>0</v>
      </c>
      <c r="W18" s="162">
        <v>173471.54</v>
      </c>
      <c r="X18" s="162">
        <v>72201.300382489426</v>
      </c>
      <c r="Y18" s="162">
        <v>0</v>
      </c>
      <c r="Z18" s="158">
        <v>0</v>
      </c>
      <c r="AA18" s="162">
        <v>111773.09373045566</v>
      </c>
      <c r="AB18" s="177">
        <f>SUM(Muut[[#This Row],[Työttömyysaste]:[Koulutustausta]])</f>
        <v>512747.30407876516</v>
      </c>
      <c r="AD18" s="62"/>
    </row>
    <row r="19" spans="1:30" s="45" customFormat="1" x14ac:dyDescent="0.25">
      <c r="A19" s="90">
        <v>20</v>
      </c>
      <c r="B19" s="154" t="s">
        <v>18</v>
      </c>
      <c r="C19" s="403">
        <v>16473</v>
      </c>
      <c r="D19" s="136">
        <v>600.91666666666663</v>
      </c>
      <c r="E19" s="41">
        <v>7532</v>
      </c>
      <c r="F19" s="338">
        <f t="shared" si="2"/>
        <v>7.978181979111347E-2</v>
      </c>
      <c r="G19" s="385">
        <f>Muut[[#This Row],[Keskim. työttömyysaste 2022, %]]/$F$12</f>
        <v>0.84060723451702013</v>
      </c>
      <c r="H19" s="169">
        <v>0</v>
      </c>
      <c r="I19" s="391">
        <v>25</v>
      </c>
      <c r="J19" s="397">
        <v>469</v>
      </c>
      <c r="K19" s="272">
        <v>293.26</v>
      </c>
      <c r="L19" s="173">
        <f t="shared" si="3"/>
        <v>56.171997544840757</v>
      </c>
      <c r="M19" s="385">
        <v>0.32575710900918725</v>
      </c>
      <c r="N19" s="169">
        <v>0</v>
      </c>
      <c r="O19" s="405">
        <v>0</v>
      </c>
      <c r="P19" s="272">
        <v>5302</v>
      </c>
      <c r="Q19" s="15">
        <v>632</v>
      </c>
      <c r="R19" s="161">
        <v>0.11920030177291588</v>
      </c>
      <c r="S19" s="409">
        <v>0.8410694597171281</v>
      </c>
      <c r="T19" s="162">
        <v>959204.06242275587</v>
      </c>
      <c r="U19" s="162">
        <v>0</v>
      </c>
      <c r="V19" s="162">
        <v>0</v>
      </c>
      <c r="W19" s="162">
        <v>805526.26</v>
      </c>
      <c r="X19" s="162">
        <v>222858.15545909741</v>
      </c>
      <c r="Y19" s="162">
        <v>0</v>
      </c>
      <c r="Z19" s="158">
        <v>0</v>
      </c>
      <c r="AA19" s="162">
        <v>393895.86487803276</v>
      </c>
      <c r="AB19" s="177">
        <f>SUM(Muut[[#This Row],[Työttömyysaste]:[Koulutustausta]])</f>
        <v>2381484.3427598858</v>
      </c>
      <c r="AD19" s="62"/>
    </row>
    <row r="20" spans="1:30" s="45" customFormat="1" x14ac:dyDescent="0.25">
      <c r="A20" s="90">
        <v>46</v>
      </c>
      <c r="B20" s="154" t="s">
        <v>19</v>
      </c>
      <c r="C20" s="403">
        <v>1341</v>
      </c>
      <c r="D20" s="136">
        <v>49.5</v>
      </c>
      <c r="E20" s="41">
        <v>546</v>
      </c>
      <c r="F20" s="338">
        <f t="shared" si="2"/>
        <v>9.0659340659340656E-2</v>
      </c>
      <c r="G20" s="385">
        <f>Muut[[#This Row],[Keskim. työttömyysaste 2022, %]]/$F$12</f>
        <v>0.95521633668317685</v>
      </c>
      <c r="H20" s="169">
        <v>0</v>
      </c>
      <c r="I20" s="391">
        <v>2</v>
      </c>
      <c r="J20" s="397">
        <v>50</v>
      </c>
      <c r="K20" s="272">
        <v>305.58</v>
      </c>
      <c r="L20" s="173">
        <f t="shared" si="3"/>
        <v>4.3883762026310622</v>
      </c>
      <c r="M20" s="385">
        <v>4.1697490558142256</v>
      </c>
      <c r="N20" s="169">
        <v>1</v>
      </c>
      <c r="O20" s="405">
        <v>0</v>
      </c>
      <c r="P20" s="272">
        <v>315</v>
      </c>
      <c r="Q20" s="15">
        <v>46</v>
      </c>
      <c r="R20" s="161">
        <v>0.14603174603174604</v>
      </c>
      <c r="S20" s="409">
        <v>1.0303903589980401</v>
      </c>
      <c r="T20" s="162">
        <v>88731.067595980538</v>
      </c>
      <c r="U20" s="162">
        <v>0</v>
      </c>
      <c r="V20" s="162">
        <v>0</v>
      </c>
      <c r="W20" s="162">
        <v>85877</v>
      </c>
      <c r="X20" s="162">
        <v>232220.53858416079</v>
      </c>
      <c r="Y20" s="162">
        <v>542675.88</v>
      </c>
      <c r="Z20" s="158">
        <v>0</v>
      </c>
      <c r="AA20" s="162">
        <v>39283.251192367446</v>
      </c>
      <c r="AB20" s="177">
        <f>SUM(Muut[[#This Row],[Työttömyysaste]:[Koulutustausta]])</f>
        <v>988787.73737250874</v>
      </c>
      <c r="AD20" s="62"/>
    </row>
    <row r="21" spans="1:30" s="45" customFormat="1" x14ac:dyDescent="0.25">
      <c r="A21" s="90">
        <v>47</v>
      </c>
      <c r="B21" s="154" t="s">
        <v>20</v>
      </c>
      <c r="C21" s="403">
        <v>1811</v>
      </c>
      <c r="D21" s="136">
        <v>111.41666666666667</v>
      </c>
      <c r="E21" s="41">
        <v>862</v>
      </c>
      <c r="F21" s="338">
        <f t="shared" si="2"/>
        <v>0.12925367362722351</v>
      </c>
      <c r="G21" s="385">
        <f>Muut[[#This Row],[Keskim. työttömyysaste 2022, %]]/$F$12</f>
        <v>1.3618587971974041</v>
      </c>
      <c r="H21" s="169">
        <v>0</v>
      </c>
      <c r="I21" s="391">
        <v>15</v>
      </c>
      <c r="J21" s="397">
        <v>60</v>
      </c>
      <c r="K21" s="272">
        <v>7953.42</v>
      </c>
      <c r="L21" s="173">
        <f t="shared" si="3"/>
        <v>0.22770078783718198</v>
      </c>
      <c r="M21" s="385">
        <v>20</v>
      </c>
      <c r="N21" s="169">
        <v>0</v>
      </c>
      <c r="O21" s="405">
        <v>0</v>
      </c>
      <c r="P21" s="272">
        <v>539</v>
      </c>
      <c r="Q21" s="15">
        <v>74</v>
      </c>
      <c r="R21" s="161">
        <v>0.13729128014842301</v>
      </c>
      <c r="S21" s="409">
        <v>0.96871820877003767</v>
      </c>
      <c r="T21" s="162">
        <v>170842.42153505603</v>
      </c>
      <c r="U21" s="162">
        <v>0</v>
      </c>
      <c r="V21" s="162">
        <v>0</v>
      </c>
      <c r="W21" s="162">
        <v>103052.4</v>
      </c>
      <c r="X21" s="162">
        <v>1504216.6</v>
      </c>
      <c r="Y21" s="162">
        <v>0</v>
      </c>
      <c r="Z21" s="158">
        <v>0</v>
      </c>
      <c r="AA21" s="162">
        <v>49876.132861026563</v>
      </c>
      <c r="AB21" s="177">
        <f>SUM(Muut[[#This Row],[Työttömyysaste]:[Koulutustausta]])</f>
        <v>1827987.5543960826</v>
      </c>
      <c r="AD21" s="62"/>
    </row>
    <row r="22" spans="1:30" s="45" customFormat="1" x14ac:dyDescent="0.25">
      <c r="A22" s="90">
        <v>49</v>
      </c>
      <c r="B22" s="154" t="s">
        <v>21</v>
      </c>
      <c r="C22" s="403">
        <v>305274</v>
      </c>
      <c r="D22" s="136">
        <v>12892.75</v>
      </c>
      <c r="E22" s="41">
        <v>150575</v>
      </c>
      <c r="F22" s="338">
        <f t="shared" si="2"/>
        <v>8.5623443466710941E-2</v>
      </c>
      <c r="G22" s="385">
        <f>Muut[[#This Row],[Keskim. työttömyysaste 2022, %]]/$F$12</f>
        <v>0.90215648390604064</v>
      </c>
      <c r="H22" s="169">
        <v>1</v>
      </c>
      <c r="I22" s="391">
        <v>20136</v>
      </c>
      <c r="J22" s="397">
        <v>66730</v>
      </c>
      <c r="K22" s="272">
        <v>312.35000000000002</v>
      </c>
      <c r="L22" s="173">
        <f t="shared" si="3"/>
        <v>977.34592604450131</v>
      </c>
      <c r="M22" s="385">
        <v>1.8722570013194394E-2</v>
      </c>
      <c r="N22" s="169">
        <v>3</v>
      </c>
      <c r="O22" s="405">
        <v>638</v>
      </c>
      <c r="P22" s="272">
        <v>112425</v>
      </c>
      <c r="Q22" s="15">
        <v>20729</v>
      </c>
      <c r="R22" s="161">
        <v>0.1843806982432733</v>
      </c>
      <c r="S22" s="409">
        <v>1.3009780340084052</v>
      </c>
      <c r="T22" s="162">
        <v>19077298.702273697</v>
      </c>
      <c r="U22" s="162">
        <v>6282752.6118000001</v>
      </c>
      <c r="V22" s="162">
        <v>5505772.3848000001</v>
      </c>
      <c r="W22" s="162">
        <v>114611444.2</v>
      </c>
      <c r="X22" s="162">
        <v>237365.28970077433</v>
      </c>
      <c r="Y22" s="162">
        <v>0</v>
      </c>
      <c r="Z22" s="158">
        <v>188860.75999999998</v>
      </c>
      <c r="AA22" s="162">
        <v>11291110.064300863</v>
      </c>
      <c r="AB22" s="177">
        <f>SUM(Muut[[#This Row],[Työttömyysaste]:[Koulutustausta]])</f>
        <v>157194604.01287532</v>
      </c>
      <c r="AD22" s="62"/>
    </row>
    <row r="23" spans="1:30" s="45" customFormat="1" x14ac:dyDescent="0.25">
      <c r="A23" s="90">
        <v>50</v>
      </c>
      <c r="B23" s="154" t="s">
        <v>22</v>
      </c>
      <c r="C23" s="403">
        <v>11276</v>
      </c>
      <c r="D23" s="136">
        <v>331.91666666666669</v>
      </c>
      <c r="E23" s="41">
        <v>5165</v>
      </c>
      <c r="F23" s="338">
        <f t="shared" si="2"/>
        <v>6.4262665375927716E-2</v>
      </c>
      <c r="G23" s="385">
        <f>Muut[[#This Row],[Keskim. työttömyysaste 2022, %]]/$F$12</f>
        <v>0.67709236973770126</v>
      </c>
      <c r="H23" s="169">
        <v>0</v>
      </c>
      <c r="I23" s="391">
        <v>21</v>
      </c>
      <c r="J23" s="397">
        <v>446</v>
      </c>
      <c r="K23" s="272">
        <v>578.88</v>
      </c>
      <c r="L23" s="173">
        <f t="shared" si="3"/>
        <v>19.478993919292428</v>
      </c>
      <c r="M23" s="385">
        <v>0.93939284561074377</v>
      </c>
      <c r="N23" s="169">
        <v>0</v>
      </c>
      <c r="O23" s="405">
        <v>0</v>
      </c>
      <c r="P23" s="272">
        <v>3231</v>
      </c>
      <c r="Q23" s="15">
        <v>530</v>
      </c>
      <c r="R23" s="161">
        <v>0.16403590219746209</v>
      </c>
      <c r="S23" s="409">
        <v>1.1574264962706577</v>
      </c>
      <c r="T23" s="162">
        <v>528869.07698171376</v>
      </c>
      <c r="U23" s="162">
        <v>0</v>
      </c>
      <c r="V23" s="162">
        <v>0</v>
      </c>
      <c r="W23" s="162">
        <v>766022.84</v>
      </c>
      <c r="X23" s="162">
        <v>439910.41748674319</v>
      </c>
      <c r="Y23" s="162">
        <v>0</v>
      </c>
      <c r="Z23" s="158">
        <v>0</v>
      </c>
      <c r="AA23" s="162">
        <v>371043.94351847982</v>
      </c>
      <c r="AB23" s="177">
        <f>SUM(Muut[[#This Row],[Työttömyysaste]:[Koulutustausta]])</f>
        <v>2105846.2779869367</v>
      </c>
      <c r="AD23" s="62"/>
    </row>
    <row r="24" spans="1:30" s="45" customFormat="1" x14ac:dyDescent="0.25">
      <c r="A24" s="90">
        <v>51</v>
      </c>
      <c r="B24" s="154" t="s">
        <v>23</v>
      </c>
      <c r="C24" s="403">
        <v>9211</v>
      </c>
      <c r="D24" s="136">
        <v>255.25</v>
      </c>
      <c r="E24" s="41">
        <v>4248</v>
      </c>
      <c r="F24" s="338">
        <f t="shared" si="2"/>
        <v>6.0087099811676085E-2</v>
      </c>
      <c r="G24" s="385">
        <f>Muut[[#This Row],[Keskim. työttömyysaste 2022, %]]/$F$12</f>
        <v>0.63309725116682825</v>
      </c>
      <c r="H24" s="169">
        <v>0</v>
      </c>
      <c r="I24" s="391">
        <v>29</v>
      </c>
      <c r="J24" s="397">
        <v>314</v>
      </c>
      <c r="K24" s="272">
        <v>514.99</v>
      </c>
      <c r="L24" s="173">
        <f t="shared" si="3"/>
        <v>17.885784189984271</v>
      </c>
      <c r="M24" s="385">
        <v>1.02307102294823</v>
      </c>
      <c r="N24" s="169">
        <v>0</v>
      </c>
      <c r="O24" s="405">
        <v>0</v>
      </c>
      <c r="P24" s="272">
        <v>2818</v>
      </c>
      <c r="Q24" s="15">
        <v>369</v>
      </c>
      <c r="R24" s="161">
        <v>0.13094393186657205</v>
      </c>
      <c r="S24" s="409">
        <v>0.92393173834462616</v>
      </c>
      <c r="T24" s="162">
        <v>403945.14972507255</v>
      </c>
      <c r="U24" s="162">
        <v>0</v>
      </c>
      <c r="V24" s="162">
        <v>0</v>
      </c>
      <c r="W24" s="162">
        <v>539307.55999999994</v>
      </c>
      <c r="X24" s="162">
        <v>391358.25369938137</v>
      </c>
      <c r="Y24" s="162">
        <v>0</v>
      </c>
      <c r="Z24" s="158">
        <v>0</v>
      </c>
      <c r="AA24" s="162">
        <v>241948.83092699954</v>
      </c>
      <c r="AB24" s="177">
        <f>SUM(Muut[[#This Row],[Työttömyysaste]:[Koulutustausta]])</f>
        <v>1576559.7943514534</v>
      </c>
      <c r="AD24" s="62"/>
    </row>
    <row r="25" spans="1:30" s="45" customFormat="1" x14ac:dyDescent="0.25">
      <c r="A25" s="90">
        <v>52</v>
      </c>
      <c r="B25" s="154" t="s">
        <v>24</v>
      </c>
      <c r="C25" s="403">
        <v>2346</v>
      </c>
      <c r="D25" s="136">
        <v>46.583333333333336</v>
      </c>
      <c r="E25" s="41">
        <v>1013</v>
      </c>
      <c r="F25" s="338">
        <f t="shared" si="2"/>
        <v>4.5985521553142485E-2</v>
      </c>
      <c r="G25" s="385">
        <f>Muut[[#This Row],[Keskim. työttömyysaste 2022, %]]/$F$12</f>
        <v>0.48451843041208259</v>
      </c>
      <c r="H25" s="169">
        <v>0</v>
      </c>
      <c r="I25" s="391">
        <v>46</v>
      </c>
      <c r="J25" s="397">
        <v>93</v>
      </c>
      <c r="K25" s="272">
        <v>354.15</v>
      </c>
      <c r="L25" s="173">
        <f t="shared" si="3"/>
        <v>6.6243117323168157</v>
      </c>
      <c r="M25" s="385">
        <v>2.7623137718910935</v>
      </c>
      <c r="N25" s="169">
        <v>0</v>
      </c>
      <c r="O25" s="405">
        <v>0</v>
      </c>
      <c r="P25" s="272">
        <v>653</v>
      </c>
      <c r="Q25" s="15">
        <v>84</v>
      </c>
      <c r="R25" s="161">
        <v>0.12863705972434916</v>
      </c>
      <c r="S25" s="409">
        <v>0.90765460080858051</v>
      </c>
      <c r="T25" s="162">
        <v>78737.840068717065</v>
      </c>
      <c r="U25" s="162">
        <v>0</v>
      </c>
      <c r="V25" s="162">
        <v>0</v>
      </c>
      <c r="W25" s="162">
        <v>159731.22</v>
      </c>
      <c r="X25" s="162">
        <v>269130.51816081064</v>
      </c>
      <c r="Y25" s="162">
        <v>0</v>
      </c>
      <c r="Z25" s="158">
        <v>0</v>
      </c>
      <c r="AA25" s="162">
        <v>60537.639226117724</v>
      </c>
      <c r="AB25" s="177">
        <f>SUM(Muut[[#This Row],[Työttömyysaste]:[Koulutustausta]])</f>
        <v>568137.21745564544</v>
      </c>
      <c r="AD25" s="62"/>
    </row>
    <row r="26" spans="1:30" s="45" customFormat="1" x14ac:dyDescent="0.25">
      <c r="A26" s="90">
        <v>61</v>
      </c>
      <c r="B26" s="154" t="s">
        <v>25</v>
      </c>
      <c r="C26" s="403">
        <v>16459</v>
      </c>
      <c r="D26" s="136">
        <v>715.75</v>
      </c>
      <c r="E26" s="41">
        <v>7069</v>
      </c>
      <c r="F26" s="338">
        <f t="shared" si="2"/>
        <v>0.10125194511246287</v>
      </c>
      <c r="G26" s="385">
        <f>Muut[[#This Row],[Keskim. työttömyysaste 2022, %]]/$F$12</f>
        <v>1.0668234667158705</v>
      </c>
      <c r="H26" s="169">
        <v>0</v>
      </c>
      <c r="I26" s="391">
        <v>49</v>
      </c>
      <c r="J26" s="397">
        <v>1040</v>
      </c>
      <c r="K26" s="272">
        <v>248.84</v>
      </c>
      <c r="L26" s="173">
        <f t="shared" si="3"/>
        <v>66.142903070245936</v>
      </c>
      <c r="M26" s="385">
        <v>0.27664990011165608</v>
      </c>
      <c r="N26" s="169">
        <v>0</v>
      </c>
      <c r="O26" s="405">
        <v>0</v>
      </c>
      <c r="P26" s="272">
        <v>4422</v>
      </c>
      <c r="Q26" s="15">
        <v>859</v>
      </c>
      <c r="R26" s="161">
        <v>0.19425599276345545</v>
      </c>
      <c r="S26" s="409">
        <v>1.3706574601768071</v>
      </c>
      <c r="T26" s="162">
        <v>1216301.3620771219</v>
      </c>
      <c r="U26" s="162">
        <v>0</v>
      </c>
      <c r="V26" s="162">
        <v>0</v>
      </c>
      <c r="W26" s="162">
        <v>1786241.5999999999</v>
      </c>
      <c r="X26" s="162">
        <v>189101.90071759466</v>
      </c>
      <c r="Y26" s="162">
        <v>0</v>
      </c>
      <c r="Z26" s="158">
        <v>0</v>
      </c>
      <c r="AA26" s="162">
        <v>641370.88182633335</v>
      </c>
      <c r="AB26" s="177">
        <f>SUM(Muut[[#This Row],[Työttömyysaste]:[Koulutustausta]])</f>
        <v>3833015.7446210496</v>
      </c>
      <c r="AD26" s="62"/>
    </row>
    <row r="27" spans="1:30" s="45" customFormat="1" x14ac:dyDescent="0.25">
      <c r="A27" s="90">
        <v>69</v>
      </c>
      <c r="B27" s="154" t="s">
        <v>26</v>
      </c>
      <c r="C27" s="403">
        <v>6687</v>
      </c>
      <c r="D27" s="136">
        <v>220.16666666666666</v>
      </c>
      <c r="E27" s="41">
        <v>2909</v>
      </c>
      <c r="F27" s="338">
        <f t="shared" si="2"/>
        <v>7.5684656812192039E-2</v>
      </c>
      <c r="G27" s="385">
        <f>Muut[[#This Row],[Keskim. työttömyysaste 2022, %]]/$F$12</f>
        <v>0.79743819111723191</v>
      </c>
      <c r="H27" s="169">
        <v>0</v>
      </c>
      <c r="I27" s="391">
        <v>4</v>
      </c>
      <c r="J27" s="397">
        <v>122</v>
      </c>
      <c r="K27" s="272">
        <v>766.45</v>
      </c>
      <c r="L27" s="173">
        <f t="shared" si="3"/>
        <v>8.7246395720529701</v>
      </c>
      <c r="M27" s="385">
        <v>2.0973276175319109</v>
      </c>
      <c r="N27" s="169">
        <v>0</v>
      </c>
      <c r="O27" s="405">
        <v>0</v>
      </c>
      <c r="P27" s="272">
        <v>1731</v>
      </c>
      <c r="Q27" s="15">
        <v>236</v>
      </c>
      <c r="R27" s="161">
        <v>0.13633737723859041</v>
      </c>
      <c r="S27" s="409">
        <v>0.96198753281483806</v>
      </c>
      <c r="T27" s="162">
        <v>369380.14037574438</v>
      </c>
      <c r="U27" s="162">
        <v>0</v>
      </c>
      <c r="V27" s="162">
        <v>0</v>
      </c>
      <c r="W27" s="162">
        <v>209539.88</v>
      </c>
      <c r="X27" s="162">
        <v>582451.18069844239</v>
      </c>
      <c r="Y27" s="162">
        <v>0</v>
      </c>
      <c r="Z27" s="158">
        <v>0</v>
      </c>
      <c r="AA27" s="162">
        <v>182884.80626585011</v>
      </c>
      <c r="AB27" s="177">
        <f>SUM(Muut[[#This Row],[Työttömyysaste]:[Koulutustausta]])</f>
        <v>1344256.0073400368</v>
      </c>
      <c r="AD27" s="62"/>
    </row>
    <row r="28" spans="1:30" s="45" customFormat="1" x14ac:dyDescent="0.25">
      <c r="A28" s="90">
        <v>71</v>
      </c>
      <c r="B28" s="154" t="s">
        <v>27</v>
      </c>
      <c r="C28" s="403">
        <v>6591</v>
      </c>
      <c r="D28" s="136">
        <v>203</v>
      </c>
      <c r="E28" s="41">
        <v>2747</v>
      </c>
      <c r="F28" s="338">
        <f t="shared" si="2"/>
        <v>7.3898798689479434E-2</v>
      </c>
      <c r="G28" s="385">
        <f>Muut[[#This Row],[Keskim. työttömyysaste 2022, %]]/$F$12</f>
        <v>0.77862180836607764</v>
      </c>
      <c r="H28" s="169">
        <v>0</v>
      </c>
      <c r="I28" s="391">
        <v>4</v>
      </c>
      <c r="J28" s="397">
        <v>183</v>
      </c>
      <c r="K28" s="272">
        <v>1050.47</v>
      </c>
      <c r="L28" s="173">
        <f t="shared" si="3"/>
        <v>6.2743343455786453</v>
      </c>
      <c r="M28" s="385">
        <v>2.9163934402655634</v>
      </c>
      <c r="N28" s="169">
        <v>0</v>
      </c>
      <c r="O28" s="405">
        <v>0</v>
      </c>
      <c r="P28" s="272">
        <v>1831</v>
      </c>
      <c r="Q28" s="15">
        <v>237</v>
      </c>
      <c r="R28" s="161">
        <v>0.12943746586564719</v>
      </c>
      <c r="S28" s="409">
        <v>0.91330221369884224</v>
      </c>
      <c r="T28" s="162">
        <v>355486.45939843042</v>
      </c>
      <c r="U28" s="162">
        <v>0</v>
      </c>
      <c r="V28" s="162">
        <v>0</v>
      </c>
      <c r="W28" s="162">
        <v>314309.82</v>
      </c>
      <c r="X28" s="162">
        <v>798287.54881374235</v>
      </c>
      <c r="Y28" s="162">
        <v>0</v>
      </c>
      <c r="Z28" s="158">
        <v>0</v>
      </c>
      <c r="AA28" s="162">
        <v>171136.51413660424</v>
      </c>
      <c r="AB28" s="177">
        <f>SUM(Muut[[#This Row],[Työttömyysaste]:[Koulutustausta]])</f>
        <v>1639220.342348777</v>
      </c>
      <c r="AD28" s="62"/>
    </row>
    <row r="29" spans="1:30" s="45" customFormat="1" x14ac:dyDescent="0.25">
      <c r="A29" s="90">
        <v>72</v>
      </c>
      <c r="B29" s="154" t="s">
        <v>28</v>
      </c>
      <c r="C29" s="403">
        <v>960</v>
      </c>
      <c r="D29" s="136">
        <v>29.833333333333332</v>
      </c>
      <c r="E29" s="41">
        <v>368</v>
      </c>
      <c r="F29" s="338">
        <f t="shared" si="2"/>
        <v>8.1068840579710144E-2</v>
      </c>
      <c r="G29" s="385">
        <f>Muut[[#This Row],[Keskim. työttömyysaste 2022, %]]/$F$12</f>
        <v>0.85416770466799885</v>
      </c>
      <c r="H29" s="169">
        <v>0</v>
      </c>
      <c r="I29" s="391">
        <v>0</v>
      </c>
      <c r="J29" s="397">
        <v>18</v>
      </c>
      <c r="K29" s="272">
        <v>205.65</v>
      </c>
      <c r="L29" s="173">
        <f t="shared" si="3"/>
        <v>4.6681254558716265</v>
      </c>
      <c r="M29" s="385">
        <v>3.9198662719020323</v>
      </c>
      <c r="N29" s="169">
        <v>2</v>
      </c>
      <c r="O29" s="405">
        <v>0</v>
      </c>
      <c r="P29" s="272">
        <v>220</v>
      </c>
      <c r="Q29" s="15">
        <v>17</v>
      </c>
      <c r="R29" s="161">
        <v>7.7272727272727271E-2</v>
      </c>
      <c r="S29" s="409">
        <v>0.54523126209827122</v>
      </c>
      <c r="T29" s="162">
        <v>56801.469026258186</v>
      </c>
      <c r="U29" s="162">
        <v>0</v>
      </c>
      <c r="V29" s="162">
        <v>0</v>
      </c>
      <c r="W29" s="162">
        <v>30915.72</v>
      </c>
      <c r="X29" s="162">
        <v>156280.36442120775</v>
      </c>
      <c r="Y29" s="162">
        <v>1165478.3999999999</v>
      </c>
      <c r="Z29" s="158">
        <v>0</v>
      </c>
      <c r="AA29" s="162">
        <v>14880.887790195697</v>
      </c>
      <c r="AB29" s="177">
        <f>SUM(Muut[[#This Row],[Työttömyysaste]:[Koulutustausta]])</f>
        <v>1424356.8412376614</v>
      </c>
      <c r="AD29" s="62"/>
    </row>
    <row r="30" spans="1:30" s="45" customFormat="1" x14ac:dyDescent="0.25">
      <c r="A30" s="90">
        <v>74</v>
      </c>
      <c r="B30" s="154" t="s">
        <v>29</v>
      </c>
      <c r="C30" s="403">
        <v>1052</v>
      </c>
      <c r="D30" s="136">
        <v>33.083333333333336</v>
      </c>
      <c r="E30" s="41">
        <v>451</v>
      </c>
      <c r="F30" s="338">
        <f t="shared" si="2"/>
        <v>7.3355506282335559E-2</v>
      </c>
      <c r="G30" s="385">
        <f>Muut[[#This Row],[Keskim. työttömyysaste 2022, %]]/$F$12</f>
        <v>0.77289750263954704</v>
      </c>
      <c r="H30" s="169">
        <v>0</v>
      </c>
      <c r="I30" s="391">
        <v>6</v>
      </c>
      <c r="J30" s="397">
        <v>45</v>
      </c>
      <c r="K30" s="272">
        <v>413.01</v>
      </c>
      <c r="L30" s="173">
        <f t="shared" si="3"/>
        <v>2.5471538219413574</v>
      </c>
      <c r="M30" s="385">
        <v>7.1838721987869674</v>
      </c>
      <c r="N30" s="169">
        <v>0</v>
      </c>
      <c r="O30" s="405">
        <v>0</v>
      </c>
      <c r="P30" s="272">
        <v>258</v>
      </c>
      <c r="Q30" s="15">
        <v>44</v>
      </c>
      <c r="R30" s="161">
        <v>0.17054263565891473</v>
      </c>
      <c r="S30" s="409">
        <v>1.2033375780007445</v>
      </c>
      <c r="T30" s="162">
        <v>56322.61772824917</v>
      </c>
      <c r="U30" s="162">
        <v>0</v>
      </c>
      <c r="V30" s="162">
        <v>0</v>
      </c>
      <c r="W30" s="162">
        <v>77289.3</v>
      </c>
      <c r="X30" s="162">
        <v>313860.21546123514</v>
      </c>
      <c r="Y30" s="162">
        <v>0</v>
      </c>
      <c r="Z30" s="158">
        <v>0</v>
      </c>
      <c r="AA30" s="162">
        <v>35989.85348437434</v>
      </c>
      <c r="AB30" s="177">
        <f>SUM(Muut[[#This Row],[Työttömyysaste]:[Koulutustausta]])</f>
        <v>483461.98667385866</v>
      </c>
      <c r="AD30" s="62"/>
    </row>
    <row r="31" spans="1:30" s="45" customFormat="1" x14ac:dyDescent="0.25">
      <c r="A31" s="90">
        <v>75</v>
      </c>
      <c r="B31" s="154" t="s">
        <v>30</v>
      </c>
      <c r="C31" s="403">
        <v>19549</v>
      </c>
      <c r="D31" s="136">
        <v>924.41666666666663</v>
      </c>
      <c r="E31" s="41">
        <v>8733</v>
      </c>
      <c r="F31" s="338">
        <f t="shared" si="2"/>
        <v>0.10585327684262757</v>
      </c>
      <c r="G31" s="385">
        <f>Muut[[#This Row],[Keskim. työttömyysaste 2022, %]]/$F$12</f>
        <v>1.1153045962628805</v>
      </c>
      <c r="H31" s="169">
        <v>0</v>
      </c>
      <c r="I31" s="391">
        <v>61</v>
      </c>
      <c r="J31" s="397">
        <v>1364</v>
      </c>
      <c r="K31" s="272">
        <v>609.89</v>
      </c>
      <c r="L31" s="173">
        <f t="shared" si="3"/>
        <v>32.053321090688485</v>
      </c>
      <c r="M31" s="385">
        <v>0.5708746209388641</v>
      </c>
      <c r="N31" s="169">
        <v>0</v>
      </c>
      <c r="O31" s="405">
        <v>0</v>
      </c>
      <c r="P31" s="272">
        <v>5522</v>
      </c>
      <c r="Q31" s="15">
        <v>803</v>
      </c>
      <c r="R31" s="161">
        <v>0.1454183266932271</v>
      </c>
      <c r="S31" s="409">
        <v>1.0260621126433367</v>
      </c>
      <c r="T31" s="162">
        <v>1510300.0132908032</v>
      </c>
      <c r="U31" s="162">
        <v>0</v>
      </c>
      <c r="V31" s="162">
        <v>0</v>
      </c>
      <c r="W31" s="162">
        <v>2342724.56</v>
      </c>
      <c r="X31" s="162">
        <v>463475.96137539699</v>
      </c>
      <c r="Y31" s="162">
        <v>0</v>
      </c>
      <c r="Z31" s="158">
        <v>0</v>
      </c>
      <c r="AA31" s="162">
        <v>570262.82066503621</v>
      </c>
      <c r="AB31" s="177">
        <f>SUM(Muut[[#This Row],[Työttömyysaste]:[Koulutustausta]])</f>
        <v>4886763.3553312365</v>
      </c>
      <c r="AD31" s="62"/>
    </row>
    <row r="32" spans="1:30" s="45" customFormat="1" x14ac:dyDescent="0.25">
      <c r="A32" s="90">
        <v>77</v>
      </c>
      <c r="B32" s="154" t="s">
        <v>31</v>
      </c>
      <c r="C32" s="403">
        <v>4601</v>
      </c>
      <c r="D32" s="136">
        <v>195.91666666666666</v>
      </c>
      <c r="E32" s="41">
        <v>1937</v>
      </c>
      <c r="F32" s="338">
        <f t="shared" si="2"/>
        <v>0.10114438134572362</v>
      </c>
      <c r="G32" s="385">
        <f>Muut[[#This Row],[Keskim. työttömyysaste 2022, %]]/$F$12</f>
        <v>1.0656901398410306</v>
      </c>
      <c r="H32" s="169">
        <v>0</v>
      </c>
      <c r="I32" s="391">
        <v>11</v>
      </c>
      <c r="J32" s="397">
        <v>76</v>
      </c>
      <c r="K32" s="272">
        <v>571.70000000000005</v>
      </c>
      <c r="L32" s="173">
        <f t="shared" si="3"/>
        <v>8.0479272345635824</v>
      </c>
      <c r="M32" s="385">
        <v>2.2736820294413067</v>
      </c>
      <c r="N32" s="169">
        <v>0</v>
      </c>
      <c r="O32" s="405">
        <v>0</v>
      </c>
      <c r="P32" s="272">
        <v>1225</v>
      </c>
      <c r="Q32" s="15">
        <v>166</v>
      </c>
      <c r="R32" s="161">
        <v>0.13551020408163264</v>
      </c>
      <c r="S32" s="409">
        <v>0.95615105362923714</v>
      </c>
      <c r="T32" s="162">
        <v>339647.4578952124</v>
      </c>
      <c r="U32" s="162">
        <v>0</v>
      </c>
      <c r="V32" s="162">
        <v>0</v>
      </c>
      <c r="W32" s="162">
        <v>130533.04</v>
      </c>
      <c r="X32" s="162">
        <v>434454.09355509107</v>
      </c>
      <c r="Y32" s="162">
        <v>0</v>
      </c>
      <c r="Z32" s="158">
        <v>0</v>
      </c>
      <c r="AA32" s="162">
        <v>125070.70586597906</v>
      </c>
      <c r="AB32" s="177">
        <f>SUM(Muut[[#This Row],[Työttömyysaste]:[Koulutustausta]])</f>
        <v>1029705.2973162825</v>
      </c>
      <c r="AD32" s="62"/>
    </row>
    <row r="33" spans="1:30" s="45" customFormat="1" x14ac:dyDescent="0.25">
      <c r="A33" s="90">
        <v>78</v>
      </c>
      <c r="B33" s="154" t="s">
        <v>32</v>
      </c>
      <c r="C33" s="403">
        <v>7832</v>
      </c>
      <c r="D33" s="136">
        <v>340.75</v>
      </c>
      <c r="E33" s="41">
        <v>3510</v>
      </c>
      <c r="F33" s="338">
        <f t="shared" si="2"/>
        <v>9.7079772079772086E-2</v>
      </c>
      <c r="G33" s="385">
        <f>Muut[[#This Row],[Keskim. työttömyysaste 2022, %]]/$F$12</f>
        <v>1.022864092962311</v>
      </c>
      <c r="H33" s="169">
        <v>1</v>
      </c>
      <c r="I33" s="391">
        <v>3350</v>
      </c>
      <c r="J33" s="397">
        <v>359</v>
      </c>
      <c r="K33" s="272">
        <v>117.44</v>
      </c>
      <c r="L33" s="173">
        <f t="shared" si="3"/>
        <v>66.689373297002732</v>
      </c>
      <c r="M33" s="385">
        <v>0.27438295822613296</v>
      </c>
      <c r="N33" s="169">
        <v>0</v>
      </c>
      <c r="O33" s="405">
        <v>0</v>
      </c>
      <c r="P33" s="272">
        <v>2169</v>
      </c>
      <c r="Q33" s="15">
        <v>474</v>
      </c>
      <c r="R33" s="161">
        <v>0.21853388658367912</v>
      </c>
      <c r="S33" s="409">
        <v>1.5419606761480682</v>
      </c>
      <c r="T33" s="162">
        <v>554926.92807511834</v>
      </c>
      <c r="U33" s="162">
        <v>161188.04240000001</v>
      </c>
      <c r="V33" s="162">
        <v>915988.15500000003</v>
      </c>
      <c r="W33" s="162">
        <v>616596.86</v>
      </c>
      <c r="X33" s="162">
        <v>89246.613166188356</v>
      </c>
      <c r="Y33" s="162">
        <v>0</v>
      </c>
      <c r="Z33" s="158">
        <v>0</v>
      </c>
      <c r="AA33" s="162">
        <v>343338.76192327117</v>
      </c>
      <c r="AB33" s="177">
        <f>SUM(Muut[[#This Row],[Työttömyysaste]:[Koulutustausta]])</f>
        <v>2681285.3605645779</v>
      </c>
      <c r="AD33" s="62"/>
    </row>
    <row r="34" spans="1:30" s="45" customFormat="1" x14ac:dyDescent="0.25">
      <c r="A34" s="90">
        <v>79</v>
      </c>
      <c r="B34" s="154" t="s">
        <v>33</v>
      </c>
      <c r="C34" s="403">
        <v>6753</v>
      </c>
      <c r="D34" s="136">
        <v>266.08333333333331</v>
      </c>
      <c r="E34" s="41">
        <v>2825</v>
      </c>
      <c r="F34" s="338">
        <f t="shared" si="2"/>
        <v>9.4188790560471969E-2</v>
      </c>
      <c r="G34" s="385">
        <f>Muut[[#This Row],[Keskim. työttömyysaste 2022, %]]/$F$12</f>
        <v>0.99240377021783821</v>
      </c>
      <c r="H34" s="169">
        <v>0</v>
      </c>
      <c r="I34" s="391">
        <v>13</v>
      </c>
      <c r="J34" s="397">
        <v>280</v>
      </c>
      <c r="K34" s="272">
        <v>123.48</v>
      </c>
      <c r="L34" s="173">
        <f t="shared" si="3"/>
        <v>54.689018464528665</v>
      </c>
      <c r="M34" s="385">
        <v>0.33459052733496875</v>
      </c>
      <c r="N34" s="169">
        <v>0</v>
      </c>
      <c r="O34" s="405">
        <v>0</v>
      </c>
      <c r="P34" s="272">
        <v>1867</v>
      </c>
      <c r="Q34" s="15">
        <v>314</v>
      </c>
      <c r="R34" s="161">
        <v>0.16818425281199786</v>
      </c>
      <c r="S34" s="409">
        <v>1.1866969843331099</v>
      </c>
      <c r="T34" s="162">
        <v>464226.94327766914</v>
      </c>
      <c r="U34" s="162">
        <v>0</v>
      </c>
      <c r="V34" s="162">
        <v>0</v>
      </c>
      <c r="W34" s="162">
        <v>480911.2</v>
      </c>
      <c r="X34" s="162">
        <v>93836.612685294109</v>
      </c>
      <c r="Y34" s="162">
        <v>0</v>
      </c>
      <c r="Z34" s="158">
        <v>0</v>
      </c>
      <c r="AA34" s="162">
        <v>227831.33142177839</v>
      </c>
      <c r="AB34" s="177">
        <f>SUM(Muut[[#This Row],[Työttömyysaste]:[Koulutustausta]])</f>
        <v>1266806.0873847415</v>
      </c>
      <c r="AD34" s="62"/>
    </row>
    <row r="35" spans="1:30" s="45" customFormat="1" x14ac:dyDescent="0.25">
      <c r="A35" s="90">
        <v>81</v>
      </c>
      <c r="B35" s="154" t="s">
        <v>34</v>
      </c>
      <c r="C35" s="403">
        <v>2574</v>
      </c>
      <c r="D35" s="136">
        <v>117.33333333333333</v>
      </c>
      <c r="E35" s="41">
        <v>996</v>
      </c>
      <c r="F35" s="338">
        <f t="shared" si="2"/>
        <v>0.11780455153949129</v>
      </c>
      <c r="G35" s="385">
        <f>Muut[[#This Row],[Keskim. työttömyysaste 2022, %]]/$F$12</f>
        <v>1.2412271184388268</v>
      </c>
      <c r="H35" s="169">
        <v>0</v>
      </c>
      <c r="I35" s="391">
        <v>2</v>
      </c>
      <c r="J35" s="397">
        <v>82</v>
      </c>
      <c r="K35" s="272">
        <v>542.96</v>
      </c>
      <c r="L35" s="173">
        <f t="shared" si="3"/>
        <v>4.7406807131280386</v>
      </c>
      <c r="M35" s="385">
        <v>3.8598734305826419</v>
      </c>
      <c r="N35" s="169">
        <v>0</v>
      </c>
      <c r="O35" s="405">
        <v>0</v>
      </c>
      <c r="P35" s="272">
        <v>559</v>
      </c>
      <c r="Q35" s="15">
        <v>117</v>
      </c>
      <c r="R35" s="161">
        <v>0.20930232558139536</v>
      </c>
      <c r="S35" s="409">
        <v>1.476823391182732</v>
      </c>
      <c r="T35" s="162">
        <v>221312.01162021887</v>
      </c>
      <c r="U35" s="162">
        <v>0</v>
      </c>
      <c r="V35" s="162">
        <v>0</v>
      </c>
      <c r="W35" s="162">
        <v>140838.28</v>
      </c>
      <c r="X35" s="162">
        <v>412613.599154578</v>
      </c>
      <c r="Y35" s="162">
        <v>0</v>
      </c>
      <c r="Z35" s="158">
        <v>0</v>
      </c>
      <c r="AA35" s="162">
        <v>108072.19311515073</v>
      </c>
      <c r="AB35" s="177">
        <f>SUM(Muut[[#This Row],[Työttömyysaste]:[Koulutustausta]])</f>
        <v>882836.08388994774</v>
      </c>
      <c r="AD35" s="62"/>
    </row>
    <row r="36" spans="1:30" s="45" customFormat="1" x14ac:dyDescent="0.25">
      <c r="A36" s="90">
        <v>82</v>
      </c>
      <c r="B36" s="154" t="s">
        <v>35</v>
      </c>
      <c r="C36" s="403">
        <v>9359</v>
      </c>
      <c r="D36" s="136">
        <v>256.16666666666669</v>
      </c>
      <c r="E36" s="41">
        <v>4406</v>
      </c>
      <c r="F36" s="338">
        <f t="shared" si="2"/>
        <v>5.8140414586170377E-2</v>
      </c>
      <c r="G36" s="385">
        <f>Muut[[#This Row],[Keskim. työttömyysaste 2022, %]]/$F$12</f>
        <v>0.61258634168679948</v>
      </c>
      <c r="H36" s="169">
        <v>0</v>
      </c>
      <c r="I36" s="391">
        <v>40</v>
      </c>
      <c r="J36" s="397">
        <v>200</v>
      </c>
      <c r="K36" s="272">
        <v>357.8</v>
      </c>
      <c r="L36" s="173">
        <f t="shared" si="3"/>
        <v>26.157070989379541</v>
      </c>
      <c r="M36" s="385">
        <v>0.69955950094366948</v>
      </c>
      <c r="N36" s="169">
        <v>0</v>
      </c>
      <c r="O36" s="405">
        <v>0</v>
      </c>
      <c r="P36" s="272">
        <v>2939</v>
      </c>
      <c r="Q36" s="15">
        <v>267</v>
      </c>
      <c r="R36" s="161">
        <v>9.0847226947941478E-2</v>
      </c>
      <c r="S36" s="409">
        <v>0.64101203561940734</v>
      </c>
      <c r="T36" s="162">
        <v>397138.45726182475</v>
      </c>
      <c r="U36" s="162">
        <v>0</v>
      </c>
      <c r="V36" s="162">
        <v>0</v>
      </c>
      <c r="W36" s="162">
        <v>343508</v>
      </c>
      <c r="X36" s="162">
        <v>271904.2761483498</v>
      </c>
      <c r="Y36" s="162">
        <v>0</v>
      </c>
      <c r="Z36" s="158">
        <v>0</v>
      </c>
      <c r="AA36" s="162">
        <v>170558.1555639226</v>
      </c>
      <c r="AB36" s="177">
        <f>SUM(Muut[[#This Row],[Työttömyysaste]:[Koulutustausta]])</f>
        <v>1183108.8889740971</v>
      </c>
      <c r="AD36" s="62"/>
    </row>
    <row r="37" spans="1:30" s="45" customFormat="1" x14ac:dyDescent="0.25">
      <c r="A37" s="90">
        <v>86</v>
      </c>
      <c r="B37" s="154" t="s">
        <v>36</v>
      </c>
      <c r="C37" s="403">
        <v>8031</v>
      </c>
      <c r="D37" s="136">
        <v>256.58333333333331</v>
      </c>
      <c r="E37" s="41">
        <v>3899</v>
      </c>
      <c r="F37" s="338">
        <f t="shared" si="2"/>
        <v>6.580747200136787E-2</v>
      </c>
      <c r="G37" s="385">
        <f>Muut[[#This Row],[Keskim. työttömyysaste 2022, %]]/$F$12</f>
        <v>0.69336895541442289</v>
      </c>
      <c r="H37" s="169">
        <v>0</v>
      </c>
      <c r="I37" s="391">
        <v>40</v>
      </c>
      <c r="J37" s="397">
        <v>263</v>
      </c>
      <c r="K37" s="272">
        <v>389.42</v>
      </c>
      <c r="L37" s="173">
        <f t="shared" si="3"/>
        <v>20.6229777617996</v>
      </c>
      <c r="M37" s="385">
        <v>0.88728348247424638</v>
      </c>
      <c r="N37" s="169">
        <v>0</v>
      </c>
      <c r="O37" s="405">
        <v>0</v>
      </c>
      <c r="P37" s="272">
        <v>2562</v>
      </c>
      <c r="Q37" s="15">
        <v>340</v>
      </c>
      <c r="R37" s="161">
        <v>0.13270882123341141</v>
      </c>
      <c r="S37" s="409">
        <v>0.93638468119921681</v>
      </c>
      <c r="T37" s="162">
        <v>385726.26002624485</v>
      </c>
      <c r="U37" s="162">
        <v>0</v>
      </c>
      <c r="V37" s="162">
        <v>0</v>
      </c>
      <c r="W37" s="162">
        <v>451713.02</v>
      </c>
      <c r="X37" s="162">
        <v>295933.37959108542</v>
      </c>
      <c r="Y37" s="162">
        <v>0</v>
      </c>
      <c r="Z37" s="158">
        <v>0</v>
      </c>
      <c r="AA37" s="162">
        <v>213796.59580303117</v>
      </c>
      <c r="AB37" s="177">
        <f>SUM(Muut[[#This Row],[Työttömyysaste]:[Koulutustausta]])</f>
        <v>1347169.2554203616</v>
      </c>
      <c r="AD37" s="62"/>
    </row>
    <row r="38" spans="1:30" s="45" customFormat="1" x14ac:dyDescent="0.25">
      <c r="A38" s="90">
        <v>90</v>
      </c>
      <c r="B38" s="154" t="s">
        <v>37</v>
      </c>
      <c r="C38" s="403">
        <v>3061</v>
      </c>
      <c r="D38" s="136">
        <v>153.83333333333334</v>
      </c>
      <c r="E38" s="41">
        <v>1219</v>
      </c>
      <c r="F38" s="338">
        <f t="shared" si="2"/>
        <v>0.12619633579436698</v>
      </c>
      <c r="G38" s="385">
        <f>Muut[[#This Row],[Keskim. työttömyysaste 2022, %]]/$F$12</f>
        <v>1.32964569015885</v>
      </c>
      <c r="H38" s="169">
        <v>0</v>
      </c>
      <c r="I38" s="391">
        <v>10</v>
      </c>
      <c r="J38" s="397">
        <v>100</v>
      </c>
      <c r="K38" s="272">
        <v>1029.96</v>
      </c>
      <c r="L38" s="173">
        <f t="shared" si="3"/>
        <v>2.9719600761194607</v>
      </c>
      <c r="M38" s="385">
        <v>6.1570233310035105</v>
      </c>
      <c r="N38" s="169">
        <v>0</v>
      </c>
      <c r="O38" s="405">
        <v>0</v>
      </c>
      <c r="P38" s="272">
        <v>693</v>
      </c>
      <c r="Q38" s="15">
        <v>135</v>
      </c>
      <c r="R38" s="161">
        <v>0.19480519480519481</v>
      </c>
      <c r="S38" s="409">
        <v>1.3745325935250534</v>
      </c>
      <c r="T38" s="162">
        <v>281932.04884630616</v>
      </c>
      <c r="U38" s="162">
        <v>0</v>
      </c>
      <c r="V38" s="162">
        <v>0</v>
      </c>
      <c r="W38" s="162">
        <v>171754</v>
      </c>
      <c r="X38" s="162">
        <v>782701.30872485845</v>
      </c>
      <c r="Y38" s="162">
        <v>0</v>
      </c>
      <c r="Z38" s="158">
        <v>0</v>
      </c>
      <c r="AA38" s="162">
        <v>119617.64056142076</v>
      </c>
      <c r="AB38" s="177">
        <f>SUM(Muut[[#This Row],[Työttömyysaste]:[Koulutustausta]])</f>
        <v>1356004.9981325853</v>
      </c>
      <c r="AD38" s="62"/>
    </row>
    <row r="39" spans="1:30" s="45" customFormat="1" x14ac:dyDescent="0.25">
      <c r="A39" s="90">
        <v>91</v>
      </c>
      <c r="B39" s="154" t="s">
        <v>38</v>
      </c>
      <c r="C39" s="403">
        <v>664028</v>
      </c>
      <c r="D39" s="136">
        <v>36650.416666666664</v>
      </c>
      <c r="E39" s="41">
        <v>351606</v>
      </c>
      <c r="F39" s="338">
        <f t="shared" si="2"/>
        <v>0.10423717646077332</v>
      </c>
      <c r="G39" s="385">
        <f>Muut[[#This Row],[Keskim. työttömyysaste 2022, %]]/$F$12</f>
        <v>1.0982768363515463</v>
      </c>
      <c r="H39" s="169">
        <v>1</v>
      </c>
      <c r="I39" s="391">
        <v>36748</v>
      </c>
      <c r="J39" s="397">
        <v>121684</v>
      </c>
      <c r="K39" s="272">
        <v>214.42</v>
      </c>
      <c r="L39" s="173">
        <f t="shared" si="3"/>
        <v>3096.8566365077886</v>
      </c>
      <c r="M39" s="385">
        <v>5.9087099195243836E-3</v>
      </c>
      <c r="N39" s="169">
        <v>3</v>
      </c>
      <c r="O39" s="405">
        <v>985</v>
      </c>
      <c r="P39" s="272">
        <v>245006</v>
      </c>
      <c r="Q39" s="15">
        <v>42390</v>
      </c>
      <c r="R39" s="161">
        <v>0.17301617103254613</v>
      </c>
      <c r="S39" s="409">
        <v>1.2207906802945179</v>
      </c>
      <c r="T39" s="162">
        <v>50517680.779324256</v>
      </c>
      <c r="U39" s="162">
        <v>13666161.059599999</v>
      </c>
      <c r="V39" s="162">
        <v>10047979.9164</v>
      </c>
      <c r="W39" s="162">
        <v>208997137.35999998</v>
      </c>
      <c r="X39" s="162">
        <v>162944.98292825365</v>
      </c>
      <c r="Y39" s="162">
        <v>0</v>
      </c>
      <c r="Z39" s="158">
        <v>291579.69999999995</v>
      </c>
      <c r="AA39" s="162">
        <v>23046472.281286508</v>
      </c>
      <c r="AB39" s="177">
        <f>SUM(Muut[[#This Row],[Työttömyysaste]:[Koulutustausta]])</f>
        <v>306729956.07953906</v>
      </c>
      <c r="AD39" s="62"/>
    </row>
    <row r="40" spans="1:30" s="45" customFormat="1" x14ac:dyDescent="0.25">
      <c r="A40" s="90">
        <v>92</v>
      </c>
      <c r="B40" s="154" t="s">
        <v>39</v>
      </c>
      <c r="C40" s="403">
        <v>242819</v>
      </c>
      <c r="D40" s="136">
        <v>14012.333333333334</v>
      </c>
      <c r="E40" s="41">
        <v>126088</v>
      </c>
      <c r="F40" s="338">
        <f t="shared" si="2"/>
        <v>0.1111313791426094</v>
      </c>
      <c r="G40" s="385">
        <f>Muut[[#This Row],[Keskim. työttömyysaste 2022, %]]/$F$12</f>
        <v>1.1709164009259252</v>
      </c>
      <c r="H40" s="169">
        <v>1</v>
      </c>
      <c r="I40" s="391">
        <v>5447</v>
      </c>
      <c r="J40" s="397">
        <v>60280</v>
      </c>
      <c r="K40" s="272">
        <v>238.38</v>
      </c>
      <c r="L40" s="173">
        <f t="shared" si="3"/>
        <v>1018.6215286517325</v>
      </c>
      <c r="M40" s="385">
        <v>1.7963912025007606E-2</v>
      </c>
      <c r="N40" s="169">
        <v>0</v>
      </c>
      <c r="O40" s="405">
        <v>0</v>
      </c>
      <c r="P40" s="272">
        <v>89907</v>
      </c>
      <c r="Q40" s="15">
        <v>22070</v>
      </c>
      <c r="R40" s="161">
        <v>0.24547588063220885</v>
      </c>
      <c r="S40" s="409">
        <v>1.7320616074466137</v>
      </c>
      <c r="T40" s="162">
        <v>19694898.321774058</v>
      </c>
      <c r="U40" s="162">
        <v>4997384.9933000002</v>
      </c>
      <c r="V40" s="162">
        <v>1489369.3971000002</v>
      </c>
      <c r="W40" s="162">
        <v>103533311.2</v>
      </c>
      <c r="X40" s="162">
        <v>181152.99426563337</v>
      </c>
      <c r="Y40" s="162">
        <v>0</v>
      </c>
      <c r="Z40" s="158">
        <v>0</v>
      </c>
      <c r="AA40" s="162">
        <v>11957017.399847409</v>
      </c>
      <c r="AB40" s="177">
        <f>SUM(Muut[[#This Row],[Työttömyysaste]:[Koulutustausta]])</f>
        <v>141853134.30628711</v>
      </c>
      <c r="AD40" s="62"/>
    </row>
    <row r="41" spans="1:30" s="45" customFormat="1" x14ac:dyDescent="0.25">
      <c r="A41" s="90">
        <v>97</v>
      </c>
      <c r="B41" s="154" t="s">
        <v>40</v>
      </c>
      <c r="C41" s="403">
        <v>2091</v>
      </c>
      <c r="D41" s="136">
        <v>91.583333333333329</v>
      </c>
      <c r="E41" s="41">
        <v>871</v>
      </c>
      <c r="F41" s="338">
        <f t="shared" si="2"/>
        <v>0.10514734022196708</v>
      </c>
      <c r="G41" s="385">
        <f>Muut[[#This Row],[Keskim. työttömyysaste 2022, %]]/$F$12</f>
        <v>1.1078666181371444</v>
      </c>
      <c r="H41" s="169">
        <v>0</v>
      </c>
      <c r="I41" s="391">
        <v>9</v>
      </c>
      <c r="J41" s="397">
        <v>51</v>
      </c>
      <c r="K41" s="272">
        <v>465.09</v>
      </c>
      <c r="L41" s="173">
        <f t="shared" si="3"/>
        <v>4.4959040185770496</v>
      </c>
      <c r="M41" s="385">
        <v>4.0700218358464708</v>
      </c>
      <c r="N41" s="169">
        <v>3</v>
      </c>
      <c r="O41" s="405">
        <v>1618</v>
      </c>
      <c r="P41" s="272">
        <v>477</v>
      </c>
      <c r="Q41" s="15">
        <v>65</v>
      </c>
      <c r="R41" s="161">
        <v>0.13626834381551362</v>
      </c>
      <c r="S41" s="409">
        <v>0.96150043753918824</v>
      </c>
      <c r="T41" s="162">
        <v>160467.35605481072</v>
      </c>
      <c r="U41" s="162">
        <v>0</v>
      </c>
      <c r="V41" s="162">
        <v>0</v>
      </c>
      <c r="W41" s="162">
        <v>87594.54</v>
      </c>
      <c r="X41" s="162">
        <v>353437.56230809388</v>
      </c>
      <c r="Y41" s="162">
        <v>0</v>
      </c>
      <c r="Z41" s="158">
        <v>478960.36</v>
      </c>
      <c r="AA41" s="162">
        <v>57158.441505449002</v>
      </c>
      <c r="AB41" s="177">
        <f>SUM(Muut[[#This Row],[Työttömyysaste]:[Koulutustausta]])</f>
        <v>1137618.2598683536</v>
      </c>
      <c r="AD41" s="62"/>
    </row>
    <row r="42" spans="1:30" s="45" customFormat="1" x14ac:dyDescent="0.25">
      <c r="A42" s="90">
        <v>98</v>
      </c>
      <c r="B42" s="154" t="s">
        <v>41</v>
      </c>
      <c r="C42" s="403">
        <v>22943</v>
      </c>
      <c r="D42" s="136">
        <v>790.5</v>
      </c>
      <c r="E42" s="41">
        <v>10598</v>
      </c>
      <c r="F42" s="338">
        <f t="shared" si="2"/>
        <v>7.4589545197207022E-2</v>
      </c>
      <c r="G42" s="385">
        <f>Muut[[#This Row],[Keskim. työttömyysaste 2022, %]]/$F$12</f>
        <v>0.78589973851524497</v>
      </c>
      <c r="H42" s="169">
        <v>0</v>
      </c>
      <c r="I42" s="391">
        <v>69</v>
      </c>
      <c r="J42" s="397">
        <v>674</v>
      </c>
      <c r="K42" s="272">
        <v>651.41</v>
      </c>
      <c r="L42" s="173">
        <f t="shared" si="3"/>
        <v>35.220521637678267</v>
      </c>
      <c r="M42" s="385">
        <v>0.51953879944535419</v>
      </c>
      <c r="N42" s="169">
        <v>0</v>
      </c>
      <c r="O42" s="405">
        <v>0</v>
      </c>
      <c r="P42" s="272">
        <v>6970</v>
      </c>
      <c r="Q42" s="15">
        <v>830</v>
      </c>
      <c r="R42" s="161">
        <v>0.11908177905308465</v>
      </c>
      <c r="S42" s="409">
        <v>0.84023317123085761</v>
      </c>
      <c r="T42" s="162">
        <v>1249000.2837313171</v>
      </c>
      <c r="U42" s="162">
        <v>0</v>
      </c>
      <c r="V42" s="162">
        <v>0</v>
      </c>
      <c r="W42" s="162">
        <v>1157621.96</v>
      </c>
      <c r="X42" s="162">
        <v>495028.40840077284</v>
      </c>
      <c r="Y42" s="162">
        <v>0</v>
      </c>
      <c r="Z42" s="158">
        <v>0</v>
      </c>
      <c r="AA42" s="162">
        <v>548058.46207983419</v>
      </c>
      <c r="AB42" s="177">
        <f>SUM(Muut[[#This Row],[Työttömyysaste]:[Koulutustausta]])</f>
        <v>3449709.1142119244</v>
      </c>
      <c r="AD42" s="62"/>
    </row>
    <row r="43" spans="1:30" s="45" customFormat="1" x14ac:dyDescent="0.25">
      <c r="A43" s="90">
        <v>102</v>
      </c>
      <c r="B43" s="154" t="s">
        <v>42</v>
      </c>
      <c r="C43" s="403">
        <v>9745</v>
      </c>
      <c r="D43" s="136">
        <v>268.75</v>
      </c>
      <c r="E43" s="41">
        <v>4376</v>
      </c>
      <c r="F43" s="338">
        <f t="shared" si="2"/>
        <v>6.1414533820840951E-2</v>
      </c>
      <c r="G43" s="385">
        <f>Muut[[#This Row],[Keskim. työttömyysaste 2022, %]]/$F$12</f>
        <v>0.64708352817040449</v>
      </c>
      <c r="H43" s="169">
        <v>0</v>
      </c>
      <c r="I43" s="391">
        <v>17</v>
      </c>
      <c r="J43" s="397">
        <v>431</v>
      </c>
      <c r="K43" s="272">
        <v>532.65</v>
      </c>
      <c r="L43" s="173">
        <f t="shared" si="3"/>
        <v>18.295315873462876</v>
      </c>
      <c r="M43" s="385">
        <v>1.0001700792725927</v>
      </c>
      <c r="N43" s="169">
        <v>0</v>
      </c>
      <c r="O43" s="405">
        <v>0</v>
      </c>
      <c r="P43" s="272">
        <v>2662</v>
      </c>
      <c r="Q43" s="15">
        <v>378</v>
      </c>
      <c r="R43" s="161">
        <v>0.14199849737039819</v>
      </c>
      <c r="S43" s="409">
        <v>1.001932022718262</v>
      </c>
      <c r="T43" s="162">
        <v>436804.77358456631</v>
      </c>
      <c r="U43" s="162">
        <v>0</v>
      </c>
      <c r="V43" s="162">
        <v>0</v>
      </c>
      <c r="W43" s="162">
        <v>740259.74</v>
      </c>
      <c r="X43" s="162">
        <v>404778.68275689916</v>
      </c>
      <c r="Y43" s="162">
        <v>0</v>
      </c>
      <c r="Z43" s="158">
        <v>0</v>
      </c>
      <c r="AA43" s="162">
        <v>277585.61757030245</v>
      </c>
      <c r="AB43" s="177">
        <f>SUM(Muut[[#This Row],[Työttömyysaste]:[Koulutustausta]])</f>
        <v>1859428.8139117679</v>
      </c>
      <c r="AD43" s="62"/>
    </row>
    <row r="44" spans="1:30" s="45" customFormat="1" x14ac:dyDescent="0.25">
      <c r="A44" s="90">
        <v>103</v>
      </c>
      <c r="B44" s="154" t="s">
        <v>43</v>
      </c>
      <c r="C44" s="403">
        <v>2161</v>
      </c>
      <c r="D44" s="136">
        <v>94.833333333333329</v>
      </c>
      <c r="E44" s="41">
        <v>962</v>
      </c>
      <c r="F44" s="338">
        <f t="shared" si="2"/>
        <v>9.857934857934858E-2</v>
      </c>
      <c r="G44" s="385">
        <f>Muut[[#This Row],[Keskim. työttömyysaste 2022, %]]/$F$12</f>
        <v>1.0386641193036019</v>
      </c>
      <c r="H44" s="169">
        <v>0</v>
      </c>
      <c r="I44" s="391">
        <v>3</v>
      </c>
      <c r="J44" s="397">
        <v>46</v>
      </c>
      <c r="K44" s="272">
        <v>147.96</v>
      </c>
      <c r="L44" s="173">
        <f t="shared" si="3"/>
        <v>14.60529872938632</v>
      </c>
      <c r="M44" s="385">
        <v>1.2528622568096794</v>
      </c>
      <c r="N44" s="169">
        <v>0</v>
      </c>
      <c r="O44" s="405">
        <v>0</v>
      </c>
      <c r="P44" s="272">
        <v>567</v>
      </c>
      <c r="Q44" s="15">
        <v>80</v>
      </c>
      <c r="R44" s="161">
        <v>0.14109347442680775</v>
      </c>
      <c r="S44" s="409">
        <v>0.99554624057781638</v>
      </c>
      <c r="T44" s="162">
        <v>155480.19751893086</v>
      </c>
      <c r="U44" s="162">
        <v>0</v>
      </c>
      <c r="V44" s="162">
        <v>0</v>
      </c>
      <c r="W44" s="162">
        <v>79006.84</v>
      </c>
      <c r="X44" s="162">
        <v>112439.78954418625</v>
      </c>
      <c r="Y44" s="162">
        <v>0</v>
      </c>
      <c r="Z44" s="158">
        <v>0</v>
      </c>
      <c r="AA44" s="162">
        <v>61163.603358014632</v>
      </c>
      <c r="AB44" s="177">
        <f>SUM(Muut[[#This Row],[Työttömyysaste]:[Koulutustausta]])</f>
        <v>408090.43042113178</v>
      </c>
      <c r="AD44" s="62"/>
    </row>
    <row r="45" spans="1:30" s="45" customFormat="1" x14ac:dyDescent="0.25">
      <c r="A45" s="90">
        <v>105</v>
      </c>
      <c r="B45" s="154" t="s">
        <v>44</v>
      </c>
      <c r="C45" s="403">
        <v>2094</v>
      </c>
      <c r="D45" s="136">
        <v>90.083333333333329</v>
      </c>
      <c r="E45" s="41">
        <v>819</v>
      </c>
      <c r="F45" s="338">
        <f t="shared" si="2"/>
        <v>0.10999185999185998</v>
      </c>
      <c r="G45" s="385">
        <f>Muut[[#This Row],[Keskim. työttömyysaste 2022, %]]/$F$12</f>
        <v>1.1589100560656724</v>
      </c>
      <c r="H45" s="169">
        <v>0</v>
      </c>
      <c r="I45" s="391">
        <v>4</v>
      </c>
      <c r="J45" s="397">
        <v>41</v>
      </c>
      <c r="K45" s="272">
        <v>1421.27</v>
      </c>
      <c r="L45" s="173">
        <f t="shared" si="3"/>
        <v>1.473330190604178</v>
      </c>
      <c r="M45" s="385">
        <v>12.419773682893672</v>
      </c>
      <c r="N45" s="169">
        <v>0</v>
      </c>
      <c r="O45" s="405">
        <v>0</v>
      </c>
      <c r="P45" s="272">
        <v>395</v>
      </c>
      <c r="Q45" s="15">
        <v>54</v>
      </c>
      <c r="R45" s="161">
        <v>0.13670886075949368</v>
      </c>
      <c r="S45" s="409">
        <v>0.9646086960130249</v>
      </c>
      <c r="T45" s="162">
        <v>168101.50292820318</v>
      </c>
      <c r="U45" s="162">
        <v>0</v>
      </c>
      <c r="V45" s="162">
        <v>0</v>
      </c>
      <c r="W45" s="162">
        <v>70419.14</v>
      </c>
      <c r="X45" s="162">
        <v>1080070.9629999022</v>
      </c>
      <c r="Y45" s="162">
        <v>0</v>
      </c>
      <c r="Z45" s="158">
        <v>0</v>
      </c>
      <c r="AA45" s="162">
        <v>57425.490026699728</v>
      </c>
      <c r="AB45" s="177">
        <f>SUM(Muut[[#This Row],[Työttömyysaste]:[Koulutustausta]])</f>
        <v>1376017.0959548051</v>
      </c>
      <c r="AD45" s="62"/>
    </row>
    <row r="46" spans="1:30" s="45" customFormat="1" x14ac:dyDescent="0.25">
      <c r="A46" s="90">
        <v>106</v>
      </c>
      <c r="B46" s="154" t="s">
        <v>45</v>
      </c>
      <c r="C46" s="403">
        <v>46797</v>
      </c>
      <c r="D46" s="136">
        <v>2226</v>
      </c>
      <c r="E46" s="41">
        <v>22920</v>
      </c>
      <c r="F46" s="338">
        <f t="shared" si="2"/>
        <v>9.7120418848167536E-2</v>
      </c>
      <c r="G46" s="385">
        <f>Muut[[#This Row],[Keskim. työttömyysaste 2022, %]]/$F$12</f>
        <v>1.0232923605508721</v>
      </c>
      <c r="H46" s="169">
        <v>0</v>
      </c>
      <c r="I46" s="391">
        <v>429</v>
      </c>
      <c r="J46" s="397">
        <v>3379</v>
      </c>
      <c r="K46" s="272">
        <v>322.69</v>
      </c>
      <c r="L46" s="173">
        <f t="shared" si="3"/>
        <v>145.02153769872012</v>
      </c>
      <c r="M46" s="385">
        <v>0.1261773100592353</v>
      </c>
      <c r="N46" s="169">
        <v>0</v>
      </c>
      <c r="O46" s="405">
        <v>0</v>
      </c>
      <c r="P46" s="272">
        <v>14949</v>
      </c>
      <c r="Q46" s="15">
        <v>2219</v>
      </c>
      <c r="R46" s="161">
        <v>0.14843802261020805</v>
      </c>
      <c r="S46" s="409">
        <v>1.0473688876735177</v>
      </c>
      <c r="T46" s="162">
        <v>3317133.3625733508</v>
      </c>
      <c r="U46" s="162">
        <v>0</v>
      </c>
      <c r="V46" s="162">
        <v>0</v>
      </c>
      <c r="W46" s="162">
        <v>5803567.6600000001</v>
      </c>
      <c r="X46" s="162">
        <v>245223.00410930967</v>
      </c>
      <c r="Y46" s="162">
        <v>0</v>
      </c>
      <c r="Z46" s="158">
        <v>0</v>
      </c>
      <c r="AA46" s="162">
        <v>1393460.1118104896</v>
      </c>
      <c r="AB46" s="177">
        <f>SUM(Muut[[#This Row],[Työttömyysaste]:[Koulutustausta]])</f>
        <v>10759384.13849315</v>
      </c>
      <c r="AD46" s="62"/>
    </row>
    <row r="47" spans="1:30" s="45" customFormat="1" x14ac:dyDescent="0.25">
      <c r="A47" s="90">
        <v>108</v>
      </c>
      <c r="B47" s="154" t="s">
        <v>46</v>
      </c>
      <c r="C47" s="403">
        <v>10257</v>
      </c>
      <c r="D47" s="136">
        <v>352.16666666666669</v>
      </c>
      <c r="E47" s="41">
        <v>4680</v>
      </c>
      <c r="F47" s="338">
        <f t="shared" si="2"/>
        <v>7.5249287749287755E-2</v>
      </c>
      <c r="G47" s="385">
        <f>Muut[[#This Row],[Keskim. työttömyysaste 2022, %]]/$F$12</f>
        <v>0.79285100089118243</v>
      </c>
      <c r="H47" s="169">
        <v>0</v>
      </c>
      <c r="I47" s="391">
        <v>17</v>
      </c>
      <c r="J47" s="397">
        <v>179</v>
      </c>
      <c r="K47" s="272">
        <v>463.99</v>
      </c>
      <c r="L47" s="173">
        <f t="shared" si="3"/>
        <v>22.106079872411044</v>
      </c>
      <c r="M47" s="385">
        <v>0.82775542443938221</v>
      </c>
      <c r="N47" s="169">
        <v>0</v>
      </c>
      <c r="O47" s="405">
        <v>0</v>
      </c>
      <c r="P47" s="272">
        <v>3204</v>
      </c>
      <c r="Q47" s="15">
        <v>360</v>
      </c>
      <c r="R47" s="161">
        <v>0.11235955056179775</v>
      </c>
      <c r="S47" s="409">
        <v>0.7928015707972218</v>
      </c>
      <c r="T47" s="162">
        <v>563322.53104707727</v>
      </c>
      <c r="U47" s="162">
        <v>0</v>
      </c>
      <c r="V47" s="162">
        <v>0</v>
      </c>
      <c r="W47" s="162">
        <v>307439.65999999997</v>
      </c>
      <c r="X47" s="162">
        <v>352601.63524335611</v>
      </c>
      <c r="Y47" s="162">
        <v>0</v>
      </c>
      <c r="Z47" s="158">
        <v>0</v>
      </c>
      <c r="AA47" s="162">
        <v>231186.09918269576</v>
      </c>
      <c r="AB47" s="177">
        <f>SUM(Muut[[#This Row],[Työttömyysaste]:[Koulutustausta]])</f>
        <v>1454549.9254731291</v>
      </c>
      <c r="AD47" s="62"/>
    </row>
    <row r="48" spans="1:30" s="45" customFormat="1" x14ac:dyDescent="0.25">
      <c r="A48" s="90">
        <v>109</v>
      </c>
      <c r="B48" s="154" t="s">
        <v>47</v>
      </c>
      <c r="C48" s="403">
        <v>68043</v>
      </c>
      <c r="D48" s="136">
        <v>3146.0833333333335</v>
      </c>
      <c r="E48" s="41">
        <v>31262</v>
      </c>
      <c r="F48" s="338">
        <f t="shared" si="2"/>
        <v>0.10063602243405199</v>
      </c>
      <c r="G48" s="385">
        <f>Muut[[#This Row],[Keskim. työttömyysaste 2022, %]]/$F$12</f>
        <v>1.060333904798997</v>
      </c>
      <c r="H48" s="169">
        <v>0</v>
      </c>
      <c r="I48" s="391">
        <v>254</v>
      </c>
      <c r="J48" s="397">
        <v>4025</v>
      </c>
      <c r="K48" s="272">
        <v>1785.35</v>
      </c>
      <c r="L48" s="173">
        <f t="shared" si="3"/>
        <v>38.111854818382952</v>
      </c>
      <c r="M48" s="385">
        <v>0.48012429766741205</v>
      </c>
      <c r="N48" s="169">
        <v>0</v>
      </c>
      <c r="O48" s="405">
        <v>0</v>
      </c>
      <c r="P48" s="272">
        <v>19960</v>
      </c>
      <c r="Q48" s="15">
        <v>2604</v>
      </c>
      <c r="R48" s="161">
        <v>0.13046092184368738</v>
      </c>
      <c r="S48" s="409">
        <v>0.92052365151142757</v>
      </c>
      <c r="T48" s="162">
        <v>4997712.7329811761</v>
      </c>
      <c r="U48" s="162">
        <v>0</v>
      </c>
      <c r="V48" s="162">
        <v>0</v>
      </c>
      <c r="W48" s="162">
        <v>6913098.5</v>
      </c>
      <c r="X48" s="162">
        <v>1356747.6227542099</v>
      </c>
      <c r="Y48" s="162">
        <v>0</v>
      </c>
      <c r="Z48" s="158">
        <v>0</v>
      </c>
      <c r="AA48" s="162">
        <v>1780718.4750066884</v>
      </c>
      <c r="AB48" s="177">
        <f>SUM(Muut[[#This Row],[Työttömyysaste]:[Koulutustausta]])</f>
        <v>15048277.330742074</v>
      </c>
      <c r="AD48" s="62"/>
    </row>
    <row r="49" spans="1:30" s="45" customFormat="1" x14ac:dyDescent="0.25">
      <c r="A49" s="90">
        <v>111</v>
      </c>
      <c r="B49" s="154" t="s">
        <v>48</v>
      </c>
      <c r="C49" s="403">
        <v>18131</v>
      </c>
      <c r="D49" s="136">
        <v>1006</v>
      </c>
      <c r="E49" s="41">
        <v>7604</v>
      </c>
      <c r="F49" s="338">
        <f t="shared" si="2"/>
        <v>0.13229879011046816</v>
      </c>
      <c r="G49" s="385">
        <f>Muut[[#This Row],[Keskim. työttömyysaste 2022, %]]/$F$12</f>
        <v>1.3939431361165273</v>
      </c>
      <c r="H49" s="169">
        <v>0</v>
      </c>
      <c r="I49" s="391">
        <v>43</v>
      </c>
      <c r="J49" s="397">
        <v>790</v>
      </c>
      <c r="K49" s="272">
        <v>675.97</v>
      </c>
      <c r="L49" s="173">
        <f t="shared" si="3"/>
        <v>26.822196251312928</v>
      </c>
      <c r="M49" s="385">
        <v>0.68221212595828329</v>
      </c>
      <c r="N49" s="169">
        <v>0</v>
      </c>
      <c r="O49" s="405">
        <v>0</v>
      </c>
      <c r="P49" s="272">
        <v>4482</v>
      </c>
      <c r="Q49" s="15">
        <v>853</v>
      </c>
      <c r="R49" s="161">
        <v>0.19031682284694332</v>
      </c>
      <c r="S49" s="409">
        <v>1.34286293730952</v>
      </c>
      <c r="T49" s="162">
        <v>1750701.0944743347</v>
      </c>
      <c r="U49" s="162">
        <v>0</v>
      </c>
      <c r="V49" s="162">
        <v>0</v>
      </c>
      <c r="W49" s="162">
        <v>1356856.5999999999</v>
      </c>
      <c r="X49" s="162">
        <v>513692.37995528238</v>
      </c>
      <c r="Y49" s="162">
        <v>0</v>
      </c>
      <c r="Z49" s="158">
        <v>0</v>
      </c>
      <c r="AA49" s="162">
        <v>692197.94426208374</v>
      </c>
      <c r="AB49" s="177">
        <f>SUM(Muut[[#This Row],[Työttömyysaste]:[Koulutustausta]])</f>
        <v>4313448.0186917009</v>
      </c>
      <c r="AD49" s="62"/>
    </row>
    <row r="50" spans="1:30" s="45" customFormat="1" x14ac:dyDescent="0.25">
      <c r="A50" s="90">
        <v>139</v>
      </c>
      <c r="B50" s="154" t="s">
        <v>49</v>
      </c>
      <c r="C50" s="403">
        <v>9853</v>
      </c>
      <c r="D50" s="136">
        <v>437.5</v>
      </c>
      <c r="E50" s="41">
        <v>4186</v>
      </c>
      <c r="F50" s="338">
        <f t="shared" si="2"/>
        <v>0.10451505016722408</v>
      </c>
      <c r="G50" s="385">
        <f>Muut[[#This Row],[Keskim. työttömyysaste 2022, %]]/$F$12</f>
        <v>1.1012046042131485</v>
      </c>
      <c r="H50" s="169">
        <v>0</v>
      </c>
      <c r="I50" s="391">
        <v>16</v>
      </c>
      <c r="J50" s="397">
        <v>79</v>
      </c>
      <c r="K50" s="272">
        <v>1615.71</v>
      </c>
      <c r="L50" s="173">
        <f t="shared" si="3"/>
        <v>6.098247829127752</v>
      </c>
      <c r="M50" s="385">
        <v>3.0006041145257552</v>
      </c>
      <c r="N50" s="169">
        <v>0</v>
      </c>
      <c r="O50" s="405">
        <v>0</v>
      </c>
      <c r="P50" s="272">
        <v>2739</v>
      </c>
      <c r="Q50" s="15">
        <v>265</v>
      </c>
      <c r="R50" s="161">
        <v>9.6750638919313611E-2</v>
      </c>
      <c r="S50" s="409">
        <v>0.68266612074671329</v>
      </c>
      <c r="T50" s="162">
        <v>751591.20422717265</v>
      </c>
      <c r="U50" s="162">
        <v>0</v>
      </c>
      <c r="V50" s="162">
        <v>0</v>
      </c>
      <c r="W50" s="162">
        <v>135685.66</v>
      </c>
      <c r="X50" s="162">
        <v>1227832.4706977368</v>
      </c>
      <c r="Y50" s="162">
        <v>0</v>
      </c>
      <c r="Z50" s="158">
        <v>0</v>
      </c>
      <c r="AA50" s="162">
        <v>191228.97304980471</v>
      </c>
      <c r="AB50" s="177">
        <f>SUM(Muut[[#This Row],[Työttömyysaste]:[Koulutustausta]])</f>
        <v>2306338.3079747139</v>
      </c>
      <c r="AD50" s="62"/>
    </row>
    <row r="51" spans="1:30" s="45" customFormat="1" x14ac:dyDescent="0.25">
      <c r="A51" s="90">
        <v>140</v>
      </c>
      <c r="B51" s="154" t="s">
        <v>50</v>
      </c>
      <c r="C51" s="403">
        <v>20801</v>
      </c>
      <c r="D51" s="136">
        <v>1068.1666666666667</v>
      </c>
      <c r="E51" s="41">
        <v>9455</v>
      </c>
      <c r="F51" s="338">
        <f t="shared" si="2"/>
        <v>0.11297373523708797</v>
      </c>
      <c r="G51" s="385">
        <f>Muut[[#This Row],[Keskim. työttömyysaste 2022, %]]/$F$12</f>
        <v>1.1903280647063459</v>
      </c>
      <c r="H51" s="169">
        <v>0</v>
      </c>
      <c r="I51" s="391">
        <v>9</v>
      </c>
      <c r="J51" s="397">
        <v>726</v>
      </c>
      <c r="K51" s="272">
        <v>762.99</v>
      </c>
      <c r="L51" s="173">
        <f t="shared" si="3"/>
        <v>27.262480504331641</v>
      </c>
      <c r="M51" s="385">
        <v>0.67119452041684591</v>
      </c>
      <c r="N51" s="169">
        <v>0</v>
      </c>
      <c r="O51" s="405">
        <v>0</v>
      </c>
      <c r="P51" s="272">
        <v>5781</v>
      </c>
      <c r="Q51" s="15">
        <v>685</v>
      </c>
      <c r="R51" s="161">
        <v>0.11849161044801937</v>
      </c>
      <c r="S51" s="409">
        <v>0.83606898051639211</v>
      </c>
      <c r="T51" s="162">
        <v>1715126.1749029807</v>
      </c>
      <c r="U51" s="162">
        <v>0</v>
      </c>
      <c r="V51" s="162">
        <v>0</v>
      </c>
      <c r="W51" s="162">
        <v>1246934.04</v>
      </c>
      <c r="X51" s="162">
        <v>579821.8101129944</v>
      </c>
      <c r="Y51" s="162">
        <v>0</v>
      </c>
      <c r="Z51" s="158">
        <v>0</v>
      </c>
      <c r="AA51" s="162">
        <v>494428.14465560147</v>
      </c>
      <c r="AB51" s="177">
        <f>SUM(Muut[[#This Row],[Työttömyysaste]:[Koulutustausta]])</f>
        <v>4036310.1696715769</v>
      </c>
      <c r="AD51" s="62"/>
    </row>
    <row r="52" spans="1:30" s="45" customFormat="1" x14ac:dyDescent="0.25">
      <c r="A52" s="90">
        <v>142</v>
      </c>
      <c r="B52" s="154" t="s">
        <v>51</v>
      </c>
      <c r="C52" s="403">
        <v>6504</v>
      </c>
      <c r="D52" s="136">
        <v>251.33333333333334</v>
      </c>
      <c r="E52" s="41">
        <v>2778</v>
      </c>
      <c r="F52" s="338">
        <f t="shared" si="2"/>
        <v>9.0472762179025681E-2</v>
      </c>
      <c r="G52" s="385">
        <f>Muut[[#This Row],[Keskim. työttömyysaste 2022, %]]/$F$12</f>
        <v>0.95325048505471566</v>
      </c>
      <c r="H52" s="169">
        <v>0</v>
      </c>
      <c r="I52" s="391">
        <v>16</v>
      </c>
      <c r="J52" s="397">
        <v>139</v>
      </c>
      <c r="K52" s="272">
        <v>589.80999999999995</v>
      </c>
      <c r="L52" s="173">
        <f t="shared" si="3"/>
        <v>11.027279971516252</v>
      </c>
      <c r="M52" s="385">
        <v>1.6593781580538263</v>
      </c>
      <c r="N52" s="169">
        <v>0</v>
      </c>
      <c r="O52" s="405">
        <v>0</v>
      </c>
      <c r="P52" s="272">
        <v>1676</v>
      </c>
      <c r="Q52" s="15">
        <v>230</v>
      </c>
      <c r="R52" s="161">
        <v>0.13723150357995226</v>
      </c>
      <c r="S52" s="409">
        <v>0.96829642924935144</v>
      </c>
      <c r="T52" s="162">
        <v>429469.92379270995</v>
      </c>
      <c r="U52" s="162">
        <v>0</v>
      </c>
      <c r="V52" s="162">
        <v>0</v>
      </c>
      <c r="W52" s="162">
        <v>238738.06</v>
      </c>
      <c r="X52" s="162">
        <v>448216.49277545611</v>
      </c>
      <c r="Y52" s="162">
        <v>0</v>
      </c>
      <c r="Z52" s="158">
        <v>0</v>
      </c>
      <c r="AA52" s="162">
        <v>179046.45331306814</v>
      </c>
      <c r="AB52" s="177">
        <f>SUM(Muut[[#This Row],[Työttömyysaste]:[Koulutustausta]])</f>
        <v>1295470.9298812342</v>
      </c>
      <c r="AD52" s="62"/>
    </row>
    <row r="53" spans="1:30" s="45" customFormat="1" x14ac:dyDescent="0.25">
      <c r="A53" s="90">
        <v>143</v>
      </c>
      <c r="B53" s="154" t="s">
        <v>52</v>
      </c>
      <c r="C53" s="403">
        <v>6804</v>
      </c>
      <c r="D53" s="136">
        <v>237.66666666666666</v>
      </c>
      <c r="E53" s="41">
        <v>2773</v>
      </c>
      <c r="F53" s="338">
        <f t="shared" si="2"/>
        <v>8.5707416756821725E-2</v>
      </c>
      <c r="G53" s="385">
        <f>Muut[[#This Row],[Keskim. työttömyysaste 2022, %]]/$F$12</f>
        <v>0.90304125383681111</v>
      </c>
      <c r="H53" s="169">
        <v>0</v>
      </c>
      <c r="I53" s="391">
        <v>13</v>
      </c>
      <c r="J53" s="397">
        <v>177</v>
      </c>
      <c r="K53" s="272">
        <v>750.48</v>
      </c>
      <c r="L53" s="173">
        <f t="shared" si="3"/>
        <v>9.06619763351455</v>
      </c>
      <c r="M53" s="385">
        <v>2.018313329044982</v>
      </c>
      <c r="N53" s="169">
        <v>0</v>
      </c>
      <c r="O53" s="405">
        <v>0</v>
      </c>
      <c r="P53" s="272">
        <v>1777</v>
      </c>
      <c r="Q53" s="15">
        <v>265</v>
      </c>
      <c r="R53" s="161">
        <v>0.14912774338773213</v>
      </c>
      <c r="S53" s="409">
        <v>1.0522355119444275</v>
      </c>
      <c r="T53" s="162">
        <v>425615.15471288923</v>
      </c>
      <c r="U53" s="162">
        <v>0</v>
      </c>
      <c r="V53" s="162">
        <v>0</v>
      </c>
      <c r="W53" s="162">
        <v>304004.58</v>
      </c>
      <c r="X53" s="162">
        <v>570315.03958584007</v>
      </c>
      <c r="Y53" s="162">
        <v>0</v>
      </c>
      <c r="Z53" s="158">
        <v>0</v>
      </c>
      <c r="AA53" s="162">
        <v>203542.03833356281</v>
      </c>
      <c r="AB53" s="177">
        <f>SUM(Muut[[#This Row],[Työttömyysaste]:[Koulutustausta]])</f>
        <v>1503476.8126322923</v>
      </c>
      <c r="AD53" s="62"/>
    </row>
    <row r="54" spans="1:30" s="45" customFormat="1" x14ac:dyDescent="0.25">
      <c r="A54" s="90">
        <v>145</v>
      </c>
      <c r="B54" s="154" t="s">
        <v>53</v>
      </c>
      <c r="C54" s="403">
        <v>12369</v>
      </c>
      <c r="D54" s="136">
        <v>290.58333333333331</v>
      </c>
      <c r="E54" s="41">
        <v>5709</v>
      </c>
      <c r="F54" s="338">
        <f t="shared" si="2"/>
        <v>5.0899165061014766E-2</v>
      </c>
      <c r="G54" s="385">
        <f>Muut[[#This Row],[Keskim. työttömyysaste 2022, %]]/$F$12</f>
        <v>0.53629017855432159</v>
      </c>
      <c r="H54" s="169">
        <v>0</v>
      </c>
      <c r="I54" s="391">
        <v>27</v>
      </c>
      <c r="J54" s="397">
        <v>204</v>
      </c>
      <c r="K54" s="272">
        <v>576.74</v>
      </c>
      <c r="L54" s="173">
        <f t="shared" si="3"/>
        <v>21.446405659395914</v>
      </c>
      <c r="M54" s="385">
        <v>0.85321651646842456</v>
      </c>
      <c r="N54" s="169">
        <v>0</v>
      </c>
      <c r="O54" s="405">
        <v>0</v>
      </c>
      <c r="P54" s="272">
        <v>3781</v>
      </c>
      <c r="Q54" s="15">
        <v>304</v>
      </c>
      <c r="R54" s="161">
        <v>8.0402010050251257E-2</v>
      </c>
      <c r="S54" s="409">
        <v>0.56731127478152965</v>
      </c>
      <c r="T54" s="162">
        <v>459493.76284815522</v>
      </c>
      <c r="U54" s="162">
        <v>0</v>
      </c>
      <c r="V54" s="162">
        <v>0</v>
      </c>
      <c r="W54" s="162">
        <v>350378.16</v>
      </c>
      <c r="X54" s="162">
        <v>438284.15937898064</v>
      </c>
      <c r="Y54" s="162">
        <v>0</v>
      </c>
      <c r="Z54" s="158">
        <v>0</v>
      </c>
      <c r="AA54" s="162">
        <v>199495.38987547901</v>
      </c>
      <c r="AB54" s="177">
        <f>SUM(Muut[[#This Row],[Työttömyysaste]:[Koulutustausta]])</f>
        <v>1447651.4721026151</v>
      </c>
      <c r="AD54" s="62"/>
    </row>
    <row r="55" spans="1:30" s="45" customFormat="1" x14ac:dyDescent="0.25">
      <c r="A55" s="90">
        <v>146</v>
      </c>
      <c r="B55" s="154" t="s">
        <v>54</v>
      </c>
      <c r="C55" s="403">
        <v>4492</v>
      </c>
      <c r="D55" s="136">
        <v>242</v>
      </c>
      <c r="E55" s="41">
        <v>1774</v>
      </c>
      <c r="F55" s="338">
        <f t="shared" si="2"/>
        <v>0.13641488162344984</v>
      </c>
      <c r="G55" s="385">
        <f>Muut[[#This Row],[Keskim. työttömyysaste 2022, %]]/$F$12</f>
        <v>1.4373116167153102</v>
      </c>
      <c r="H55" s="169">
        <v>0</v>
      </c>
      <c r="I55" s="391">
        <v>12</v>
      </c>
      <c r="J55" s="397">
        <v>163</v>
      </c>
      <c r="K55" s="272">
        <v>2763.4</v>
      </c>
      <c r="L55" s="173">
        <f t="shared" si="3"/>
        <v>1.6255337627560251</v>
      </c>
      <c r="M55" s="385">
        <v>11.256873247870448</v>
      </c>
      <c r="N55" s="169">
        <v>0</v>
      </c>
      <c r="O55" s="405">
        <v>0</v>
      </c>
      <c r="P55" s="272">
        <v>925</v>
      </c>
      <c r="Q55" s="15">
        <v>160</v>
      </c>
      <c r="R55" s="161">
        <v>0.17297297297297298</v>
      </c>
      <c r="S55" s="409">
        <v>1.2204858776381016</v>
      </c>
      <c r="T55" s="162">
        <v>447235.08999889391</v>
      </c>
      <c r="U55" s="162">
        <v>0</v>
      </c>
      <c r="V55" s="162">
        <v>0</v>
      </c>
      <c r="W55" s="162">
        <v>279959.02</v>
      </c>
      <c r="X55" s="162">
        <v>2100000.7733603963</v>
      </c>
      <c r="Y55" s="162">
        <v>0</v>
      </c>
      <c r="Z55" s="158">
        <v>0</v>
      </c>
      <c r="AA55" s="162">
        <v>155865.27344762051</v>
      </c>
      <c r="AB55" s="177">
        <f>SUM(Muut[[#This Row],[Työttömyysaste]:[Koulutustausta]])</f>
        <v>2983060.1568069109</v>
      </c>
      <c r="AD55" s="62"/>
    </row>
    <row r="56" spans="1:30" s="45" customFormat="1" x14ac:dyDescent="0.25">
      <c r="A56" s="90">
        <v>148</v>
      </c>
      <c r="B56" s="154" t="s">
        <v>55</v>
      </c>
      <c r="C56" s="403">
        <v>7047</v>
      </c>
      <c r="D56" s="136">
        <v>383.16666666666669</v>
      </c>
      <c r="E56" s="41">
        <v>3367</v>
      </c>
      <c r="F56" s="338">
        <f t="shared" si="2"/>
        <v>0.11380061380061381</v>
      </c>
      <c r="G56" s="385">
        <f>Muut[[#This Row],[Keskim. työttömyysaste 2022, %]]/$F$12</f>
        <v>1.1990403265272311</v>
      </c>
      <c r="H56" s="169">
        <v>0</v>
      </c>
      <c r="I56" s="391">
        <v>29</v>
      </c>
      <c r="J56" s="397">
        <v>287</v>
      </c>
      <c r="K56" s="272">
        <v>15060.09</v>
      </c>
      <c r="L56" s="173">
        <f t="shared" si="3"/>
        <v>0.46792549048511661</v>
      </c>
      <c r="M56" s="385">
        <v>20</v>
      </c>
      <c r="N56" s="169">
        <v>0</v>
      </c>
      <c r="O56" s="405">
        <v>0</v>
      </c>
      <c r="P56" s="272">
        <v>2208</v>
      </c>
      <c r="Q56" s="15">
        <v>320</v>
      </c>
      <c r="R56" s="161">
        <v>0.14492753623188406</v>
      </c>
      <c r="S56" s="409">
        <v>1.0225991275500399</v>
      </c>
      <c r="T56" s="162">
        <v>585306.36753046047</v>
      </c>
      <c r="U56" s="162">
        <v>0</v>
      </c>
      <c r="V56" s="162">
        <v>0</v>
      </c>
      <c r="W56" s="162">
        <v>492933.98</v>
      </c>
      <c r="X56" s="162">
        <v>5853238.2000000002</v>
      </c>
      <c r="Y56" s="162">
        <v>0</v>
      </c>
      <c r="Z56" s="158">
        <v>0</v>
      </c>
      <c r="AA56" s="162">
        <v>204873.85955395707</v>
      </c>
      <c r="AB56" s="177">
        <f>SUM(Muut[[#This Row],[Työttömyysaste]:[Koulutustausta]])</f>
        <v>7136352.4070844185</v>
      </c>
      <c r="AD56" s="62"/>
    </row>
    <row r="57" spans="1:30" s="45" customFormat="1" x14ac:dyDescent="0.25">
      <c r="A57" s="90">
        <v>149</v>
      </c>
      <c r="B57" s="154" t="s">
        <v>56</v>
      </c>
      <c r="C57" s="403">
        <v>5384</v>
      </c>
      <c r="D57" s="136">
        <v>154</v>
      </c>
      <c r="E57" s="41">
        <v>2509</v>
      </c>
      <c r="F57" s="338">
        <f t="shared" si="2"/>
        <v>6.1379035472299719E-2</v>
      </c>
      <c r="G57" s="385">
        <f>Muut[[#This Row],[Keskim. työttömyysaste 2022, %]]/$F$12</f>
        <v>0.64670950601002641</v>
      </c>
      <c r="H57" s="169">
        <v>3</v>
      </c>
      <c r="I57" s="391">
        <v>2796</v>
      </c>
      <c r="J57" s="397">
        <v>263</v>
      </c>
      <c r="K57" s="272">
        <v>350.85</v>
      </c>
      <c r="L57" s="173">
        <f t="shared" si="3"/>
        <v>15.345589283169444</v>
      </c>
      <c r="M57" s="385">
        <v>1.1924226036433558</v>
      </c>
      <c r="N57" s="169">
        <v>3</v>
      </c>
      <c r="O57" s="405">
        <v>242</v>
      </c>
      <c r="P57" s="272">
        <v>1666</v>
      </c>
      <c r="Q57" s="15">
        <v>225</v>
      </c>
      <c r="R57" s="161">
        <v>0.13505402160864347</v>
      </c>
      <c r="S57" s="409">
        <v>0.95293226021694888</v>
      </c>
      <c r="T57" s="162">
        <v>241190.10331939743</v>
      </c>
      <c r="U57" s="162">
        <v>110806.48880000001</v>
      </c>
      <c r="V57" s="162">
        <v>764508.32280000008</v>
      </c>
      <c r="W57" s="162">
        <v>451713.02</v>
      </c>
      <c r="X57" s="162">
        <v>266622.73696659732</v>
      </c>
      <c r="Y57" s="162">
        <v>0</v>
      </c>
      <c r="Z57" s="158">
        <v>71636.84</v>
      </c>
      <c r="AA57" s="162">
        <v>145862.59662649894</v>
      </c>
      <c r="AB57" s="177">
        <f>SUM(Muut[[#This Row],[Työttömyysaste]:[Koulutustausta]])</f>
        <v>2052340.108512494</v>
      </c>
      <c r="AD57" s="62"/>
    </row>
    <row r="58" spans="1:30" s="45" customFormat="1" x14ac:dyDescent="0.25">
      <c r="A58" s="90">
        <v>151</v>
      </c>
      <c r="B58" s="154" t="s">
        <v>57</v>
      </c>
      <c r="C58" s="403">
        <v>1852</v>
      </c>
      <c r="D58" s="136">
        <v>49.25</v>
      </c>
      <c r="E58" s="41">
        <v>821</v>
      </c>
      <c r="F58" s="338">
        <f t="shared" si="2"/>
        <v>5.9987819732034105E-2</v>
      </c>
      <c r="G58" s="385">
        <f>Muut[[#This Row],[Keskim. työttömyysaste 2022, %]]/$F$12</f>
        <v>0.63205120391685354</v>
      </c>
      <c r="H58" s="169">
        <v>0</v>
      </c>
      <c r="I58" s="391">
        <v>16</v>
      </c>
      <c r="J58" s="397">
        <v>68</v>
      </c>
      <c r="K58" s="272">
        <v>642.4</v>
      </c>
      <c r="L58" s="173">
        <f t="shared" si="3"/>
        <v>2.8829389788293898</v>
      </c>
      <c r="M58" s="385">
        <v>6.3471435440886506</v>
      </c>
      <c r="N58" s="169">
        <v>0</v>
      </c>
      <c r="O58" s="405">
        <v>0</v>
      </c>
      <c r="P58" s="272">
        <v>448</v>
      </c>
      <c r="Q58" s="15">
        <v>76</v>
      </c>
      <c r="R58" s="161">
        <v>0.16964285714285715</v>
      </c>
      <c r="S58" s="409">
        <v>1.1969888001947342</v>
      </c>
      <c r="T58" s="162">
        <v>81084.610130133457</v>
      </c>
      <c r="U58" s="162">
        <v>0</v>
      </c>
      <c r="V58" s="162">
        <v>0</v>
      </c>
      <c r="W58" s="162">
        <v>116792.72</v>
      </c>
      <c r="X58" s="162">
        <v>488181.40580687515</v>
      </c>
      <c r="Y58" s="162">
        <v>0</v>
      </c>
      <c r="Z58" s="158">
        <v>0</v>
      </c>
      <c r="AA58" s="162">
        <v>63024.285223821222</v>
      </c>
      <c r="AB58" s="177">
        <f>SUM(Muut[[#This Row],[Työttömyysaste]:[Koulutustausta]])</f>
        <v>749083.02116082981</v>
      </c>
      <c r="AD58" s="62"/>
    </row>
    <row r="59" spans="1:30" s="45" customFormat="1" x14ac:dyDescent="0.25">
      <c r="A59" s="90">
        <v>152</v>
      </c>
      <c r="B59" s="154" t="s">
        <v>58</v>
      </c>
      <c r="C59" s="403">
        <v>4406</v>
      </c>
      <c r="D59" s="136">
        <v>107.66666666666667</v>
      </c>
      <c r="E59" s="41">
        <v>1927</v>
      </c>
      <c r="F59" s="338">
        <f t="shared" si="2"/>
        <v>5.5872686386438337E-2</v>
      </c>
      <c r="G59" s="385">
        <f>Muut[[#This Row],[Keskim. työttömyysaste 2022, %]]/$F$12</f>
        <v>0.58869281888167868</v>
      </c>
      <c r="H59" s="169">
        <v>0</v>
      </c>
      <c r="I59" s="391">
        <v>32</v>
      </c>
      <c r="J59" s="397">
        <v>58</v>
      </c>
      <c r="K59" s="272">
        <v>354.13</v>
      </c>
      <c r="L59" s="173">
        <f t="shared" si="3"/>
        <v>12.441758676192359</v>
      </c>
      <c r="M59" s="385">
        <v>1.4707267681130178</v>
      </c>
      <c r="N59" s="169">
        <v>0</v>
      </c>
      <c r="O59" s="405">
        <v>0</v>
      </c>
      <c r="P59" s="272">
        <v>1179</v>
      </c>
      <c r="Q59" s="15">
        <v>128</v>
      </c>
      <c r="R59" s="161">
        <v>0.1085665818490246</v>
      </c>
      <c r="S59" s="409">
        <v>0.76603863397132743</v>
      </c>
      <c r="T59" s="162">
        <v>179671.17939069268</v>
      </c>
      <c r="U59" s="162">
        <v>0</v>
      </c>
      <c r="V59" s="162">
        <v>0</v>
      </c>
      <c r="W59" s="162">
        <v>99617.319999999992</v>
      </c>
      <c r="X59" s="162">
        <v>269115.3194869064</v>
      </c>
      <c r="Y59" s="162">
        <v>0</v>
      </c>
      <c r="Z59" s="158">
        <v>0</v>
      </c>
      <c r="AA59" s="162">
        <v>95955.975670924119</v>
      </c>
      <c r="AB59" s="177">
        <f>SUM(Muut[[#This Row],[Työttömyysaste]:[Koulutustausta]])</f>
        <v>644359.79454852315</v>
      </c>
      <c r="AD59" s="62"/>
    </row>
    <row r="60" spans="1:30" s="45" customFormat="1" x14ac:dyDescent="0.25">
      <c r="A60" s="90">
        <v>153</v>
      </c>
      <c r="B60" s="154" t="s">
        <v>59</v>
      </c>
      <c r="C60" s="403">
        <v>25208</v>
      </c>
      <c r="D60" s="136">
        <v>1421</v>
      </c>
      <c r="E60" s="41">
        <v>11065</v>
      </c>
      <c r="F60" s="338">
        <f t="shared" si="2"/>
        <v>0.12842295526434705</v>
      </c>
      <c r="G60" s="385">
        <f>Muut[[#This Row],[Keskim. työttömyysaste 2022, %]]/$F$12</f>
        <v>1.3531060780001183</v>
      </c>
      <c r="H60" s="169">
        <v>0</v>
      </c>
      <c r="I60" s="391">
        <v>33</v>
      </c>
      <c r="J60" s="397">
        <v>1861</v>
      </c>
      <c r="K60" s="272">
        <v>154.99</v>
      </c>
      <c r="L60" s="173">
        <f t="shared" si="3"/>
        <v>162.64275114523517</v>
      </c>
      <c r="M60" s="385">
        <v>0.11250687410678717</v>
      </c>
      <c r="N60" s="169">
        <v>0</v>
      </c>
      <c r="O60" s="405">
        <v>0</v>
      </c>
      <c r="P60" s="272">
        <v>7074</v>
      </c>
      <c r="Q60" s="15">
        <v>1084</v>
      </c>
      <c r="R60" s="161">
        <v>0.15323720667232119</v>
      </c>
      <c r="S60" s="409">
        <v>1.0812316135741133</v>
      </c>
      <c r="T60" s="162">
        <v>2362737.2194455029</v>
      </c>
      <c r="U60" s="162">
        <v>0</v>
      </c>
      <c r="V60" s="162">
        <v>0</v>
      </c>
      <c r="W60" s="162">
        <v>3196341.94</v>
      </c>
      <c r="X60" s="162">
        <v>117782.123421556</v>
      </c>
      <c r="Y60" s="162">
        <v>0</v>
      </c>
      <c r="Z60" s="158">
        <v>0</v>
      </c>
      <c r="AA60" s="162">
        <v>774879.16762077471</v>
      </c>
      <c r="AB60" s="177">
        <f>SUM(Muut[[#This Row],[Työttömyysaste]:[Koulutustausta]])</f>
        <v>6451740.4504878335</v>
      </c>
      <c r="AD60" s="62"/>
    </row>
    <row r="61" spans="1:30" s="45" customFormat="1" x14ac:dyDescent="0.25">
      <c r="A61" s="90">
        <v>165</v>
      </c>
      <c r="B61" s="154" t="s">
        <v>60</v>
      </c>
      <c r="C61" s="403">
        <v>16280</v>
      </c>
      <c r="D61" s="136">
        <v>598</v>
      </c>
      <c r="E61" s="41">
        <v>7613</v>
      </c>
      <c r="F61" s="338">
        <f t="shared" si="2"/>
        <v>7.8549848942598186E-2</v>
      </c>
      <c r="G61" s="385">
        <f>Muut[[#This Row],[Keskim. työttömyysaste 2022, %]]/$F$12</f>
        <v>0.82762678846192306</v>
      </c>
      <c r="H61" s="169">
        <v>0</v>
      </c>
      <c r="I61" s="391">
        <v>68</v>
      </c>
      <c r="J61" s="397">
        <v>548</v>
      </c>
      <c r="K61" s="272">
        <v>547.41</v>
      </c>
      <c r="L61" s="173">
        <f t="shared" si="3"/>
        <v>29.740048592462689</v>
      </c>
      <c r="M61" s="385">
        <v>0.6152790057012899</v>
      </c>
      <c r="N61" s="169">
        <v>0</v>
      </c>
      <c r="O61" s="405">
        <v>0</v>
      </c>
      <c r="P61" s="272">
        <v>5149</v>
      </c>
      <c r="Q61" s="15">
        <v>645</v>
      </c>
      <c r="R61" s="161">
        <v>0.12526704214410564</v>
      </c>
      <c r="S61" s="409">
        <v>0.88387597925062178</v>
      </c>
      <c r="T61" s="162">
        <v>933327.64032641053</v>
      </c>
      <c r="U61" s="162">
        <v>0</v>
      </c>
      <c r="V61" s="162">
        <v>0</v>
      </c>
      <c r="W61" s="162">
        <v>941211.91999999993</v>
      </c>
      <c r="X61" s="162">
        <v>415995.30409829004</v>
      </c>
      <c r="Y61" s="162">
        <v>0</v>
      </c>
      <c r="Z61" s="158">
        <v>0</v>
      </c>
      <c r="AA61" s="162">
        <v>409093.51178674947</v>
      </c>
      <c r="AB61" s="177">
        <f>SUM(Muut[[#This Row],[Työttömyysaste]:[Koulutustausta]])</f>
        <v>2699628.37621145</v>
      </c>
      <c r="AD61" s="62"/>
    </row>
    <row r="62" spans="1:30" s="45" customFormat="1" x14ac:dyDescent="0.25">
      <c r="A62" s="90">
        <v>167</v>
      </c>
      <c r="B62" s="154" t="s">
        <v>61</v>
      </c>
      <c r="C62" s="403">
        <v>77513</v>
      </c>
      <c r="D62" s="136">
        <v>4747.833333333333</v>
      </c>
      <c r="E62" s="41">
        <v>35423</v>
      </c>
      <c r="F62" s="338">
        <f t="shared" si="2"/>
        <v>0.13403250242309608</v>
      </c>
      <c r="G62" s="385">
        <f>Muut[[#This Row],[Keskim. työttömyysaste 2022, %]]/$F$12</f>
        <v>1.4122100936311839</v>
      </c>
      <c r="H62" s="169">
        <v>0</v>
      </c>
      <c r="I62" s="391">
        <v>83</v>
      </c>
      <c r="J62" s="397">
        <v>4836</v>
      </c>
      <c r="K62" s="272">
        <v>2381.79</v>
      </c>
      <c r="L62" s="173">
        <f t="shared" si="3"/>
        <v>32.544011016924244</v>
      </c>
      <c r="M62" s="385">
        <v>0.56226712552311209</v>
      </c>
      <c r="N62" s="169">
        <v>0</v>
      </c>
      <c r="O62" s="405">
        <v>0</v>
      </c>
      <c r="P62" s="272">
        <v>22217</v>
      </c>
      <c r="Q62" s="15">
        <v>2376</v>
      </c>
      <c r="R62" s="161">
        <v>0.10694513210604492</v>
      </c>
      <c r="S62" s="409">
        <v>0.75459779163282048</v>
      </c>
      <c r="T62" s="162">
        <v>7582615.6812134041</v>
      </c>
      <c r="U62" s="162">
        <v>0</v>
      </c>
      <c r="V62" s="162">
        <v>0</v>
      </c>
      <c r="W62" s="162">
        <v>8306023.4399999995</v>
      </c>
      <c r="X62" s="162">
        <v>1810002.4759289492</v>
      </c>
      <c r="Y62" s="162">
        <v>0</v>
      </c>
      <c r="Z62" s="158">
        <v>0</v>
      </c>
      <c r="AA62" s="162">
        <v>1662903.0710471936</v>
      </c>
      <c r="AB62" s="177">
        <f>SUM(Muut[[#This Row],[Työttömyysaste]:[Koulutustausta]])</f>
        <v>19361544.668189548</v>
      </c>
      <c r="AD62" s="62"/>
    </row>
    <row r="63" spans="1:30" s="45" customFormat="1" x14ac:dyDescent="0.25">
      <c r="A63" s="90">
        <v>169</v>
      </c>
      <c r="B63" s="154" t="s">
        <v>62</v>
      </c>
      <c r="C63" s="403">
        <v>4990</v>
      </c>
      <c r="D63" s="136">
        <v>158.58333333333334</v>
      </c>
      <c r="E63" s="41">
        <v>2337</v>
      </c>
      <c r="F63" s="338">
        <f t="shared" si="2"/>
        <v>6.7857652260733134E-2</v>
      </c>
      <c r="G63" s="385">
        <f>Muut[[#This Row],[Keskim. työttömyysaste 2022, %]]/$F$12</f>
        <v>0.71497032227467572</v>
      </c>
      <c r="H63" s="169">
        <v>0</v>
      </c>
      <c r="I63" s="391">
        <v>22</v>
      </c>
      <c r="J63" s="397">
        <v>169</v>
      </c>
      <c r="K63" s="272">
        <v>180.42</v>
      </c>
      <c r="L63" s="173">
        <f t="shared" si="3"/>
        <v>27.657687617780734</v>
      </c>
      <c r="M63" s="385">
        <v>0.6616036662340018</v>
      </c>
      <c r="N63" s="169">
        <v>0</v>
      </c>
      <c r="O63" s="405">
        <v>0</v>
      </c>
      <c r="P63" s="272">
        <v>1439</v>
      </c>
      <c r="Q63" s="15">
        <v>201</v>
      </c>
      <c r="R63" s="161">
        <v>0.13968033356497567</v>
      </c>
      <c r="S63" s="409">
        <v>0.98557521195215425</v>
      </c>
      <c r="T63" s="162">
        <v>247134.71117759426</v>
      </c>
      <c r="U63" s="162">
        <v>0</v>
      </c>
      <c r="V63" s="162">
        <v>0</v>
      </c>
      <c r="W63" s="162">
        <v>290264.26</v>
      </c>
      <c r="X63" s="162">
        <v>137107.23729090349</v>
      </c>
      <c r="Y63" s="162">
        <v>0</v>
      </c>
      <c r="Z63" s="158">
        <v>0</v>
      </c>
      <c r="AA63" s="162">
        <v>139819.31734624074</v>
      </c>
      <c r="AB63" s="177">
        <f>SUM(Muut[[#This Row],[Työttömyysaste]:[Koulutustausta]])</f>
        <v>814325.52581473847</v>
      </c>
      <c r="AD63" s="62"/>
    </row>
    <row r="64" spans="1:30" s="45" customFormat="1" x14ac:dyDescent="0.25">
      <c r="A64" s="90">
        <v>171</v>
      </c>
      <c r="B64" s="154" t="s">
        <v>63</v>
      </c>
      <c r="C64" s="403">
        <v>4540</v>
      </c>
      <c r="D64" s="136">
        <v>149.41666666666666</v>
      </c>
      <c r="E64" s="41">
        <v>2021</v>
      </c>
      <c r="F64" s="338">
        <f t="shared" si="2"/>
        <v>7.3932046841497609E-2</v>
      </c>
      <c r="G64" s="385">
        <f>Muut[[#This Row],[Keskim. työttömyysaste 2022, %]]/$F$12</f>
        <v>0.77897212172310537</v>
      </c>
      <c r="H64" s="169">
        <v>0</v>
      </c>
      <c r="I64" s="391">
        <v>18</v>
      </c>
      <c r="J64" s="397">
        <v>187</v>
      </c>
      <c r="K64" s="272">
        <v>574.89</v>
      </c>
      <c r="L64" s="173">
        <f t="shared" si="3"/>
        <v>7.8971629355180992</v>
      </c>
      <c r="M64" s="385">
        <v>2.3170887668000235</v>
      </c>
      <c r="N64" s="169">
        <v>0</v>
      </c>
      <c r="O64" s="405">
        <v>0</v>
      </c>
      <c r="P64" s="272">
        <v>1222</v>
      </c>
      <c r="Q64" s="15">
        <v>173</v>
      </c>
      <c r="R64" s="161">
        <v>0.14157119476268412</v>
      </c>
      <c r="S64" s="409">
        <v>0.99891700372870906</v>
      </c>
      <c r="T64" s="162">
        <v>244975.67087778816</v>
      </c>
      <c r="U64" s="162">
        <v>0</v>
      </c>
      <c r="V64" s="162">
        <v>0</v>
      </c>
      <c r="W64" s="162">
        <v>321179.98</v>
      </c>
      <c r="X64" s="162">
        <v>436878.2820428306</v>
      </c>
      <c r="Y64" s="162">
        <v>0</v>
      </c>
      <c r="Z64" s="158">
        <v>0</v>
      </c>
      <c r="AA64" s="162">
        <v>128932.41528867268</v>
      </c>
      <c r="AB64" s="177">
        <f>SUM(Muut[[#This Row],[Työttömyysaste]:[Koulutustausta]])</f>
        <v>1131966.3482092915</v>
      </c>
      <c r="AD64" s="62"/>
    </row>
    <row r="65" spans="1:30" s="45" customFormat="1" x14ac:dyDescent="0.25">
      <c r="A65" s="90">
        <v>172</v>
      </c>
      <c r="B65" s="154" t="s">
        <v>64</v>
      </c>
      <c r="C65" s="403">
        <v>4171</v>
      </c>
      <c r="D65" s="136">
        <v>178.33333333333334</v>
      </c>
      <c r="E65" s="41">
        <v>1663</v>
      </c>
      <c r="F65" s="338">
        <f t="shared" si="2"/>
        <v>0.10723591902184808</v>
      </c>
      <c r="G65" s="385">
        <f>Muut[[#This Row],[Keskim. työttömyysaste 2022, %]]/$F$12</f>
        <v>1.1298725645248753</v>
      </c>
      <c r="H65" s="169">
        <v>0</v>
      </c>
      <c r="I65" s="391">
        <v>10</v>
      </c>
      <c r="J65" s="397">
        <v>103</v>
      </c>
      <c r="K65" s="272">
        <v>867.07</v>
      </c>
      <c r="L65" s="173">
        <f t="shared" si="3"/>
        <v>4.8104535965954307</v>
      </c>
      <c r="M65" s="385">
        <v>3.8038881698035896</v>
      </c>
      <c r="N65" s="169">
        <v>3</v>
      </c>
      <c r="O65" s="405">
        <v>247</v>
      </c>
      <c r="P65" s="272">
        <v>969</v>
      </c>
      <c r="Q65" s="15">
        <v>162</v>
      </c>
      <c r="R65" s="161">
        <v>0.16718266253869968</v>
      </c>
      <c r="S65" s="409">
        <v>1.1796298294896124</v>
      </c>
      <c r="T65" s="162">
        <v>326448.62278368557</v>
      </c>
      <c r="U65" s="162">
        <v>0</v>
      </c>
      <c r="V65" s="162">
        <v>0</v>
      </c>
      <c r="W65" s="162">
        <v>176906.62</v>
      </c>
      <c r="X65" s="162">
        <v>658915.70911109459</v>
      </c>
      <c r="Y65" s="162">
        <v>0</v>
      </c>
      <c r="Z65" s="158">
        <v>73116.94</v>
      </c>
      <c r="AA65" s="162">
        <v>139882.31001451737</v>
      </c>
      <c r="AB65" s="177">
        <f>SUM(Muut[[#This Row],[Työttömyysaste]:[Koulutustausta]])</f>
        <v>1375270.2019092974</v>
      </c>
      <c r="AD65" s="62"/>
    </row>
    <row r="66" spans="1:30" s="45" customFormat="1" x14ac:dyDescent="0.25">
      <c r="A66" s="90">
        <v>176</v>
      </c>
      <c r="B66" s="154" t="s">
        <v>65</v>
      </c>
      <c r="C66" s="403">
        <v>4352</v>
      </c>
      <c r="D66" s="136">
        <v>251.25</v>
      </c>
      <c r="E66" s="41">
        <v>1735</v>
      </c>
      <c r="F66" s="338">
        <f t="shared" si="2"/>
        <v>0.14481268011527376</v>
      </c>
      <c r="G66" s="385">
        <f>Muut[[#This Row],[Keskim. työttömyysaste 2022, %]]/$F$12</f>
        <v>1.525793556394375</v>
      </c>
      <c r="H66" s="169">
        <v>0</v>
      </c>
      <c r="I66" s="391">
        <v>2</v>
      </c>
      <c r="J66" s="397">
        <v>110</v>
      </c>
      <c r="K66" s="272">
        <v>1501.7</v>
      </c>
      <c r="L66" s="173">
        <f t="shared" si="3"/>
        <v>2.8980488779383364</v>
      </c>
      <c r="M66" s="385">
        <v>6.3140506934775837</v>
      </c>
      <c r="N66" s="169">
        <v>3</v>
      </c>
      <c r="O66" s="405">
        <v>185</v>
      </c>
      <c r="P66" s="272">
        <v>950</v>
      </c>
      <c r="Q66" s="15">
        <v>161</v>
      </c>
      <c r="R66" s="161">
        <v>0.1694736842105263</v>
      </c>
      <c r="S66" s="409">
        <v>1.1957951271529885</v>
      </c>
      <c r="T66" s="162">
        <v>459970.36392305966</v>
      </c>
      <c r="U66" s="162">
        <v>0</v>
      </c>
      <c r="V66" s="162">
        <v>0</v>
      </c>
      <c r="W66" s="162">
        <v>188929.4</v>
      </c>
      <c r="X66" s="162">
        <v>1141192.43010614</v>
      </c>
      <c r="Y66" s="162">
        <v>0</v>
      </c>
      <c r="Z66" s="158">
        <v>54763.7</v>
      </c>
      <c r="AA66" s="162">
        <v>147952.57418350357</v>
      </c>
      <c r="AB66" s="177">
        <f>SUM(Muut[[#This Row],[Työttömyysaste]:[Koulutustausta]])</f>
        <v>1992808.4682127032</v>
      </c>
      <c r="AD66" s="62"/>
    </row>
    <row r="67" spans="1:30" s="45" customFormat="1" x14ac:dyDescent="0.25">
      <c r="A67" s="90">
        <v>177</v>
      </c>
      <c r="B67" s="154" t="s">
        <v>66</v>
      </c>
      <c r="C67" s="403">
        <v>1768</v>
      </c>
      <c r="D67" s="136">
        <v>51.25</v>
      </c>
      <c r="E67" s="41">
        <v>741</v>
      </c>
      <c r="F67" s="338">
        <f t="shared" si="2"/>
        <v>6.9163292847503374E-2</v>
      </c>
      <c r="G67" s="385">
        <f>Muut[[#This Row],[Keskim. työttömyysaste 2022, %]]/$F$12</f>
        <v>0.72872697668280639</v>
      </c>
      <c r="H67" s="169">
        <v>0</v>
      </c>
      <c r="I67" s="391">
        <v>3</v>
      </c>
      <c r="J67" s="397">
        <v>22</v>
      </c>
      <c r="K67" s="272">
        <v>258.49</v>
      </c>
      <c r="L67" s="173">
        <f t="shared" si="3"/>
        <v>6.839723006692715</v>
      </c>
      <c r="M67" s="385">
        <v>2.6753170427476891</v>
      </c>
      <c r="N67" s="169">
        <v>0</v>
      </c>
      <c r="O67" s="405">
        <v>0</v>
      </c>
      <c r="P67" s="272">
        <v>482</v>
      </c>
      <c r="Q67" s="15">
        <v>72</v>
      </c>
      <c r="R67" s="161">
        <v>0.14937759336099585</v>
      </c>
      <c r="S67" s="409">
        <v>1.0539984368607049</v>
      </c>
      <c r="T67" s="162">
        <v>89246.726449078211</v>
      </c>
      <c r="U67" s="162">
        <v>0</v>
      </c>
      <c r="V67" s="162">
        <v>0</v>
      </c>
      <c r="W67" s="162">
        <v>37785.879999999997</v>
      </c>
      <c r="X67" s="162">
        <v>196435.26087643078</v>
      </c>
      <c r="Y67" s="162">
        <v>0</v>
      </c>
      <c r="Z67" s="158">
        <v>0</v>
      </c>
      <c r="AA67" s="162">
        <v>52978.430389991321</v>
      </c>
      <c r="AB67" s="177">
        <f>SUM(Muut[[#This Row],[Työttömyysaste]:[Koulutustausta]])</f>
        <v>376446.29771550029</v>
      </c>
      <c r="AD67" s="62"/>
    </row>
    <row r="68" spans="1:30" s="45" customFormat="1" x14ac:dyDescent="0.25">
      <c r="A68" s="90">
        <v>178</v>
      </c>
      <c r="B68" s="154" t="s">
        <v>67</v>
      </c>
      <c r="C68" s="403">
        <v>5769</v>
      </c>
      <c r="D68" s="136">
        <v>188.66666666666666</v>
      </c>
      <c r="E68" s="41">
        <v>2397</v>
      </c>
      <c r="F68" s="338">
        <f t="shared" si="2"/>
        <v>7.8709497983590601E-2</v>
      </c>
      <c r="G68" s="385">
        <f>Muut[[#This Row],[Keskim. työttömyysaste 2022, %]]/$F$12</f>
        <v>0.82930890274802604</v>
      </c>
      <c r="H68" s="169">
        <v>0</v>
      </c>
      <c r="I68" s="391">
        <v>15</v>
      </c>
      <c r="J68" s="397">
        <v>154</v>
      </c>
      <c r="K68" s="272">
        <v>1163.3699999999999</v>
      </c>
      <c r="L68" s="173">
        <f t="shared" si="3"/>
        <v>4.9588694912194748</v>
      </c>
      <c r="M68" s="385">
        <v>3.6900401512641094</v>
      </c>
      <c r="N68" s="169">
        <v>0</v>
      </c>
      <c r="O68" s="405">
        <v>0</v>
      </c>
      <c r="P68" s="272">
        <v>1344</v>
      </c>
      <c r="Q68" s="15">
        <v>170</v>
      </c>
      <c r="R68" s="161">
        <v>0.12648809523809523</v>
      </c>
      <c r="S68" s="409">
        <v>0.8924916492680034</v>
      </c>
      <c r="T68" s="162">
        <v>331407.28756296943</v>
      </c>
      <c r="U68" s="162">
        <v>0</v>
      </c>
      <c r="V68" s="162">
        <v>0</v>
      </c>
      <c r="W68" s="162">
        <v>264501.15999999997</v>
      </c>
      <c r="X68" s="162">
        <v>884084.06300364924</v>
      </c>
      <c r="Y68" s="162">
        <v>0</v>
      </c>
      <c r="Z68" s="158">
        <v>0</v>
      </c>
      <c r="AA68" s="162">
        <v>146379.93834914878</v>
      </c>
      <c r="AB68" s="177">
        <f>SUM(Muut[[#This Row],[Työttömyysaste]:[Koulutustausta]])</f>
        <v>1626372.4489157675</v>
      </c>
      <c r="AD68" s="62"/>
    </row>
    <row r="69" spans="1:30" s="45" customFormat="1" x14ac:dyDescent="0.25">
      <c r="A69" s="90">
        <v>179</v>
      </c>
      <c r="B69" s="154" t="s">
        <v>68</v>
      </c>
      <c r="C69" s="403">
        <v>145887</v>
      </c>
      <c r="D69" s="136">
        <v>8686.8333333333339</v>
      </c>
      <c r="E69" s="41">
        <v>69786</v>
      </c>
      <c r="F69" s="338">
        <f t="shared" si="2"/>
        <v>0.12447816658546605</v>
      </c>
      <c r="G69" s="385">
        <f>Muut[[#This Row],[Keskim. työttömyysaste 2022, %]]/$F$12</f>
        <v>1.3115424998467209</v>
      </c>
      <c r="H69" s="169">
        <v>0</v>
      </c>
      <c r="I69" s="391">
        <v>299</v>
      </c>
      <c r="J69" s="397">
        <v>8694</v>
      </c>
      <c r="K69" s="272">
        <v>1171.03</v>
      </c>
      <c r="L69" s="173">
        <f t="shared" si="3"/>
        <v>124.58007053619464</v>
      </c>
      <c r="M69" s="385">
        <v>0.14688085701606812</v>
      </c>
      <c r="N69" s="169">
        <v>3</v>
      </c>
      <c r="O69" s="405">
        <v>429</v>
      </c>
      <c r="P69" s="272">
        <v>45820</v>
      </c>
      <c r="Q69" s="15">
        <v>4290</v>
      </c>
      <c r="R69" s="161">
        <v>9.3627237014404188E-2</v>
      </c>
      <c r="S69" s="409">
        <v>0.66062760311236857</v>
      </c>
      <c r="T69" s="162">
        <v>13253914.036766849</v>
      </c>
      <c r="U69" s="162">
        <v>0</v>
      </c>
      <c r="V69" s="162">
        <v>0</v>
      </c>
      <c r="W69" s="162">
        <v>14932292.76</v>
      </c>
      <c r="X69" s="162">
        <v>889905.15510900493</v>
      </c>
      <c r="Y69" s="162">
        <v>0</v>
      </c>
      <c r="Z69" s="158">
        <v>126992.57999999999</v>
      </c>
      <c r="AA69" s="162">
        <v>2739997.516815274</v>
      </c>
      <c r="AB69" s="177">
        <f>SUM(Muut[[#This Row],[Työttömyysaste]:[Koulutustausta]])</f>
        <v>31943102.048691124</v>
      </c>
      <c r="AD69" s="62"/>
    </row>
    <row r="70" spans="1:30" s="45" customFormat="1" x14ac:dyDescent="0.25">
      <c r="A70" s="90">
        <v>181</v>
      </c>
      <c r="B70" s="154" t="s">
        <v>69</v>
      </c>
      <c r="C70" s="403">
        <v>1683</v>
      </c>
      <c r="D70" s="136">
        <v>49.416666666666664</v>
      </c>
      <c r="E70" s="41">
        <v>718</v>
      </c>
      <c r="F70" s="338">
        <f t="shared" si="2"/>
        <v>6.8825441039925717E-2</v>
      </c>
      <c r="G70" s="385">
        <f>Muut[[#This Row],[Keskim. työttömyysaste 2022, %]]/$F$12</f>
        <v>0.72516726001567589</v>
      </c>
      <c r="H70" s="169">
        <v>0</v>
      </c>
      <c r="I70" s="391">
        <v>3</v>
      </c>
      <c r="J70" s="397">
        <v>36</v>
      </c>
      <c r="K70" s="272">
        <v>215.09</v>
      </c>
      <c r="L70" s="173">
        <f t="shared" si="3"/>
        <v>7.824631549583895</v>
      </c>
      <c r="M70" s="385">
        <v>2.3385673065272417</v>
      </c>
      <c r="N70" s="169">
        <v>0</v>
      </c>
      <c r="O70" s="405">
        <v>0</v>
      </c>
      <c r="P70" s="272">
        <v>441</v>
      </c>
      <c r="Q70" s="15">
        <v>63</v>
      </c>
      <c r="R70" s="161">
        <v>0.14285714285714285</v>
      </c>
      <c r="S70" s="409">
        <v>1.0079905685850392</v>
      </c>
      <c r="T70" s="162">
        <v>84541.021658464102</v>
      </c>
      <c r="U70" s="162">
        <v>0</v>
      </c>
      <c r="V70" s="162">
        <v>0</v>
      </c>
      <c r="W70" s="162">
        <v>61831.44</v>
      </c>
      <c r="X70" s="162">
        <v>163454.13850404849</v>
      </c>
      <c r="Y70" s="162">
        <v>0</v>
      </c>
      <c r="Z70" s="158">
        <v>0</v>
      </c>
      <c r="AA70" s="162">
        <v>48230.020248580695</v>
      </c>
      <c r="AB70" s="177">
        <f>SUM(Muut[[#This Row],[Työttömyysaste]:[Koulutustausta]])</f>
        <v>358056.62041109335</v>
      </c>
      <c r="AD70" s="62"/>
    </row>
    <row r="71" spans="1:30" s="45" customFormat="1" x14ac:dyDescent="0.25">
      <c r="A71" s="90">
        <v>182</v>
      </c>
      <c r="B71" s="154" t="s">
        <v>70</v>
      </c>
      <c r="C71" s="403">
        <v>19347</v>
      </c>
      <c r="D71" s="136">
        <v>1076.5</v>
      </c>
      <c r="E71" s="41">
        <v>8451</v>
      </c>
      <c r="F71" s="338">
        <f t="shared" si="2"/>
        <v>0.12738137498520885</v>
      </c>
      <c r="G71" s="385">
        <f>Muut[[#This Row],[Keskim. työttömyysaste 2022, %]]/$F$12</f>
        <v>1.3421316489852595</v>
      </c>
      <c r="H71" s="169">
        <v>0</v>
      </c>
      <c r="I71" s="391">
        <v>25</v>
      </c>
      <c r="J71" s="397">
        <v>476</v>
      </c>
      <c r="K71" s="272">
        <v>1571.41</v>
      </c>
      <c r="L71" s="173">
        <f t="shared" si="3"/>
        <v>12.311872776678269</v>
      </c>
      <c r="M71" s="385">
        <v>1.486242414894039</v>
      </c>
      <c r="N71" s="169">
        <v>0</v>
      </c>
      <c r="O71" s="405">
        <v>0</v>
      </c>
      <c r="P71" s="272">
        <v>4982</v>
      </c>
      <c r="Q71" s="15">
        <v>586</v>
      </c>
      <c r="R71" s="161">
        <v>0.11762344439983942</v>
      </c>
      <c r="S71" s="409">
        <v>0.82994325819667414</v>
      </c>
      <c r="T71" s="162">
        <v>1798680.1295648171</v>
      </c>
      <c r="U71" s="162">
        <v>0</v>
      </c>
      <c r="V71" s="162">
        <v>0</v>
      </c>
      <c r="W71" s="162">
        <v>817549.04</v>
      </c>
      <c r="X71" s="162">
        <v>1194167.4079996599</v>
      </c>
      <c r="Y71" s="162">
        <v>0</v>
      </c>
      <c r="Z71" s="158">
        <v>0</v>
      </c>
      <c r="AA71" s="162">
        <v>456498.01431029191</v>
      </c>
      <c r="AB71" s="177">
        <f>SUM(Muut[[#This Row],[Työttömyysaste]:[Koulutustausta]])</f>
        <v>4266894.591874769</v>
      </c>
      <c r="AD71" s="62"/>
    </row>
    <row r="72" spans="1:30" s="45" customFormat="1" x14ac:dyDescent="0.25">
      <c r="A72" s="90">
        <v>186</v>
      </c>
      <c r="B72" s="154" t="s">
        <v>71</v>
      </c>
      <c r="C72" s="403">
        <v>45630</v>
      </c>
      <c r="D72" s="136">
        <v>2081.8333333333335</v>
      </c>
      <c r="E72" s="41">
        <v>22945</v>
      </c>
      <c r="F72" s="338">
        <f t="shared" si="2"/>
        <v>9.0731459286700081E-2</v>
      </c>
      <c r="G72" s="385">
        <f>Muut[[#This Row],[Keskim. työttömyysaste 2022, %]]/$F$12</f>
        <v>0.95597620202669109</v>
      </c>
      <c r="H72" s="169">
        <v>0</v>
      </c>
      <c r="I72" s="391">
        <v>471</v>
      </c>
      <c r="J72" s="397">
        <v>3299</v>
      </c>
      <c r="K72" s="272">
        <v>37.54</v>
      </c>
      <c r="L72" s="173">
        <f t="shared" si="3"/>
        <v>1215.5034629728291</v>
      </c>
      <c r="M72" s="385">
        <v>1.50541961293347E-2</v>
      </c>
      <c r="N72" s="169">
        <v>0</v>
      </c>
      <c r="O72" s="405">
        <v>0</v>
      </c>
      <c r="P72" s="272">
        <v>15305</v>
      </c>
      <c r="Q72" s="15">
        <v>2117</v>
      </c>
      <c r="R72" s="161">
        <v>0.13832081019274747</v>
      </c>
      <c r="S72" s="409">
        <v>0.97598250479331572</v>
      </c>
      <c r="T72" s="162">
        <v>3021640.115201565</v>
      </c>
      <c r="U72" s="162">
        <v>0</v>
      </c>
      <c r="V72" s="162">
        <v>0</v>
      </c>
      <c r="W72" s="162">
        <v>5666164.46</v>
      </c>
      <c r="X72" s="162">
        <v>28527.910918415455</v>
      </c>
      <c r="Y72" s="162">
        <v>0</v>
      </c>
      <c r="Z72" s="158">
        <v>0</v>
      </c>
      <c r="AA72" s="162">
        <v>1266103.942552431</v>
      </c>
      <c r="AB72" s="177">
        <f>SUM(Muut[[#This Row],[Työttömyysaste]:[Koulutustausta]])</f>
        <v>9982436.4286724105</v>
      </c>
      <c r="AD72" s="62"/>
    </row>
    <row r="73" spans="1:30" s="45" customFormat="1" x14ac:dyDescent="0.25">
      <c r="A73" s="90">
        <v>202</v>
      </c>
      <c r="B73" s="154" t="s">
        <v>72</v>
      </c>
      <c r="C73" s="403">
        <v>35848</v>
      </c>
      <c r="D73" s="136">
        <v>911.16666666666663</v>
      </c>
      <c r="E73" s="41">
        <v>16924</v>
      </c>
      <c r="F73" s="338">
        <f t="shared" si="2"/>
        <v>5.3838730008666194E-2</v>
      </c>
      <c r="G73" s="385">
        <f>Muut[[#This Row],[Keskim. työttömyysaste 2022, %]]/$F$12</f>
        <v>0.56726239212124852</v>
      </c>
      <c r="H73" s="169">
        <v>0</v>
      </c>
      <c r="I73" s="391">
        <v>1740</v>
      </c>
      <c r="J73" s="397">
        <v>2081</v>
      </c>
      <c r="K73" s="272">
        <v>150.57</v>
      </c>
      <c r="L73" s="173">
        <f t="shared" si="3"/>
        <v>238.08195523676696</v>
      </c>
      <c r="M73" s="385">
        <v>7.6857683352277273E-2</v>
      </c>
      <c r="N73" s="169">
        <v>3</v>
      </c>
      <c r="O73" s="405">
        <v>232</v>
      </c>
      <c r="P73" s="272">
        <v>12249</v>
      </c>
      <c r="Q73" s="15">
        <v>1129</v>
      </c>
      <c r="R73" s="161">
        <v>9.2170789452200183E-2</v>
      </c>
      <c r="S73" s="409">
        <v>0.65035100526798639</v>
      </c>
      <c r="T73" s="162">
        <v>1408620.8440634594</v>
      </c>
      <c r="U73" s="162">
        <v>0</v>
      </c>
      <c r="V73" s="162">
        <v>0</v>
      </c>
      <c r="W73" s="162">
        <v>3574200.7399999998</v>
      </c>
      <c r="X73" s="162">
        <v>114423.21648870045</v>
      </c>
      <c r="Y73" s="162">
        <v>0</v>
      </c>
      <c r="Z73" s="158">
        <v>68676.639999999999</v>
      </c>
      <c r="AA73" s="162">
        <v>662810.84605155385</v>
      </c>
      <c r="AB73" s="177">
        <f>SUM(Muut[[#This Row],[Työttömyysaste]:[Koulutustausta]])</f>
        <v>5828732.2866037134</v>
      </c>
      <c r="AD73" s="62"/>
    </row>
    <row r="74" spans="1:30" s="45" customFormat="1" x14ac:dyDescent="0.25">
      <c r="A74" s="90">
        <v>204</v>
      </c>
      <c r="B74" s="154" t="s">
        <v>73</v>
      </c>
      <c r="C74" s="403">
        <v>2689</v>
      </c>
      <c r="D74" s="136">
        <v>112.5</v>
      </c>
      <c r="E74" s="41">
        <v>1054</v>
      </c>
      <c r="F74" s="338">
        <f t="shared" si="2"/>
        <v>0.10673624288425047</v>
      </c>
      <c r="G74" s="385">
        <f>Muut[[#This Row],[Keskim. työttömyysaste 2022, %]]/$F$12</f>
        <v>1.124607814018058</v>
      </c>
      <c r="H74" s="169">
        <v>0</v>
      </c>
      <c r="I74" s="391">
        <v>4</v>
      </c>
      <c r="J74" s="397">
        <v>50</v>
      </c>
      <c r="K74" s="272">
        <v>674.08</v>
      </c>
      <c r="L74" s="173">
        <f t="shared" si="3"/>
        <v>3.9891407548065509</v>
      </c>
      <c r="M74" s="385">
        <v>4.587059883868613</v>
      </c>
      <c r="N74" s="169">
        <v>0</v>
      </c>
      <c r="O74" s="405">
        <v>0</v>
      </c>
      <c r="P74" s="272">
        <v>650</v>
      </c>
      <c r="Q74" s="15">
        <v>114</v>
      </c>
      <c r="R74" s="161">
        <v>0.17538461538461539</v>
      </c>
      <c r="S74" s="409">
        <v>1.2375022672782481</v>
      </c>
      <c r="T74" s="162">
        <v>209477.35743193602</v>
      </c>
      <c r="U74" s="162">
        <v>0</v>
      </c>
      <c r="V74" s="162">
        <v>0</v>
      </c>
      <c r="W74" s="162">
        <v>85877</v>
      </c>
      <c r="X74" s="162">
        <v>512256.10527132376</v>
      </c>
      <c r="Y74" s="162">
        <v>0</v>
      </c>
      <c r="Z74" s="158">
        <v>0</v>
      </c>
      <c r="AA74" s="162">
        <v>94604.907454499684</v>
      </c>
      <c r="AB74" s="177">
        <f>SUM(Muut[[#This Row],[Työttömyysaste]:[Koulutustausta]])</f>
        <v>902215.3701577594</v>
      </c>
      <c r="AD74" s="62"/>
    </row>
    <row r="75" spans="1:30" s="45" customFormat="1" x14ac:dyDescent="0.25">
      <c r="A75" s="90">
        <v>205</v>
      </c>
      <c r="B75" s="154" t="s">
        <v>74</v>
      </c>
      <c r="C75" s="403">
        <v>36297</v>
      </c>
      <c r="D75" s="136">
        <v>1483.0833333333333</v>
      </c>
      <c r="E75" s="41">
        <v>16620</v>
      </c>
      <c r="F75" s="338">
        <f t="shared" si="2"/>
        <v>8.9234857601283593E-2</v>
      </c>
      <c r="G75" s="385">
        <f>Muut[[#This Row],[Keskim. työttömyysaste 2022, %]]/$F$12</f>
        <v>0.94020751929614765</v>
      </c>
      <c r="H75" s="169">
        <v>0</v>
      </c>
      <c r="I75" s="391">
        <v>38</v>
      </c>
      <c r="J75" s="397">
        <v>1852</v>
      </c>
      <c r="K75" s="272">
        <v>1834.83</v>
      </c>
      <c r="L75" s="173">
        <f t="shared" si="3"/>
        <v>19.782214156079856</v>
      </c>
      <c r="M75" s="385">
        <v>0.92499390528813263</v>
      </c>
      <c r="N75" s="169">
        <v>0</v>
      </c>
      <c r="O75" s="405">
        <v>0</v>
      </c>
      <c r="P75" s="272">
        <v>10417</v>
      </c>
      <c r="Q75" s="15">
        <v>1139</v>
      </c>
      <c r="R75" s="161">
        <v>0.10934050110396468</v>
      </c>
      <c r="S75" s="409">
        <v>0.7714993571401092</v>
      </c>
      <c r="T75" s="162">
        <v>2363957.3629530976</v>
      </c>
      <c r="U75" s="162">
        <v>0</v>
      </c>
      <c r="V75" s="162">
        <v>0</v>
      </c>
      <c r="W75" s="162">
        <v>3180884.08</v>
      </c>
      <c r="X75" s="162">
        <v>1394349.1419935063</v>
      </c>
      <c r="Y75" s="162">
        <v>0</v>
      </c>
      <c r="Z75" s="158">
        <v>0</v>
      </c>
      <c r="AA75" s="162">
        <v>796128.47888263653</v>
      </c>
      <c r="AB75" s="177">
        <f>SUM(Muut[[#This Row],[Työttömyysaste]:[Koulutustausta]])</f>
        <v>7735319.0638292413</v>
      </c>
      <c r="AD75" s="62"/>
    </row>
    <row r="76" spans="1:30" s="45" customFormat="1" x14ac:dyDescent="0.25">
      <c r="A76" s="90">
        <v>208</v>
      </c>
      <c r="B76" s="154" t="s">
        <v>75</v>
      </c>
      <c r="C76" s="403">
        <v>12335</v>
      </c>
      <c r="D76" s="136">
        <v>363.91666666666669</v>
      </c>
      <c r="E76" s="41">
        <v>5408</v>
      </c>
      <c r="F76" s="338">
        <f t="shared" si="2"/>
        <v>6.7292283037475351E-2</v>
      </c>
      <c r="G76" s="385">
        <f>Muut[[#This Row],[Keskim. työttömyysaste 2022, %]]/$F$12</f>
        <v>0.709013408024185</v>
      </c>
      <c r="H76" s="169">
        <v>0</v>
      </c>
      <c r="I76" s="391">
        <v>55</v>
      </c>
      <c r="J76" s="397">
        <v>386</v>
      </c>
      <c r="K76" s="272">
        <v>924.1</v>
      </c>
      <c r="L76" s="173">
        <f t="shared" si="3"/>
        <v>13.348122497565198</v>
      </c>
      <c r="M76" s="385">
        <v>1.3708615223464022</v>
      </c>
      <c r="N76" s="169">
        <v>0</v>
      </c>
      <c r="O76" s="405">
        <v>0</v>
      </c>
      <c r="P76" s="272">
        <v>3387</v>
      </c>
      <c r="Q76" s="15">
        <v>411</v>
      </c>
      <c r="R76" s="161">
        <v>0.12134632418069087</v>
      </c>
      <c r="S76" s="409">
        <v>0.85621165214619355</v>
      </c>
      <c r="T76" s="162">
        <v>605813.28047525836</v>
      </c>
      <c r="U76" s="162">
        <v>0</v>
      </c>
      <c r="V76" s="162">
        <v>0</v>
      </c>
      <c r="W76" s="162">
        <v>662970.43999999994</v>
      </c>
      <c r="X76" s="162">
        <v>702254.72774927341</v>
      </c>
      <c r="Y76" s="162">
        <v>0</v>
      </c>
      <c r="Z76" s="158">
        <v>0</v>
      </c>
      <c r="AA76" s="162">
        <v>300259.76983181835</v>
      </c>
      <c r="AB76" s="177">
        <f>SUM(Muut[[#This Row],[Työttömyysaste]:[Koulutustausta]])</f>
        <v>2271298.21805635</v>
      </c>
      <c r="AD76" s="62"/>
    </row>
    <row r="77" spans="1:30" s="45" customFormat="1" x14ac:dyDescent="0.25">
      <c r="A77" s="90">
        <v>211</v>
      </c>
      <c r="B77" s="154" t="s">
        <v>76</v>
      </c>
      <c r="C77" s="403">
        <v>32959</v>
      </c>
      <c r="D77" s="136">
        <v>1059.5</v>
      </c>
      <c r="E77" s="41">
        <v>15562</v>
      </c>
      <c r="F77" s="338">
        <f t="shared" ref="F77:F140" si="4">D77/E77</f>
        <v>6.8082508674977504E-2</v>
      </c>
      <c r="G77" s="385">
        <f>Muut[[#This Row],[Keskim. työttömyysaste 2022, %]]/$F$12</f>
        <v>0.71733948268034531</v>
      </c>
      <c r="H77" s="169">
        <v>0</v>
      </c>
      <c r="I77" s="391">
        <v>78</v>
      </c>
      <c r="J77" s="397">
        <v>986</v>
      </c>
      <c r="K77" s="272">
        <v>658.02</v>
      </c>
      <c r="L77" s="173">
        <f t="shared" si="3"/>
        <v>50.088143217531382</v>
      </c>
      <c r="M77" s="385">
        <v>0.36532453295401546</v>
      </c>
      <c r="N77" s="169">
        <v>0</v>
      </c>
      <c r="O77" s="405">
        <v>0</v>
      </c>
      <c r="P77" s="272">
        <v>11043</v>
      </c>
      <c r="Q77" s="15">
        <v>881</v>
      </c>
      <c r="R77" s="161">
        <v>7.9779045549216693E-2</v>
      </c>
      <c r="S77" s="409">
        <v>0.56291567839028667</v>
      </c>
      <c r="T77" s="162">
        <v>1637736.2025092519</v>
      </c>
      <c r="U77" s="162">
        <v>0</v>
      </c>
      <c r="V77" s="162">
        <v>0</v>
      </c>
      <c r="W77" s="162">
        <v>1693494.44</v>
      </c>
      <c r="X77" s="162">
        <v>500051.57012615184</v>
      </c>
      <c r="Y77" s="162">
        <v>0</v>
      </c>
      <c r="Z77" s="158">
        <v>0</v>
      </c>
      <c r="AA77" s="162">
        <v>527465.70890678104</v>
      </c>
      <c r="AB77" s="177">
        <f>SUM(Muut[[#This Row],[Työttömyysaste]:[Koulutustausta]])</f>
        <v>4358747.9215421844</v>
      </c>
      <c r="AD77" s="62"/>
    </row>
    <row r="78" spans="1:30" s="45" customFormat="1" x14ac:dyDescent="0.25">
      <c r="A78" s="90">
        <v>213</v>
      </c>
      <c r="B78" s="154" t="s">
        <v>77</v>
      </c>
      <c r="C78" s="403">
        <v>5154</v>
      </c>
      <c r="D78" s="136">
        <v>192</v>
      </c>
      <c r="E78" s="41">
        <v>2052</v>
      </c>
      <c r="F78" s="338">
        <f t="shared" si="4"/>
        <v>9.3567251461988299E-2</v>
      </c>
      <c r="G78" s="385">
        <f>Muut[[#This Row],[Keskim. työttömyysaste 2022, %]]/$F$12</f>
        <v>0.98585503187007295</v>
      </c>
      <c r="H78" s="169">
        <v>0</v>
      </c>
      <c r="I78" s="391">
        <v>10</v>
      </c>
      <c r="J78" s="397">
        <v>94</v>
      </c>
      <c r="K78" s="272">
        <v>1068.8900000000001</v>
      </c>
      <c r="L78" s="173">
        <f t="shared" ref="L78:L141" si="5">C78/K78</f>
        <v>4.8218245095379313</v>
      </c>
      <c r="M78" s="385">
        <v>3.7949177725740171</v>
      </c>
      <c r="N78" s="169">
        <v>0</v>
      </c>
      <c r="O78" s="405">
        <v>0</v>
      </c>
      <c r="P78" s="272">
        <v>1175</v>
      </c>
      <c r="Q78" s="15">
        <v>156</v>
      </c>
      <c r="R78" s="161">
        <v>0.1327659574468085</v>
      </c>
      <c r="S78" s="409">
        <v>0.93678783054881931</v>
      </c>
      <c r="T78" s="162">
        <v>351967.57770907629</v>
      </c>
      <c r="U78" s="162">
        <v>0</v>
      </c>
      <c r="V78" s="162">
        <v>0</v>
      </c>
      <c r="W78" s="162">
        <v>161448.76</v>
      </c>
      <c r="X78" s="162">
        <v>812285.52747962449</v>
      </c>
      <c r="Y78" s="162">
        <v>0</v>
      </c>
      <c r="Z78" s="158">
        <v>0</v>
      </c>
      <c r="AA78" s="162">
        <v>137265.85332798012</v>
      </c>
      <c r="AB78" s="177">
        <f>SUM(Muut[[#This Row],[Työttömyysaste]:[Koulutustausta]])</f>
        <v>1462967.7185166809</v>
      </c>
      <c r="AD78" s="62"/>
    </row>
    <row r="79" spans="1:30" s="45" customFormat="1" x14ac:dyDescent="0.25">
      <c r="A79" s="90">
        <v>214</v>
      </c>
      <c r="B79" s="154" t="s">
        <v>78</v>
      </c>
      <c r="C79" s="403">
        <v>12528</v>
      </c>
      <c r="D79" s="136">
        <v>481.58333333333331</v>
      </c>
      <c r="E79" s="41">
        <v>5525</v>
      </c>
      <c r="F79" s="338">
        <f t="shared" si="4"/>
        <v>8.7164404223227743E-2</v>
      </c>
      <c r="G79" s="385">
        <f>Muut[[#This Row],[Keskim. työttömyysaste 2022, %]]/$F$12</f>
        <v>0.91839254825536665</v>
      </c>
      <c r="H79" s="169">
        <v>0</v>
      </c>
      <c r="I79" s="391">
        <v>11</v>
      </c>
      <c r="J79" s="397">
        <v>556</v>
      </c>
      <c r="K79" s="272">
        <v>1021.25</v>
      </c>
      <c r="L79" s="173">
        <f t="shared" si="5"/>
        <v>12.267319461444309</v>
      </c>
      <c r="M79" s="385">
        <v>1.4916402548241863</v>
      </c>
      <c r="N79" s="169">
        <v>0</v>
      </c>
      <c r="O79" s="405">
        <v>0</v>
      </c>
      <c r="P79" s="272">
        <v>3341</v>
      </c>
      <c r="Q79" s="15">
        <v>533</v>
      </c>
      <c r="R79" s="161">
        <v>0.15953307392996108</v>
      </c>
      <c r="S79" s="409">
        <v>1.1256548372914639</v>
      </c>
      <c r="T79" s="162">
        <v>796994.42517150973</v>
      </c>
      <c r="U79" s="162">
        <v>0</v>
      </c>
      <c r="V79" s="162">
        <v>0</v>
      </c>
      <c r="W79" s="162">
        <v>954952.24</v>
      </c>
      <c r="X79" s="162">
        <v>776082.28623952554</v>
      </c>
      <c r="Y79" s="162">
        <v>0</v>
      </c>
      <c r="Z79" s="158">
        <v>0</v>
      </c>
      <c r="AA79" s="162">
        <v>400925.65407913143</v>
      </c>
      <c r="AB79" s="177">
        <f>SUM(Muut[[#This Row],[Työttömyysaste]:[Koulutustausta]])</f>
        <v>2928954.6054901662</v>
      </c>
      <c r="AD79" s="62"/>
    </row>
    <row r="80" spans="1:30" s="45" customFormat="1" x14ac:dyDescent="0.25">
      <c r="A80" s="90">
        <v>216</v>
      </c>
      <c r="B80" s="154" t="s">
        <v>79</v>
      </c>
      <c r="C80" s="403">
        <v>1269</v>
      </c>
      <c r="D80" s="136">
        <v>61.25</v>
      </c>
      <c r="E80" s="41">
        <v>500</v>
      </c>
      <c r="F80" s="338">
        <f t="shared" si="4"/>
        <v>0.1225</v>
      </c>
      <c r="G80" s="385">
        <f>Muut[[#This Row],[Keskim. työttömyysaste 2022, %]]/$F$12</f>
        <v>1.2906998925061473</v>
      </c>
      <c r="H80" s="169">
        <v>0</v>
      </c>
      <c r="I80" s="391">
        <v>1</v>
      </c>
      <c r="J80" s="397">
        <v>23</v>
      </c>
      <c r="K80" s="272">
        <v>445</v>
      </c>
      <c r="L80" s="173">
        <f t="shared" si="5"/>
        <v>2.851685393258427</v>
      </c>
      <c r="M80" s="385">
        <v>6.4167062645610145</v>
      </c>
      <c r="N80" s="169">
        <v>0</v>
      </c>
      <c r="O80" s="405">
        <v>0</v>
      </c>
      <c r="P80" s="272">
        <v>278</v>
      </c>
      <c r="Q80" s="15">
        <v>44</v>
      </c>
      <c r="R80" s="161">
        <v>0.15827338129496402</v>
      </c>
      <c r="S80" s="409">
        <v>1.1167665292237123</v>
      </c>
      <c r="T80" s="162">
        <v>113457.20579190012</v>
      </c>
      <c r="U80" s="162">
        <v>0</v>
      </c>
      <c r="V80" s="162">
        <v>0</v>
      </c>
      <c r="W80" s="162">
        <v>39503.42</v>
      </c>
      <c r="X80" s="162">
        <v>338170.49437120085</v>
      </c>
      <c r="Y80" s="162">
        <v>0</v>
      </c>
      <c r="Z80" s="158">
        <v>0</v>
      </c>
      <c r="AA80" s="162">
        <v>40290.334308378449</v>
      </c>
      <c r="AB80" s="177">
        <f>SUM(Muut[[#This Row],[Työttömyysaste]:[Koulutustausta]])</f>
        <v>531421.4544714794</v>
      </c>
      <c r="AD80" s="62"/>
    </row>
    <row r="81" spans="1:30" s="45" customFormat="1" x14ac:dyDescent="0.25">
      <c r="A81" s="90">
        <v>217</v>
      </c>
      <c r="B81" s="154" t="s">
        <v>80</v>
      </c>
      <c r="C81" s="403">
        <v>5352</v>
      </c>
      <c r="D81" s="136">
        <v>167.33333333333334</v>
      </c>
      <c r="E81" s="41">
        <v>2431</v>
      </c>
      <c r="F81" s="338">
        <f t="shared" si="4"/>
        <v>6.883312765665707E-2</v>
      </c>
      <c r="G81" s="385">
        <f>Muut[[#This Row],[Keskim. työttömyysaste 2022, %]]/$F$12</f>
        <v>0.72524824871272808</v>
      </c>
      <c r="H81" s="169">
        <v>0</v>
      </c>
      <c r="I81" s="391">
        <v>21</v>
      </c>
      <c r="J81" s="397">
        <v>131</v>
      </c>
      <c r="K81" s="272">
        <v>468.04</v>
      </c>
      <c r="L81" s="173">
        <f t="shared" si="5"/>
        <v>11.434920092299803</v>
      </c>
      <c r="M81" s="385">
        <v>1.6002234715921211</v>
      </c>
      <c r="N81" s="169">
        <v>0</v>
      </c>
      <c r="O81" s="405">
        <v>0</v>
      </c>
      <c r="P81" s="272">
        <v>1475</v>
      </c>
      <c r="Q81" s="15">
        <v>199</v>
      </c>
      <c r="R81" s="161">
        <v>0.13491525423728815</v>
      </c>
      <c r="S81" s="409">
        <v>0.95195312680607436</v>
      </c>
      <c r="T81" s="162">
        <v>268873.48799994576</v>
      </c>
      <c r="U81" s="162">
        <v>0</v>
      </c>
      <c r="V81" s="162">
        <v>0</v>
      </c>
      <c r="W81" s="162">
        <v>224997.74</v>
      </c>
      <c r="X81" s="162">
        <v>355679.36670898169</v>
      </c>
      <c r="Y81" s="162">
        <v>0</v>
      </c>
      <c r="Z81" s="158">
        <v>0</v>
      </c>
      <c r="AA81" s="162">
        <v>144846.6746185575</v>
      </c>
      <c r="AB81" s="177">
        <f>SUM(Muut[[#This Row],[Työttömyysaste]:[Koulutustausta]])</f>
        <v>994397.269327485</v>
      </c>
      <c r="AD81" s="62"/>
    </row>
    <row r="82" spans="1:30" s="45" customFormat="1" x14ac:dyDescent="0.25">
      <c r="A82" s="90">
        <v>218</v>
      </c>
      <c r="B82" s="154" t="s">
        <v>81</v>
      </c>
      <c r="C82" s="403">
        <v>1200</v>
      </c>
      <c r="D82" s="136">
        <v>32.833333333333336</v>
      </c>
      <c r="E82" s="41">
        <v>526</v>
      </c>
      <c r="F82" s="338">
        <f t="shared" si="4"/>
        <v>6.2420785804816227E-2</v>
      </c>
      <c r="G82" s="385">
        <f>Muut[[#This Row],[Keskim. työttömyysaste 2022, %]]/$F$12</f>
        <v>0.65768572676265746</v>
      </c>
      <c r="H82" s="169">
        <v>0</v>
      </c>
      <c r="I82" s="391">
        <v>20</v>
      </c>
      <c r="J82" s="397">
        <v>19</v>
      </c>
      <c r="K82" s="272">
        <v>185.58</v>
      </c>
      <c r="L82" s="173">
        <f t="shared" si="5"/>
        <v>6.4662140316844487</v>
      </c>
      <c r="M82" s="385">
        <v>2.8298518171245481</v>
      </c>
      <c r="N82" s="169">
        <v>0</v>
      </c>
      <c r="O82" s="405">
        <v>0</v>
      </c>
      <c r="P82" s="272">
        <v>278</v>
      </c>
      <c r="Q82" s="15">
        <v>46</v>
      </c>
      <c r="R82" s="161">
        <v>0.16546762589928057</v>
      </c>
      <c r="S82" s="409">
        <v>1.1675286441884267</v>
      </c>
      <c r="T82" s="162">
        <v>54669.468351419142</v>
      </c>
      <c r="U82" s="162">
        <v>0</v>
      </c>
      <c r="V82" s="162">
        <v>0</v>
      </c>
      <c r="W82" s="162">
        <v>32633.26</v>
      </c>
      <c r="X82" s="162">
        <v>141028.49515821898</v>
      </c>
      <c r="Y82" s="162">
        <v>0</v>
      </c>
      <c r="Z82" s="158">
        <v>0</v>
      </c>
      <c r="AA82" s="162">
        <v>39831.407225132367</v>
      </c>
      <c r="AB82" s="177">
        <f>SUM(Muut[[#This Row],[Työttömyysaste]:[Koulutustausta]])</f>
        <v>268162.63073477044</v>
      </c>
      <c r="AD82" s="62"/>
    </row>
    <row r="83" spans="1:30" s="45" customFormat="1" x14ac:dyDescent="0.25">
      <c r="A83" s="90">
        <v>224</v>
      </c>
      <c r="B83" s="154" t="s">
        <v>82</v>
      </c>
      <c r="C83" s="403">
        <v>8603</v>
      </c>
      <c r="D83" s="136">
        <v>372.08333333333331</v>
      </c>
      <c r="E83" s="41">
        <v>3951</v>
      </c>
      <c r="F83" s="338">
        <f t="shared" si="4"/>
        <v>9.4174470598160795E-2</v>
      </c>
      <c r="G83" s="385">
        <f>Muut[[#This Row],[Keskim. työttömyysaste 2022, %]]/$F$12</f>
        <v>0.99225289043158738</v>
      </c>
      <c r="H83" s="169">
        <v>0</v>
      </c>
      <c r="I83" s="391">
        <v>66</v>
      </c>
      <c r="J83" s="397">
        <v>653</v>
      </c>
      <c r="K83" s="272">
        <v>242.44</v>
      </c>
      <c r="L83" s="173">
        <f t="shared" si="5"/>
        <v>35.485068470549415</v>
      </c>
      <c r="M83" s="385">
        <v>0.51566555501126177</v>
      </c>
      <c r="N83" s="169">
        <v>0</v>
      </c>
      <c r="O83" s="405">
        <v>0</v>
      </c>
      <c r="P83" s="272">
        <v>2654</v>
      </c>
      <c r="Q83" s="15">
        <v>593</v>
      </c>
      <c r="R83" s="161">
        <v>0.22343632253202714</v>
      </c>
      <c r="S83" s="409">
        <v>1.5765519405412576</v>
      </c>
      <c r="T83" s="162">
        <v>591313.07646684663</v>
      </c>
      <c r="U83" s="162">
        <v>0</v>
      </c>
      <c r="V83" s="162">
        <v>0</v>
      </c>
      <c r="W83" s="162">
        <v>1121553.6199999999</v>
      </c>
      <c r="X83" s="162">
        <v>184238.3250682111</v>
      </c>
      <c r="Y83" s="162">
        <v>0</v>
      </c>
      <c r="Z83" s="158">
        <v>0</v>
      </c>
      <c r="AA83" s="162">
        <v>385598.2604734652</v>
      </c>
      <c r="AB83" s="177">
        <f>SUM(Muut[[#This Row],[Työttömyysaste]:[Koulutustausta]])</f>
        <v>2282703.2820085227</v>
      </c>
      <c r="AD83" s="62"/>
    </row>
    <row r="84" spans="1:30" s="45" customFormat="1" x14ac:dyDescent="0.25">
      <c r="A84" s="90">
        <v>226</v>
      </c>
      <c r="B84" s="154" t="s">
        <v>83</v>
      </c>
      <c r="C84" s="403">
        <v>3665</v>
      </c>
      <c r="D84" s="136">
        <v>166</v>
      </c>
      <c r="E84" s="41">
        <v>1543</v>
      </c>
      <c r="F84" s="338">
        <f t="shared" si="4"/>
        <v>0.10758263123784835</v>
      </c>
      <c r="G84" s="385">
        <f>Muut[[#This Row],[Keskim. työttömyysaste 2022, %]]/$F$12</f>
        <v>1.133525637340566</v>
      </c>
      <c r="H84" s="169">
        <v>0</v>
      </c>
      <c r="I84" s="391">
        <v>1</v>
      </c>
      <c r="J84" s="397">
        <v>55</v>
      </c>
      <c r="K84" s="272">
        <v>887.06</v>
      </c>
      <c r="L84" s="173">
        <f t="shared" si="5"/>
        <v>4.1316258201249072</v>
      </c>
      <c r="M84" s="385">
        <v>4.4288685191064303</v>
      </c>
      <c r="N84" s="169">
        <v>0</v>
      </c>
      <c r="O84" s="405">
        <v>0</v>
      </c>
      <c r="P84" s="272">
        <v>870</v>
      </c>
      <c r="Q84" s="15">
        <v>104</v>
      </c>
      <c r="R84" s="161">
        <v>0.11954022988505747</v>
      </c>
      <c r="S84" s="409">
        <v>0.84346797003437757</v>
      </c>
      <c r="T84" s="162">
        <v>287773.31109329936</v>
      </c>
      <c r="U84" s="162">
        <v>0</v>
      </c>
      <c r="V84" s="162">
        <v>0</v>
      </c>
      <c r="W84" s="162">
        <v>94464.7</v>
      </c>
      <c r="X84" s="162">
        <v>674106.7836784661</v>
      </c>
      <c r="Y84" s="162">
        <v>0</v>
      </c>
      <c r="Z84" s="158">
        <v>0</v>
      </c>
      <c r="AA84" s="162">
        <v>87885.946432303506</v>
      </c>
      <c r="AB84" s="177">
        <f>SUM(Muut[[#This Row],[Työttömyysaste]:[Koulutustausta]])</f>
        <v>1144230.7412040688</v>
      </c>
      <c r="AD84" s="62"/>
    </row>
    <row r="85" spans="1:30" s="45" customFormat="1" x14ac:dyDescent="0.25">
      <c r="A85" s="90">
        <v>230</v>
      </c>
      <c r="B85" s="154" t="s">
        <v>84</v>
      </c>
      <c r="C85" s="403">
        <v>2240</v>
      </c>
      <c r="D85" s="136">
        <v>70.083333333333329</v>
      </c>
      <c r="E85" s="41">
        <v>972</v>
      </c>
      <c r="F85" s="338">
        <f t="shared" si="4"/>
        <v>7.2102194787379961E-2</v>
      </c>
      <c r="G85" s="385">
        <f>Muut[[#This Row],[Keskim. työttömyysaste 2022, %]]/$F$12</f>
        <v>0.75969220458390696</v>
      </c>
      <c r="H85" s="169">
        <v>0</v>
      </c>
      <c r="I85" s="391">
        <v>1</v>
      </c>
      <c r="J85" s="397">
        <v>95</v>
      </c>
      <c r="K85" s="272">
        <v>502.22</v>
      </c>
      <c r="L85" s="173">
        <f t="shared" si="5"/>
        <v>4.4601967265341882</v>
      </c>
      <c r="M85" s="385">
        <v>4.1026054789510029</v>
      </c>
      <c r="N85" s="169">
        <v>0</v>
      </c>
      <c r="O85" s="405">
        <v>0</v>
      </c>
      <c r="P85" s="272">
        <v>573</v>
      </c>
      <c r="Q85" s="15">
        <v>122</v>
      </c>
      <c r="R85" s="161">
        <v>0.21291448516579406</v>
      </c>
      <c r="S85" s="409">
        <v>1.5023105507358174</v>
      </c>
      <c r="T85" s="162">
        <v>117877.48898582099</v>
      </c>
      <c r="U85" s="162">
        <v>0</v>
      </c>
      <c r="V85" s="162">
        <v>0</v>
      </c>
      <c r="W85" s="162">
        <v>163166.29999999999</v>
      </c>
      <c r="X85" s="162">
        <v>381653.90041147079</v>
      </c>
      <c r="Y85" s="162">
        <v>0</v>
      </c>
      <c r="Z85" s="158">
        <v>0</v>
      </c>
      <c r="AA85" s="162">
        <v>95671.943264619214</v>
      </c>
      <c r="AB85" s="177">
        <f>SUM(Muut[[#This Row],[Työttömyysaste]:[Koulutustausta]])</f>
        <v>758369.63266191096</v>
      </c>
      <c r="AD85" s="62"/>
    </row>
    <row r="86" spans="1:30" s="45" customFormat="1" x14ac:dyDescent="0.25">
      <c r="A86" s="90">
        <v>231</v>
      </c>
      <c r="B86" s="154" t="s">
        <v>85</v>
      </c>
      <c r="C86" s="403">
        <v>1256</v>
      </c>
      <c r="D86" s="136">
        <v>40.833333333333336</v>
      </c>
      <c r="E86" s="41">
        <v>493</v>
      </c>
      <c r="F86" s="338">
        <f t="shared" si="4"/>
        <v>8.2826233941852609E-2</v>
      </c>
      <c r="G86" s="385">
        <f>Muut[[#This Row],[Keskim. työttömyysaste 2022, %]]/$F$12</f>
        <v>0.87268417343214821</v>
      </c>
      <c r="H86" s="169">
        <v>1</v>
      </c>
      <c r="I86" s="391">
        <v>338</v>
      </c>
      <c r="J86" s="397">
        <v>173</v>
      </c>
      <c r="K86" s="272">
        <v>10.64</v>
      </c>
      <c r="L86" s="173">
        <f t="shared" si="5"/>
        <v>118.04511278195488</v>
      </c>
      <c r="M86" s="385">
        <v>0.15501215676144198</v>
      </c>
      <c r="N86" s="169">
        <v>0</v>
      </c>
      <c r="O86" s="405">
        <v>0</v>
      </c>
      <c r="P86" s="272">
        <v>301</v>
      </c>
      <c r="Q86" s="15">
        <v>91</v>
      </c>
      <c r="R86" s="161">
        <v>0.30232558139534882</v>
      </c>
      <c r="S86" s="409">
        <v>2.1331893428195015</v>
      </c>
      <c r="T86" s="162">
        <v>75926.245863218006</v>
      </c>
      <c r="U86" s="162">
        <v>25849.359199999999</v>
      </c>
      <c r="V86" s="162">
        <v>92419.103400000007</v>
      </c>
      <c r="W86" s="162">
        <v>297134.42</v>
      </c>
      <c r="X86" s="162">
        <v>8085.6945171001735</v>
      </c>
      <c r="Y86" s="162">
        <v>0</v>
      </c>
      <c r="Z86" s="158">
        <v>0</v>
      </c>
      <c r="AA86" s="162">
        <v>76172.095708546185</v>
      </c>
      <c r="AB86" s="177">
        <f>SUM(Muut[[#This Row],[Työttömyysaste]:[Koulutustausta]])</f>
        <v>575586.91868886433</v>
      </c>
      <c r="AD86" s="62"/>
    </row>
    <row r="87" spans="1:30" s="45" customFormat="1" x14ac:dyDescent="0.25">
      <c r="A87" s="90">
        <v>232</v>
      </c>
      <c r="B87" s="154" t="s">
        <v>86</v>
      </c>
      <c r="C87" s="403">
        <v>12750</v>
      </c>
      <c r="D87" s="136">
        <v>471.91666666666669</v>
      </c>
      <c r="E87" s="41">
        <v>5660</v>
      </c>
      <c r="F87" s="338">
        <f t="shared" si="4"/>
        <v>8.3377502944640761E-2</v>
      </c>
      <c r="G87" s="385">
        <f>Muut[[#This Row],[Keskim. työttömyysaste 2022, %]]/$F$12</f>
        <v>0.8784925231679902</v>
      </c>
      <c r="H87" s="169">
        <v>0</v>
      </c>
      <c r="I87" s="391">
        <v>45</v>
      </c>
      <c r="J87" s="397">
        <v>379</v>
      </c>
      <c r="K87" s="272">
        <v>1298.98</v>
      </c>
      <c r="L87" s="173">
        <f t="shared" si="5"/>
        <v>9.8153936165298923</v>
      </c>
      <c r="M87" s="385">
        <v>1.864258148207373</v>
      </c>
      <c r="N87" s="169">
        <v>0</v>
      </c>
      <c r="O87" s="405">
        <v>0</v>
      </c>
      <c r="P87" s="272">
        <v>3496</v>
      </c>
      <c r="Q87" s="15">
        <v>520</v>
      </c>
      <c r="R87" s="161">
        <v>0.14874141876430205</v>
      </c>
      <c r="S87" s="409">
        <v>1.0495096309066196</v>
      </c>
      <c r="T87" s="162">
        <v>775878.00776804518</v>
      </c>
      <c r="U87" s="162">
        <v>0</v>
      </c>
      <c r="V87" s="162">
        <v>0</v>
      </c>
      <c r="W87" s="162">
        <v>650947.66</v>
      </c>
      <c r="X87" s="162">
        <v>987138.67141191557</v>
      </c>
      <c r="Y87" s="162">
        <v>0</v>
      </c>
      <c r="Z87" s="158">
        <v>0</v>
      </c>
      <c r="AA87" s="162">
        <v>380428.87478510872</v>
      </c>
      <c r="AB87" s="177">
        <f>SUM(Muut[[#This Row],[Työttömyysaste]:[Koulutustausta]])</f>
        <v>2794393.2139650695</v>
      </c>
      <c r="AD87" s="62"/>
    </row>
    <row r="88" spans="1:30" s="45" customFormat="1" x14ac:dyDescent="0.25">
      <c r="A88" s="90">
        <v>233</v>
      </c>
      <c r="B88" s="154" t="s">
        <v>87</v>
      </c>
      <c r="C88" s="403">
        <v>15116</v>
      </c>
      <c r="D88" s="136">
        <v>385.91666666666669</v>
      </c>
      <c r="E88" s="41">
        <v>6571</v>
      </c>
      <c r="F88" s="338">
        <f t="shared" si="4"/>
        <v>5.87302795109826E-2</v>
      </c>
      <c r="G88" s="385">
        <f>Muut[[#This Row],[Keskim. työttömyysaste 2022, %]]/$F$12</f>
        <v>0.61880135062596919</v>
      </c>
      <c r="H88" s="169">
        <v>0</v>
      </c>
      <c r="I88" s="391">
        <v>97</v>
      </c>
      <c r="J88" s="397">
        <v>499</v>
      </c>
      <c r="K88" s="272">
        <v>1313.85</v>
      </c>
      <c r="L88" s="173">
        <f t="shared" si="5"/>
        <v>11.505118544734939</v>
      </c>
      <c r="M88" s="385">
        <v>1.5904597120255102</v>
      </c>
      <c r="N88" s="169">
        <v>0</v>
      </c>
      <c r="O88" s="405">
        <v>0</v>
      </c>
      <c r="P88" s="272">
        <v>4005</v>
      </c>
      <c r="Q88" s="15">
        <v>533</v>
      </c>
      <c r="R88" s="161">
        <v>0.13308364544319601</v>
      </c>
      <c r="S88" s="409">
        <v>0.93902941607759838</v>
      </c>
      <c r="T88" s="162">
        <v>647937.81023662514</v>
      </c>
      <c r="U88" s="162">
        <v>0</v>
      </c>
      <c r="V88" s="162">
        <v>0</v>
      </c>
      <c r="W88" s="162">
        <v>857052.46</v>
      </c>
      <c r="X88" s="162">
        <v>998438.88545978034</v>
      </c>
      <c r="Y88" s="162">
        <v>0</v>
      </c>
      <c r="Z88" s="158">
        <v>0</v>
      </c>
      <c r="AA88" s="162">
        <v>403545.90081698581</v>
      </c>
      <c r="AB88" s="177">
        <f>SUM(Muut[[#This Row],[Työttömyysaste]:[Koulutustausta]])</f>
        <v>2906975.0565133914</v>
      </c>
      <c r="AD88" s="62"/>
    </row>
    <row r="89" spans="1:30" s="45" customFormat="1" x14ac:dyDescent="0.25">
      <c r="A89" s="90">
        <v>235</v>
      </c>
      <c r="B89" s="154" t="s">
        <v>88</v>
      </c>
      <c r="C89" s="403">
        <v>10284</v>
      </c>
      <c r="D89" s="136">
        <v>264.66666666666669</v>
      </c>
      <c r="E89" s="41">
        <v>4715</v>
      </c>
      <c r="F89" s="338">
        <f t="shared" si="4"/>
        <v>5.6132909155178511E-2</v>
      </c>
      <c r="G89" s="385">
        <f>Muut[[#This Row],[Keskim. työttömyysaste 2022, %]]/$F$12</f>
        <v>0.59143461071547943</v>
      </c>
      <c r="H89" s="169">
        <v>1</v>
      </c>
      <c r="I89" s="391">
        <v>3159</v>
      </c>
      <c r="J89" s="397">
        <v>1015</v>
      </c>
      <c r="K89" s="272">
        <v>5.89</v>
      </c>
      <c r="L89" s="173">
        <f t="shared" si="5"/>
        <v>1746.0101867572157</v>
      </c>
      <c r="M89" s="385">
        <v>1.0480137897398706E-2</v>
      </c>
      <c r="N89" s="169">
        <v>0</v>
      </c>
      <c r="O89" s="405">
        <v>0</v>
      </c>
      <c r="P89" s="272">
        <v>3223</v>
      </c>
      <c r="Q89" s="15">
        <v>334</v>
      </c>
      <c r="R89" s="161">
        <v>0.10363015823766678</v>
      </c>
      <c r="S89" s="409">
        <v>0.73120755487180322</v>
      </c>
      <c r="T89" s="162">
        <v>421321.85868014273</v>
      </c>
      <c r="U89" s="162">
        <v>211651.91880000001</v>
      </c>
      <c r="V89" s="162">
        <v>863763.15870000003</v>
      </c>
      <c r="W89" s="162">
        <v>1743303.0999999999</v>
      </c>
      <c r="X89" s="162">
        <v>4476.0094648233098</v>
      </c>
      <c r="Y89" s="162">
        <v>0</v>
      </c>
      <c r="Z89" s="158">
        <v>0</v>
      </c>
      <c r="AA89" s="162">
        <v>213786.16539299517</v>
      </c>
      <c r="AB89" s="177">
        <f>SUM(Muut[[#This Row],[Työttömyysaste]:[Koulutustausta]])</f>
        <v>3458302.2110379608</v>
      </c>
      <c r="AD89" s="62"/>
    </row>
    <row r="90" spans="1:30" s="45" customFormat="1" x14ac:dyDescent="0.25">
      <c r="A90" s="90">
        <v>236</v>
      </c>
      <c r="B90" s="154" t="s">
        <v>89</v>
      </c>
      <c r="C90" s="403">
        <v>4198</v>
      </c>
      <c r="D90" s="136">
        <v>124.91666666666667</v>
      </c>
      <c r="E90" s="41">
        <v>1957</v>
      </c>
      <c r="F90" s="338">
        <f t="shared" si="4"/>
        <v>6.3830693237949238E-2</v>
      </c>
      <c r="G90" s="385">
        <f>Muut[[#This Row],[Keskim. työttömyysaste 2022, %]]/$F$12</f>
        <v>0.67254097061888929</v>
      </c>
      <c r="H90" s="169">
        <v>0</v>
      </c>
      <c r="I90" s="391">
        <v>75</v>
      </c>
      <c r="J90" s="397">
        <v>89</v>
      </c>
      <c r="K90" s="272">
        <v>353.91</v>
      </c>
      <c r="L90" s="173">
        <f t="shared" si="5"/>
        <v>11.861772767087677</v>
      </c>
      <c r="M90" s="385">
        <v>1.5426385150666775</v>
      </c>
      <c r="N90" s="169">
        <v>0</v>
      </c>
      <c r="O90" s="405">
        <v>0</v>
      </c>
      <c r="P90" s="272">
        <v>1285</v>
      </c>
      <c r="Q90" s="15">
        <v>120</v>
      </c>
      <c r="R90" s="161">
        <v>9.3385214007782102E-2</v>
      </c>
      <c r="S90" s="409">
        <v>0.65891990475597895</v>
      </c>
      <c r="T90" s="162">
        <v>195571.86091996636</v>
      </c>
      <c r="U90" s="162">
        <v>0</v>
      </c>
      <c r="V90" s="162">
        <v>0</v>
      </c>
      <c r="W90" s="162">
        <v>152861.06</v>
      </c>
      <c r="X90" s="162">
        <v>268948.13407395885</v>
      </c>
      <c r="Y90" s="162">
        <v>0</v>
      </c>
      <c r="Z90" s="158">
        <v>0</v>
      </c>
      <c r="AA90" s="162">
        <v>78641.523961508006</v>
      </c>
      <c r="AB90" s="177">
        <f>SUM(Muut[[#This Row],[Työttömyysaste]:[Koulutustausta]])</f>
        <v>696022.5789554331</v>
      </c>
      <c r="AD90" s="62"/>
    </row>
    <row r="91" spans="1:30" s="45" customFormat="1" x14ac:dyDescent="0.25">
      <c r="A91" s="90">
        <v>239</v>
      </c>
      <c r="B91" s="154" t="s">
        <v>90</v>
      </c>
      <c r="C91" s="403">
        <v>2029</v>
      </c>
      <c r="D91" s="136">
        <v>65.833333333333329</v>
      </c>
      <c r="E91" s="41">
        <v>827</v>
      </c>
      <c r="F91" s="338">
        <f t="shared" si="4"/>
        <v>7.9604997984683595E-2</v>
      </c>
      <c r="G91" s="385">
        <f>Muut[[#This Row],[Keskim. työttömyysaste 2022, %]]/$F$12</f>
        <v>0.83874418238190351</v>
      </c>
      <c r="H91" s="169">
        <v>0</v>
      </c>
      <c r="I91" s="391">
        <v>2</v>
      </c>
      <c r="J91" s="397">
        <v>39</v>
      </c>
      <c r="K91" s="272">
        <v>482.91</v>
      </c>
      <c r="L91" s="173">
        <f t="shared" si="5"/>
        <v>4.2016110662442276</v>
      </c>
      <c r="M91" s="385">
        <v>4.3550978991102198</v>
      </c>
      <c r="N91" s="169">
        <v>0</v>
      </c>
      <c r="O91" s="405">
        <v>0</v>
      </c>
      <c r="P91" s="272">
        <v>458</v>
      </c>
      <c r="Q91" s="15">
        <v>79</v>
      </c>
      <c r="R91" s="161">
        <v>0.17248908296943233</v>
      </c>
      <c r="S91" s="409">
        <v>1.2170715817194906</v>
      </c>
      <c r="T91" s="162">
        <v>117884.51350308314</v>
      </c>
      <c r="U91" s="162">
        <v>0</v>
      </c>
      <c r="V91" s="162">
        <v>0</v>
      </c>
      <c r="W91" s="162">
        <v>66984.06</v>
      </c>
      <c r="X91" s="162">
        <v>366979.58075684623</v>
      </c>
      <c r="Y91" s="162">
        <v>0</v>
      </c>
      <c r="Z91" s="158">
        <v>0</v>
      </c>
      <c r="AA91" s="162">
        <v>70206.129143550497</v>
      </c>
      <c r="AB91" s="177">
        <f>SUM(Muut[[#This Row],[Työttömyysaste]:[Koulutustausta]])</f>
        <v>622054.28340347996</v>
      </c>
      <c r="AD91" s="62"/>
    </row>
    <row r="92" spans="1:30" s="45" customFormat="1" x14ac:dyDescent="0.25">
      <c r="A92" s="90">
        <v>240</v>
      </c>
      <c r="B92" s="154" t="s">
        <v>91</v>
      </c>
      <c r="C92" s="403">
        <v>19499</v>
      </c>
      <c r="D92" s="136">
        <v>1169.5</v>
      </c>
      <c r="E92" s="41">
        <v>8670</v>
      </c>
      <c r="F92" s="338">
        <f t="shared" si="4"/>
        <v>0.13489042675893886</v>
      </c>
      <c r="G92" s="385">
        <f>Muut[[#This Row],[Keskim. työttömyysaste 2022, %]]/$F$12</f>
        <v>1.4212494638193527</v>
      </c>
      <c r="H92" s="169">
        <v>0</v>
      </c>
      <c r="I92" s="391">
        <v>34</v>
      </c>
      <c r="J92" s="397">
        <v>989</v>
      </c>
      <c r="K92" s="272">
        <v>95.38</v>
      </c>
      <c r="L92" s="173">
        <f t="shared" si="5"/>
        <v>204.43489201090375</v>
      </c>
      <c r="M92" s="385">
        <v>8.9507360252879545E-2</v>
      </c>
      <c r="N92" s="169">
        <v>0</v>
      </c>
      <c r="O92" s="405">
        <v>0</v>
      </c>
      <c r="P92" s="272">
        <v>5332</v>
      </c>
      <c r="Q92" s="15">
        <v>780</v>
      </c>
      <c r="R92" s="161">
        <v>0.14628657164291073</v>
      </c>
      <c r="S92" s="409">
        <v>1.0321883916868555</v>
      </c>
      <c r="T92" s="162">
        <v>1919675.5820455891</v>
      </c>
      <c r="U92" s="162">
        <v>0</v>
      </c>
      <c r="V92" s="162">
        <v>0</v>
      </c>
      <c r="W92" s="162">
        <v>1698647.06</v>
      </c>
      <c r="X92" s="162">
        <v>72482.475849719398</v>
      </c>
      <c r="Y92" s="162">
        <v>0</v>
      </c>
      <c r="Z92" s="158">
        <v>0</v>
      </c>
      <c r="AA92" s="162">
        <v>572200.41640934173</v>
      </c>
      <c r="AB92" s="177">
        <f>SUM(Muut[[#This Row],[Työttömyysaste]:[Koulutustausta]])</f>
        <v>4263005.5343046505</v>
      </c>
      <c r="AD92" s="62"/>
    </row>
    <row r="93" spans="1:30" s="45" customFormat="1" x14ac:dyDescent="0.25">
      <c r="A93" s="90">
        <v>241</v>
      </c>
      <c r="B93" s="154" t="s">
        <v>92</v>
      </c>
      <c r="C93" s="403">
        <v>7771</v>
      </c>
      <c r="D93" s="136">
        <v>296.33333333333331</v>
      </c>
      <c r="E93" s="41">
        <v>3572</v>
      </c>
      <c r="F93" s="338">
        <f t="shared" si="4"/>
        <v>8.2960059723777527E-2</v>
      </c>
      <c r="G93" s="385">
        <f>Muut[[#This Row],[Keskim. työttömyysaste 2022, %]]/$F$12</f>
        <v>0.87409420545129146</v>
      </c>
      <c r="H93" s="169">
        <v>0</v>
      </c>
      <c r="I93" s="391">
        <v>11</v>
      </c>
      <c r="J93" s="397">
        <v>78</v>
      </c>
      <c r="K93" s="272">
        <v>627.27</v>
      </c>
      <c r="L93" s="173">
        <f t="shared" si="5"/>
        <v>12.388604588135891</v>
      </c>
      <c r="M93" s="385">
        <v>1.4770370139185987</v>
      </c>
      <c r="N93" s="169">
        <v>0</v>
      </c>
      <c r="O93" s="405">
        <v>0</v>
      </c>
      <c r="P93" s="272">
        <v>2286</v>
      </c>
      <c r="Q93" s="15">
        <v>186</v>
      </c>
      <c r="R93" s="161">
        <v>8.1364829396325458E-2</v>
      </c>
      <c r="S93" s="409">
        <v>0.57410486452218767</v>
      </c>
      <c r="T93" s="162">
        <v>470522.43710782868</v>
      </c>
      <c r="U93" s="162">
        <v>0</v>
      </c>
      <c r="V93" s="162">
        <v>0</v>
      </c>
      <c r="W93" s="162">
        <v>133968.12</v>
      </c>
      <c r="X93" s="162">
        <v>476683.60899825423</v>
      </c>
      <c r="Y93" s="162">
        <v>0</v>
      </c>
      <c r="Z93" s="158">
        <v>0</v>
      </c>
      <c r="AA93" s="162">
        <v>126836.71788960061</v>
      </c>
      <c r="AB93" s="177">
        <f>SUM(Muut[[#This Row],[Työttömyysaste]:[Koulutustausta]])</f>
        <v>1208010.8839956836</v>
      </c>
      <c r="AD93" s="62"/>
    </row>
    <row r="94" spans="1:30" s="45" customFormat="1" x14ac:dyDescent="0.25">
      <c r="A94" s="90">
        <v>244</v>
      </c>
      <c r="B94" s="154" t="s">
        <v>93</v>
      </c>
      <c r="C94" s="403">
        <v>19300</v>
      </c>
      <c r="D94" s="136">
        <v>611</v>
      </c>
      <c r="E94" s="41">
        <v>9011</v>
      </c>
      <c r="F94" s="338">
        <f t="shared" si="4"/>
        <v>6.7806014870713568E-2</v>
      </c>
      <c r="G94" s="385">
        <f>Muut[[#This Row],[Keskim. työttömyysaste 2022, %]]/$F$12</f>
        <v>0.71442625391755277</v>
      </c>
      <c r="H94" s="169">
        <v>0</v>
      </c>
      <c r="I94" s="391">
        <v>33</v>
      </c>
      <c r="J94" s="397">
        <v>266</v>
      </c>
      <c r="K94" s="272">
        <v>110.14</v>
      </c>
      <c r="L94" s="173">
        <f t="shared" si="5"/>
        <v>175.23152351552568</v>
      </c>
      <c r="M94" s="385">
        <v>0.10442429056354822</v>
      </c>
      <c r="N94" s="169">
        <v>0</v>
      </c>
      <c r="O94" s="405">
        <v>0</v>
      </c>
      <c r="P94" s="272">
        <v>6390</v>
      </c>
      <c r="Q94" s="15">
        <v>351</v>
      </c>
      <c r="R94" s="161">
        <v>5.4929577464788736E-2</v>
      </c>
      <c r="S94" s="409">
        <v>0.38757947214607846</v>
      </c>
      <c r="T94" s="162">
        <v>955124.31755116943</v>
      </c>
      <c r="U94" s="162">
        <v>0</v>
      </c>
      <c r="V94" s="162">
        <v>0</v>
      </c>
      <c r="W94" s="162">
        <v>456865.64</v>
      </c>
      <c r="X94" s="162">
        <v>83699.097191110253</v>
      </c>
      <c r="Y94" s="162">
        <v>0</v>
      </c>
      <c r="Z94" s="158">
        <v>0</v>
      </c>
      <c r="AA94" s="162">
        <v>212664.4687870811</v>
      </c>
      <c r="AB94" s="177">
        <f>SUM(Muut[[#This Row],[Työttömyysaste]:[Koulutustausta]])</f>
        <v>1708353.5235293608</v>
      </c>
      <c r="AD94" s="62"/>
    </row>
    <row r="95" spans="1:30" s="45" customFormat="1" x14ac:dyDescent="0.25">
      <c r="A95" s="90">
        <v>245</v>
      </c>
      <c r="B95" s="154" t="s">
        <v>94</v>
      </c>
      <c r="C95" s="403">
        <v>37676</v>
      </c>
      <c r="D95" s="136">
        <v>1794.8333333333333</v>
      </c>
      <c r="E95" s="41">
        <v>18809</v>
      </c>
      <c r="F95" s="338">
        <f t="shared" si="4"/>
        <v>9.5424176369468511E-2</v>
      </c>
      <c r="G95" s="385">
        <f>Muut[[#This Row],[Keskim. työttömyysaste 2022, %]]/$F$12</f>
        <v>1.0054201974086583</v>
      </c>
      <c r="H95" s="169">
        <v>0</v>
      </c>
      <c r="I95" s="391">
        <v>467</v>
      </c>
      <c r="J95" s="397">
        <v>5491</v>
      </c>
      <c r="K95" s="272">
        <v>30.63</v>
      </c>
      <c r="L95" s="173">
        <f t="shared" si="5"/>
        <v>1230.0359125040809</v>
      </c>
      <c r="M95" s="385">
        <v>1.4876336000813943E-2</v>
      </c>
      <c r="N95" s="169">
        <v>0</v>
      </c>
      <c r="O95" s="405">
        <v>0</v>
      </c>
      <c r="P95" s="272">
        <v>12699</v>
      </c>
      <c r="Q95" s="15">
        <v>2591</v>
      </c>
      <c r="R95" s="161">
        <v>0.20403181352862429</v>
      </c>
      <c r="S95" s="409">
        <v>1.4396350060970828</v>
      </c>
      <c r="T95" s="162">
        <v>2623962.2407387774</v>
      </c>
      <c r="U95" s="162">
        <v>0</v>
      </c>
      <c r="V95" s="162">
        <v>0</v>
      </c>
      <c r="W95" s="162">
        <v>9431012.1400000006</v>
      </c>
      <c r="X95" s="162">
        <v>23276.769084471645</v>
      </c>
      <c r="Y95" s="162">
        <v>0</v>
      </c>
      <c r="Z95" s="158">
        <v>0</v>
      </c>
      <c r="AA95" s="162">
        <v>1542034.3437625603</v>
      </c>
      <c r="AB95" s="177">
        <f>SUM(Muut[[#This Row],[Työttömyysaste]:[Koulutustausta]])</f>
        <v>13620285.49358581</v>
      </c>
      <c r="AD95" s="62"/>
    </row>
    <row r="96" spans="1:30" s="45" customFormat="1" x14ac:dyDescent="0.25">
      <c r="A96" s="90">
        <v>249</v>
      </c>
      <c r="B96" s="154" t="s">
        <v>95</v>
      </c>
      <c r="C96" s="403">
        <v>9250</v>
      </c>
      <c r="D96" s="136">
        <v>325.66666666666669</v>
      </c>
      <c r="E96" s="41">
        <v>3807</v>
      </c>
      <c r="F96" s="338">
        <f t="shared" si="4"/>
        <v>8.5544173014622193E-2</v>
      </c>
      <c r="G96" s="385">
        <f>Muut[[#This Row],[Keskim. työttömyysaste 2022, %]]/$F$12</f>
        <v>0.90132126460816431</v>
      </c>
      <c r="H96" s="169">
        <v>0</v>
      </c>
      <c r="I96" s="391">
        <v>20</v>
      </c>
      <c r="J96" s="397">
        <v>256</v>
      </c>
      <c r="K96" s="272">
        <v>1257.97</v>
      </c>
      <c r="L96" s="173">
        <f t="shared" si="5"/>
        <v>7.3531165290110252</v>
      </c>
      <c r="M96" s="385">
        <v>2.4885267974856342</v>
      </c>
      <c r="N96" s="169">
        <v>0</v>
      </c>
      <c r="O96" s="405">
        <v>0</v>
      </c>
      <c r="P96" s="272">
        <v>2334</v>
      </c>
      <c r="Q96" s="15">
        <v>324</v>
      </c>
      <c r="R96" s="161">
        <v>0.13881748071979436</v>
      </c>
      <c r="S96" s="409">
        <v>0.97948697924201755</v>
      </c>
      <c r="T96" s="162">
        <v>577519.34699451982</v>
      </c>
      <c r="U96" s="162">
        <v>0</v>
      </c>
      <c r="V96" s="162">
        <v>0</v>
      </c>
      <c r="W96" s="162">
        <v>439690.23999999999</v>
      </c>
      <c r="X96" s="162">
        <v>955973.79057110008</v>
      </c>
      <c r="Y96" s="162">
        <v>0</v>
      </c>
      <c r="Z96" s="158">
        <v>0</v>
      </c>
      <c r="AA96" s="162">
        <v>257583.03708361767</v>
      </c>
      <c r="AB96" s="177">
        <f>SUM(Muut[[#This Row],[Työttömyysaste]:[Koulutustausta]])</f>
        <v>2230766.4146492379</v>
      </c>
      <c r="AD96" s="62"/>
    </row>
    <row r="97" spans="1:30" s="45" customFormat="1" x14ac:dyDescent="0.25">
      <c r="A97" s="90">
        <v>250</v>
      </c>
      <c r="B97" s="154" t="s">
        <v>96</v>
      </c>
      <c r="C97" s="403">
        <v>1771</v>
      </c>
      <c r="D97" s="136">
        <v>53.416666666666664</v>
      </c>
      <c r="E97" s="41">
        <v>769</v>
      </c>
      <c r="F97" s="338">
        <f t="shared" si="4"/>
        <v>6.9462505418292145E-2</v>
      </c>
      <c r="G97" s="385">
        <f>Muut[[#This Row],[Keskim. työttömyysaste 2022, %]]/$F$12</f>
        <v>0.7318795777681415</v>
      </c>
      <c r="H97" s="169">
        <v>0</v>
      </c>
      <c r="I97" s="391">
        <v>0</v>
      </c>
      <c r="J97" s="397">
        <v>30</v>
      </c>
      <c r="K97" s="272">
        <v>357.22</v>
      </c>
      <c r="L97" s="173">
        <f t="shared" si="5"/>
        <v>4.9577291305078095</v>
      </c>
      <c r="M97" s="385">
        <v>3.6908889222845094</v>
      </c>
      <c r="N97" s="169">
        <v>0</v>
      </c>
      <c r="O97" s="405">
        <v>0</v>
      </c>
      <c r="P97" s="272">
        <v>429</v>
      </c>
      <c r="Q97" s="15">
        <v>84</v>
      </c>
      <c r="R97" s="161">
        <v>0.19580419580419581</v>
      </c>
      <c r="S97" s="409">
        <v>1.3815814786200538</v>
      </c>
      <c r="T97" s="162">
        <v>89784.915381390514</v>
      </c>
      <c r="U97" s="162">
        <v>0</v>
      </c>
      <c r="V97" s="162">
        <v>0</v>
      </c>
      <c r="W97" s="162">
        <v>51526.2</v>
      </c>
      <c r="X97" s="162">
        <v>271463.51460512442</v>
      </c>
      <c r="Y97" s="162">
        <v>0</v>
      </c>
      <c r="Z97" s="158">
        <v>0</v>
      </c>
      <c r="AA97" s="162">
        <v>69561.978105224756</v>
      </c>
      <c r="AB97" s="177">
        <f>SUM(Muut[[#This Row],[Työttömyysaste]:[Koulutustausta]])</f>
        <v>482336.6080917397</v>
      </c>
      <c r="AD97" s="62"/>
    </row>
    <row r="98" spans="1:30" s="45" customFormat="1" x14ac:dyDescent="0.25">
      <c r="A98" s="90">
        <v>256</v>
      </c>
      <c r="B98" s="154" t="s">
        <v>97</v>
      </c>
      <c r="C98" s="403">
        <v>1554</v>
      </c>
      <c r="D98" s="136">
        <v>63.166666666666664</v>
      </c>
      <c r="E98" s="41">
        <v>589</v>
      </c>
      <c r="F98" s="338">
        <f t="shared" si="4"/>
        <v>0.10724391624221845</v>
      </c>
      <c r="G98" s="385">
        <f>Muut[[#This Row],[Keskim. työttömyysaste 2022, %]]/$F$12</f>
        <v>1.1299568258430173</v>
      </c>
      <c r="H98" s="169">
        <v>0</v>
      </c>
      <c r="I98" s="391">
        <v>1</v>
      </c>
      <c r="J98" s="397">
        <v>7</v>
      </c>
      <c r="K98" s="272">
        <v>460.2</v>
      </c>
      <c r="L98" s="173">
        <f t="shared" si="5"/>
        <v>3.3767926988265971</v>
      </c>
      <c r="M98" s="385">
        <v>5.4188779589096523</v>
      </c>
      <c r="N98" s="169">
        <v>0</v>
      </c>
      <c r="O98" s="405">
        <v>0</v>
      </c>
      <c r="P98" s="272">
        <v>305</v>
      </c>
      <c r="Q98" s="15">
        <v>41</v>
      </c>
      <c r="R98" s="161">
        <v>0.13442622950819672</v>
      </c>
      <c r="S98" s="409">
        <v>0.94850260060297131</v>
      </c>
      <c r="T98" s="162">
        <v>121634.85789283057</v>
      </c>
      <c r="U98" s="162">
        <v>0</v>
      </c>
      <c r="V98" s="162">
        <v>0</v>
      </c>
      <c r="W98" s="162">
        <v>12022.779999999999</v>
      </c>
      <c r="X98" s="162">
        <v>349721.48653848679</v>
      </c>
      <c r="Y98" s="162">
        <v>0</v>
      </c>
      <c r="Z98" s="158">
        <v>0</v>
      </c>
      <c r="AA98" s="162">
        <v>41905.053565211405</v>
      </c>
      <c r="AB98" s="177">
        <f>SUM(Muut[[#This Row],[Työttömyysaste]:[Koulutustausta]])</f>
        <v>525284.17799652868</v>
      </c>
      <c r="AD98" s="62"/>
    </row>
    <row r="99" spans="1:30" s="45" customFormat="1" x14ac:dyDescent="0.25">
      <c r="A99" s="90">
        <v>257</v>
      </c>
      <c r="B99" s="154" t="s">
        <v>98</v>
      </c>
      <c r="C99" s="403">
        <v>40722</v>
      </c>
      <c r="D99" s="136">
        <v>1371.6666666666667</v>
      </c>
      <c r="E99" s="41">
        <v>20474</v>
      </c>
      <c r="F99" s="338">
        <f t="shared" si="4"/>
        <v>6.6995539057666642E-2</v>
      </c>
      <c r="G99" s="385">
        <f>Muut[[#This Row],[Keskim. työttömyysaste 2022, %]]/$F$12</f>
        <v>0.70588681681732013</v>
      </c>
      <c r="H99" s="169">
        <v>1</v>
      </c>
      <c r="I99" s="391">
        <v>6239</v>
      </c>
      <c r="J99" s="397">
        <v>4363</v>
      </c>
      <c r="K99" s="272">
        <v>366.6</v>
      </c>
      <c r="L99" s="173">
        <f t="shared" si="5"/>
        <v>111.08019639934533</v>
      </c>
      <c r="M99" s="385">
        <v>0.1647316814393599</v>
      </c>
      <c r="N99" s="169">
        <v>3</v>
      </c>
      <c r="O99" s="405">
        <v>648</v>
      </c>
      <c r="P99" s="272">
        <v>14452</v>
      </c>
      <c r="Q99" s="15">
        <v>2078</v>
      </c>
      <c r="R99" s="161">
        <v>0.14378632715195128</v>
      </c>
      <c r="S99" s="409">
        <v>1.0145468316245487</v>
      </c>
      <c r="T99" s="162">
        <v>1991174.6670537062</v>
      </c>
      <c r="U99" s="162">
        <v>838087.26540000003</v>
      </c>
      <c r="V99" s="162">
        <v>1705925.4027</v>
      </c>
      <c r="W99" s="162">
        <v>7493627.0199999996</v>
      </c>
      <c r="X99" s="162">
        <v>278591.6926662522</v>
      </c>
      <c r="Y99" s="162">
        <v>0</v>
      </c>
      <c r="Z99" s="158">
        <v>191820.96</v>
      </c>
      <c r="AA99" s="162">
        <v>1174567.7118809049</v>
      </c>
      <c r="AB99" s="177">
        <f>SUM(Muut[[#This Row],[Työttömyysaste]:[Koulutustausta]])</f>
        <v>13673794.719700865</v>
      </c>
      <c r="AD99" s="62"/>
    </row>
    <row r="100" spans="1:30" s="45" customFormat="1" x14ac:dyDescent="0.25">
      <c r="A100" s="90">
        <v>260</v>
      </c>
      <c r="B100" s="154" t="s">
        <v>99</v>
      </c>
      <c r="C100" s="403">
        <v>9727</v>
      </c>
      <c r="D100" s="136">
        <v>526.25</v>
      </c>
      <c r="E100" s="41">
        <v>3843</v>
      </c>
      <c r="F100" s="338">
        <f t="shared" si="4"/>
        <v>0.13693728857663284</v>
      </c>
      <c r="G100" s="385">
        <f>Muut[[#This Row],[Keskim. työttömyysaste 2022, %]]/$F$12</f>
        <v>1.4428158664974962</v>
      </c>
      <c r="H100" s="169">
        <v>0</v>
      </c>
      <c r="I100" s="391">
        <v>3</v>
      </c>
      <c r="J100" s="397">
        <v>624</v>
      </c>
      <c r="K100" s="272">
        <v>1253.82</v>
      </c>
      <c r="L100" s="173">
        <f t="shared" si="5"/>
        <v>7.757891882407363</v>
      </c>
      <c r="M100" s="385">
        <v>2.358685555927118</v>
      </c>
      <c r="N100" s="169">
        <v>3</v>
      </c>
      <c r="O100" s="405">
        <v>360</v>
      </c>
      <c r="P100" s="272">
        <v>2226</v>
      </c>
      <c r="Q100" s="15">
        <v>343</v>
      </c>
      <c r="R100" s="161">
        <v>0.1540880503144654</v>
      </c>
      <c r="S100" s="409">
        <v>1.0872351101404667</v>
      </c>
      <c r="T100" s="162">
        <v>972153.87828808266</v>
      </c>
      <c r="U100" s="162">
        <v>0</v>
      </c>
      <c r="V100" s="162">
        <v>0</v>
      </c>
      <c r="W100" s="162">
        <v>1071744.96</v>
      </c>
      <c r="X100" s="162">
        <v>952820.06573595281</v>
      </c>
      <c r="Y100" s="162">
        <v>0</v>
      </c>
      <c r="Z100" s="158">
        <v>106567.2</v>
      </c>
      <c r="AA100" s="162">
        <v>300662.48610144155</v>
      </c>
      <c r="AB100" s="177">
        <f>SUM(Muut[[#This Row],[Työttömyysaste]:[Koulutustausta]])</f>
        <v>3403948.5901254774</v>
      </c>
      <c r="AD100" s="62"/>
    </row>
    <row r="101" spans="1:30" s="45" customFormat="1" x14ac:dyDescent="0.25">
      <c r="A101" s="90">
        <v>261</v>
      </c>
      <c r="B101" s="154" t="s">
        <v>100</v>
      </c>
      <c r="C101" s="403">
        <v>6637</v>
      </c>
      <c r="D101" s="136">
        <v>328.25</v>
      </c>
      <c r="E101" s="41">
        <v>3411</v>
      </c>
      <c r="F101" s="338">
        <f t="shared" si="4"/>
        <v>9.6232776311931986E-2</v>
      </c>
      <c r="G101" s="385">
        <f>Muut[[#This Row],[Keskim. työttömyysaste 2022, %]]/$F$12</f>
        <v>1.0139398697255406</v>
      </c>
      <c r="H101" s="169">
        <v>0</v>
      </c>
      <c r="I101" s="391">
        <v>23</v>
      </c>
      <c r="J101" s="397">
        <v>270</v>
      </c>
      <c r="K101" s="272">
        <v>8095.28</v>
      </c>
      <c r="L101" s="173">
        <f t="shared" si="5"/>
        <v>0.81986046189878548</v>
      </c>
      <c r="M101" s="385">
        <v>20</v>
      </c>
      <c r="N101" s="169">
        <v>0</v>
      </c>
      <c r="O101" s="405">
        <v>0</v>
      </c>
      <c r="P101" s="272">
        <v>2229</v>
      </c>
      <c r="Q101" s="15">
        <v>288</v>
      </c>
      <c r="R101" s="161">
        <v>0.12920592193808883</v>
      </c>
      <c r="S101" s="409">
        <v>0.91166845503249849</v>
      </c>
      <c r="T101" s="162">
        <v>466153.77526756999</v>
      </c>
      <c r="U101" s="162">
        <v>0</v>
      </c>
      <c r="V101" s="162">
        <v>0</v>
      </c>
      <c r="W101" s="162">
        <v>463735.8</v>
      </c>
      <c r="X101" s="162">
        <v>5512692.2000000002</v>
      </c>
      <c r="Y101" s="162">
        <v>0</v>
      </c>
      <c r="Z101" s="158">
        <v>0</v>
      </c>
      <c r="AA101" s="162">
        <v>172022.63872992119</v>
      </c>
      <c r="AB101" s="177">
        <f>SUM(Muut[[#This Row],[Työttömyysaste]:[Koulutustausta]])</f>
        <v>6614604.4139974918</v>
      </c>
      <c r="AD101" s="62"/>
    </row>
    <row r="102" spans="1:30" s="45" customFormat="1" x14ac:dyDescent="0.25">
      <c r="A102" s="90">
        <v>263</v>
      </c>
      <c r="B102" s="154" t="s">
        <v>101</v>
      </c>
      <c r="C102" s="403">
        <v>7597</v>
      </c>
      <c r="D102" s="136">
        <v>334.16666666666669</v>
      </c>
      <c r="E102" s="41">
        <v>3277</v>
      </c>
      <c r="F102" s="338">
        <f t="shared" si="4"/>
        <v>0.10197334960838166</v>
      </c>
      <c r="G102" s="385">
        <f>Muut[[#This Row],[Keskim. työttömyysaste 2022, %]]/$F$12</f>
        <v>1.0744244194124895</v>
      </c>
      <c r="H102" s="169">
        <v>0</v>
      </c>
      <c r="I102" s="391">
        <v>0</v>
      </c>
      <c r="J102" s="397">
        <v>119</v>
      </c>
      <c r="K102" s="272">
        <v>1328.19</v>
      </c>
      <c r="L102" s="173">
        <f t="shared" si="5"/>
        <v>5.7198141832117386</v>
      </c>
      <c r="M102" s="385">
        <v>3.1991297166936494</v>
      </c>
      <c r="N102" s="169">
        <v>0</v>
      </c>
      <c r="O102" s="405">
        <v>0</v>
      </c>
      <c r="P102" s="272">
        <v>1896</v>
      </c>
      <c r="Q102" s="15">
        <v>248</v>
      </c>
      <c r="R102" s="161">
        <v>0.13080168776371309</v>
      </c>
      <c r="S102" s="409">
        <v>0.92292807334579541</v>
      </c>
      <c r="T102" s="162">
        <v>565409.60830994567</v>
      </c>
      <c r="U102" s="162">
        <v>0</v>
      </c>
      <c r="V102" s="162">
        <v>0</v>
      </c>
      <c r="W102" s="162">
        <v>204387.26</v>
      </c>
      <c r="X102" s="162">
        <v>1009336.3346491803</v>
      </c>
      <c r="Y102" s="162">
        <v>0</v>
      </c>
      <c r="Z102" s="158">
        <v>0</v>
      </c>
      <c r="AA102" s="162">
        <v>199336.50641630366</v>
      </c>
      <c r="AB102" s="177">
        <f>SUM(Muut[[#This Row],[Työttömyysaste]:[Koulutustausta]])</f>
        <v>1978469.7093754294</v>
      </c>
      <c r="AD102" s="62"/>
    </row>
    <row r="103" spans="1:30" s="45" customFormat="1" x14ac:dyDescent="0.25">
      <c r="A103" s="90">
        <v>265</v>
      </c>
      <c r="B103" s="154" t="s">
        <v>102</v>
      </c>
      <c r="C103" s="403">
        <v>1064</v>
      </c>
      <c r="D103" s="136">
        <v>53.916666666666664</v>
      </c>
      <c r="E103" s="41">
        <v>404</v>
      </c>
      <c r="F103" s="338">
        <f t="shared" si="4"/>
        <v>0.13345709570957096</v>
      </c>
      <c r="G103" s="385">
        <f>Muut[[#This Row],[Keskim. työttömyysaste 2022, %]]/$F$12</f>
        <v>1.4061474211144966</v>
      </c>
      <c r="H103" s="169">
        <v>0</v>
      </c>
      <c r="I103" s="391">
        <v>0</v>
      </c>
      <c r="J103" s="397">
        <v>19</v>
      </c>
      <c r="K103" s="272">
        <v>483.96</v>
      </c>
      <c r="L103" s="173">
        <f t="shared" si="5"/>
        <v>2.1985288040333915</v>
      </c>
      <c r="M103" s="385">
        <v>8.3230328817654957</v>
      </c>
      <c r="N103" s="169">
        <v>3</v>
      </c>
      <c r="O103" s="405">
        <v>81</v>
      </c>
      <c r="P103" s="272">
        <v>229</v>
      </c>
      <c r="Q103" s="15">
        <v>42</v>
      </c>
      <c r="R103" s="161">
        <v>0.18340611353711792</v>
      </c>
      <c r="S103" s="409">
        <v>1.2941014286637622</v>
      </c>
      <c r="T103" s="162">
        <v>103637.67709967965</v>
      </c>
      <c r="U103" s="162">
        <v>0</v>
      </c>
      <c r="V103" s="162">
        <v>0</v>
      </c>
      <c r="W103" s="162">
        <v>32633.26</v>
      </c>
      <c r="X103" s="162">
        <v>367777.51113682322</v>
      </c>
      <c r="Y103" s="162">
        <v>0</v>
      </c>
      <c r="Z103" s="158">
        <v>23977.62</v>
      </c>
      <c r="AA103" s="162">
        <v>39145.947048393042</v>
      </c>
      <c r="AB103" s="177">
        <f>SUM(Muut[[#This Row],[Työttömyysaste]:[Koulutustausta]])</f>
        <v>567172.01528489601</v>
      </c>
      <c r="AD103" s="62"/>
    </row>
    <row r="104" spans="1:30" s="45" customFormat="1" x14ac:dyDescent="0.25">
      <c r="A104" s="90">
        <v>271</v>
      </c>
      <c r="B104" s="154" t="s">
        <v>103</v>
      </c>
      <c r="C104" s="403">
        <v>6903</v>
      </c>
      <c r="D104" s="136">
        <v>242.5</v>
      </c>
      <c r="E104" s="41">
        <v>3001</v>
      </c>
      <c r="F104" s="338">
        <f t="shared" si="4"/>
        <v>8.0806397867377547E-2</v>
      </c>
      <c r="G104" s="385">
        <f>Muut[[#This Row],[Keskim. työttömyysaste 2022, %]]/$F$12</f>
        <v>0.85140252278557682</v>
      </c>
      <c r="H104" s="169">
        <v>0</v>
      </c>
      <c r="I104" s="391">
        <v>16</v>
      </c>
      <c r="J104" s="397">
        <v>235</v>
      </c>
      <c r="K104" s="272">
        <v>480.42</v>
      </c>
      <c r="L104" s="173">
        <f t="shared" si="5"/>
        <v>14.36867740726864</v>
      </c>
      <c r="M104" s="385">
        <v>1.2734942130597153</v>
      </c>
      <c r="N104" s="169">
        <v>0</v>
      </c>
      <c r="O104" s="405">
        <v>0</v>
      </c>
      <c r="P104" s="272">
        <v>1847</v>
      </c>
      <c r="Q104" s="15">
        <v>282</v>
      </c>
      <c r="R104" s="161">
        <v>0.15268002165674066</v>
      </c>
      <c r="S104" s="409">
        <v>1.0773001528894788</v>
      </c>
      <c r="T104" s="162">
        <v>407115.83395642275</v>
      </c>
      <c r="U104" s="162">
        <v>0</v>
      </c>
      <c r="V104" s="162">
        <v>0</v>
      </c>
      <c r="W104" s="162">
        <v>403621.89999999997</v>
      </c>
      <c r="X104" s="162">
        <v>365087.345855758</v>
      </c>
      <c r="Y104" s="162">
        <v>0</v>
      </c>
      <c r="Z104" s="158">
        <v>0</v>
      </c>
      <c r="AA104" s="162">
        <v>211422.62202191033</v>
      </c>
      <c r="AB104" s="177">
        <f>SUM(Muut[[#This Row],[Työttömyysaste]:[Koulutustausta]])</f>
        <v>1387247.701834091</v>
      </c>
      <c r="AD104" s="62"/>
    </row>
    <row r="105" spans="1:30" s="45" customFormat="1" x14ac:dyDescent="0.25">
      <c r="A105" s="90">
        <v>272</v>
      </c>
      <c r="B105" s="154" t="s">
        <v>104</v>
      </c>
      <c r="C105" s="403">
        <v>48006</v>
      </c>
      <c r="D105" s="136">
        <v>1731.9166666666667</v>
      </c>
      <c r="E105" s="41">
        <v>21854</v>
      </c>
      <c r="F105" s="338">
        <f t="shared" si="4"/>
        <v>7.9249412769592145E-2</v>
      </c>
      <c r="G105" s="385">
        <f>Muut[[#This Row],[Keskim. työttömyysaste 2022, %]]/$F$12</f>
        <v>0.83499762075826833</v>
      </c>
      <c r="H105" s="169">
        <v>1</v>
      </c>
      <c r="I105" s="391">
        <v>5876</v>
      </c>
      <c r="J105" s="397">
        <v>2016</v>
      </c>
      <c r="K105" s="272">
        <v>1446.27</v>
      </c>
      <c r="L105" s="173">
        <f t="shared" si="5"/>
        <v>33.19297226658923</v>
      </c>
      <c r="M105" s="385">
        <v>0.55127414865155</v>
      </c>
      <c r="N105" s="169">
        <v>0</v>
      </c>
      <c r="O105" s="405">
        <v>0</v>
      </c>
      <c r="P105" s="272">
        <v>14258</v>
      </c>
      <c r="Q105" s="15">
        <v>1219</v>
      </c>
      <c r="R105" s="161">
        <v>8.5495861972226125E-2</v>
      </c>
      <c r="S105" s="409">
        <v>0.60325315764736565</v>
      </c>
      <c r="T105" s="162">
        <v>2776680.7308275513</v>
      </c>
      <c r="U105" s="162">
        <v>987997.08420000004</v>
      </c>
      <c r="V105" s="162">
        <v>1606670.5668000001</v>
      </c>
      <c r="W105" s="162">
        <v>3462560.64</v>
      </c>
      <c r="X105" s="162">
        <v>1099069.3053803069</v>
      </c>
      <c r="Y105" s="162">
        <v>0</v>
      </c>
      <c r="Z105" s="158">
        <v>0</v>
      </c>
      <c r="AA105" s="162">
        <v>823326.29197553254</v>
      </c>
      <c r="AB105" s="177">
        <f>SUM(Muut[[#This Row],[Työttömyysaste]:[Koulutustausta]])</f>
        <v>10756304.619183391</v>
      </c>
      <c r="AD105" s="62"/>
    </row>
    <row r="106" spans="1:30" s="45" customFormat="1" x14ac:dyDescent="0.25">
      <c r="A106" s="90">
        <v>273</v>
      </c>
      <c r="B106" s="154" t="s">
        <v>105</v>
      </c>
      <c r="C106" s="403">
        <v>3999</v>
      </c>
      <c r="D106" s="136">
        <v>196.16666666666666</v>
      </c>
      <c r="E106" s="41">
        <v>1846</v>
      </c>
      <c r="F106" s="338">
        <f t="shared" si="4"/>
        <v>0.10626579992777176</v>
      </c>
      <c r="G106" s="385">
        <f>Muut[[#This Row],[Keskim. työttömyysaste 2022, %]]/$F$12</f>
        <v>1.1196510738273857</v>
      </c>
      <c r="H106" s="169">
        <v>0</v>
      </c>
      <c r="I106" s="391">
        <v>29</v>
      </c>
      <c r="J106" s="397">
        <v>79</v>
      </c>
      <c r="K106" s="272">
        <v>2559.29</v>
      </c>
      <c r="L106" s="173">
        <f t="shared" si="5"/>
        <v>1.5625427364620657</v>
      </c>
      <c r="M106" s="385">
        <v>11.710673315028862</v>
      </c>
      <c r="N106" s="169">
        <v>0</v>
      </c>
      <c r="O106" s="405">
        <v>0</v>
      </c>
      <c r="P106" s="272">
        <v>1193</v>
      </c>
      <c r="Q106" s="15">
        <v>157</v>
      </c>
      <c r="R106" s="161">
        <v>0.13160100586756077</v>
      </c>
      <c r="S106" s="409">
        <v>0.92856800911563964</v>
      </c>
      <c r="T106" s="162">
        <v>310155.36130620801</v>
      </c>
      <c r="U106" s="162">
        <v>0</v>
      </c>
      <c r="V106" s="162">
        <v>0</v>
      </c>
      <c r="W106" s="162">
        <v>135685.66</v>
      </c>
      <c r="X106" s="162">
        <v>1944890.7068298215</v>
      </c>
      <c r="Y106" s="162">
        <v>0</v>
      </c>
      <c r="Z106" s="158">
        <v>0</v>
      </c>
      <c r="AA106" s="162">
        <v>105570.35480813138</v>
      </c>
      <c r="AB106" s="177">
        <f>SUM(Muut[[#This Row],[Työttömyysaste]:[Koulutustausta]])</f>
        <v>2496302.0829441608</v>
      </c>
      <c r="AD106" s="62"/>
    </row>
    <row r="107" spans="1:30" s="45" customFormat="1" x14ac:dyDescent="0.25">
      <c r="A107" s="90">
        <v>275</v>
      </c>
      <c r="B107" s="154" t="s">
        <v>106</v>
      </c>
      <c r="C107" s="403">
        <v>2521</v>
      </c>
      <c r="D107" s="136">
        <v>108.83333333333333</v>
      </c>
      <c r="E107" s="41">
        <v>1056</v>
      </c>
      <c r="F107" s="338">
        <f t="shared" si="4"/>
        <v>0.10306186868686869</v>
      </c>
      <c r="G107" s="385">
        <f>Muut[[#This Row],[Keskim. työttömyysaste 2022, %]]/$F$12</f>
        <v>1.0858934109030536</v>
      </c>
      <c r="H107" s="169">
        <v>0</v>
      </c>
      <c r="I107" s="391">
        <v>0</v>
      </c>
      <c r="J107" s="397">
        <v>30</v>
      </c>
      <c r="K107" s="272">
        <v>512.94000000000005</v>
      </c>
      <c r="L107" s="173">
        <f t="shared" si="5"/>
        <v>4.9148048504698396</v>
      </c>
      <c r="M107" s="385">
        <v>3.7231239254045287</v>
      </c>
      <c r="N107" s="169">
        <v>0</v>
      </c>
      <c r="O107" s="405">
        <v>0</v>
      </c>
      <c r="P107" s="272">
        <v>600</v>
      </c>
      <c r="Q107" s="15">
        <v>69</v>
      </c>
      <c r="R107" s="161">
        <v>0.115</v>
      </c>
      <c r="S107" s="409">
        <v>0.81143240771095659</v>
      </c>
      <c r="T107" s="162">
        <v>189629.20800117464</v>
      </c>
      <c r="U107" s="162">
        <v>0</v>
      </c>
      <c r="V107" s="162">
        <v>0</v>
      </c>
      <c r="W107" s="162">
        <v>51526.2</v>
      </c>
      <c r="X107" s="162">
        <v>389800.38962418825</v>
      </c>
      <c r="Y107" s="162">
        <v>0</v>
      </c>
      <c r="Z107" s="158">
        <v>0</v>
      </c>
      <c r="AA107" s="162">
        <v>58157.007868431909</v>
      </c>
      <c r="AB107" s="177">
        <f>SUM(Muut[[#This Row],[Työttömyysaste]:[Koulutustausta]])</f>
        <v>689112.80549379473</v>
      </c>
      <c r="AD107" s="62"/>
    </row>
    <row r="108" spans="1:30" s="45" customFormat="1" x14ac:dyDescent="0.25">
      <c r="A108" s="90">
        <v>276</v>
      </c>
      <c r="B108" s="154" t="s">
        <v>107</v>
      </c>
      <c r="C108" s="403">
        <v>15157</v>
      </c>
      <c r="D108" s="136">
        <v>645.66666666666663</v>
      </c>
      <c r="E108" s="41">
        <v>7248</v>
      </c>
      <c r="F108" s="338">
        <f t="shared" si="4"/>
        <v>8.9082045621780723E-2</v>
      </c>
      <c r="G108" s="385">
        <f>Muut[[#This Row],[Keskim. työttömyysaste 2022, %]]/$F$12</f>
        <v>0.93859744251640875</v>
      </c>
      <c r="H108" s="169">
        <v>0</v>
      </c>
      <c r="I108" s="391">
        <v>12</v>
      </c>
      <c r="J108" s="397">
        <v>343</v>
      </c>
      <c r="K108" s="272">
        <v>799.82</v>
      </c>
      <c r="L108" s="173">
        <f t="shared" si="5"/>
        <v>18.950513865619762</v>
      </c>
      <c r="M108" s="385">
        <v>0.96559004453571595</v>
      </c>
      <c r="N108" s="169">
        <v>0</v>
      </c>
      <c r="O108" s="405">
        <v>0</v>
      </c>
      <c r="P108" s="272">
        <v>5173</v>
      </c>
      <c r="Q108" s="15">
        <v>326</v>
      </c>
      <c r="R108" s="161">
        <v>6.301952445389522E-2</v>
      </c>
      <c r="S108" s="409">
        <v>0.44466160400368437</v>
      </c>
      <c r="T108" s="162">
        <v>985457.28588704299</v>
      </c>
      <c r="U108" s="162">
        <v>0</v>
      </c>
      <c r="V108" s="162">
        <v>0</v>
      </c>
      <c r="W108" s="162">
        <v>589116.22</v>
      </c>
      <c r="X108" s="162">
        <v>607810.16810780647</v>
      </c>
      <c r="Y108" s="162">
        <v>0</v>
      </c>
      <c r="Z108" s="158">
        <v>0</v>
      </c>
      <c r="AA108" s="162">
        <v>191610.6925434577</v>
      </c>
      <c r="AB108" s="177">
        <f>SUM(Muut[[#This Row],[Työttömyysaste]:[Koulutustausta]])</f>
        <v>2373994.3665383072</v>
      </c>
      <c r="AD108" s="62"/>
    </row>
    <row r="109" spans="1:30" s="45" customFormat="1" x14ac:dyDescent="0.25">
      <c r="A109" s="90">
        <v>280</v>
      </c>
      <c r="B109" s="154" t="s">
        <v>108</v>
      </c>
      <c r="C109" s="403">
        <v>2024</v>
      </c>
      <c r="D109" s="136">
        <v>51.5</v>
      </c>
      <c r="E109" s="41">
        <v>988</v>
      </c>
      <c r="F109" s="338">
        <f t="shared" si="4"/>
        <v>5.2125506072874493E-2</v>
      </c>
      <c r="G109" s="385">
        <f>Muut[[#This Row],[Keskim. työttömyysaste 2022, %]]/$F$12</f>
        <v>0.54921130681704189</v>
      </c>
      <c r="H109" s="392">
        <v>3</v>
      </c>
      <c r="I109" s="391">
        <v>1706</v>
      </c>
      <c r="J109" s="397">
        <v>242</v>
      </c>
      <c r="K109" s="272">
        <v>236.27</v>
      </c>
      <c r="L109" s="173">
        <f t="shared" si="5"/>
        <v>8.5664705633385534</v>
      </c>
      <c r="M109" s="385">
        <v>2.1360521106310979</v>
      </c>
      <c r="N109" s="169">
        <v>0</v>
      </c>
      <c r="O109" s="405">
        <v>0</v>
      </c>
      <c r="P109" s="272">
        <v>567</v>
      </c>
      <c r="Q109" s="15">
        <v>99</v>
      </c>
      <c r="R109" s="161">
        <v>0.17460317460317459</v>
      </c>
      <c r="S109" s="409">
        <v>1.2319884727150479</v>
      </c>
      <c r="T109" s="162">
        <v>77000.787259790173</v>
      </c>
      <c r="U109" s="162">
        <v>41655.336799999997</v>
      </c>
      <c r="V109" s="162">
        <v>466470.38580000005</v>
      </c>
      <c r="W109" s="162">
        <v>415644.68</v>
      </c>
      <c r="X109" s="162">
        <v>179549.5341687272</v>
      </c>
      <c r="Y109" s="162">
        <v>0</v>
      </c>
      <c r="Z109" s="158">
        <v>0</v>
      </c>
      <c r="AA109" s="162">
        <v>70891.474933280551</v>
      </c>
      <c r="AB109" s="177">
        <f>SUM(Muut[[#This Row],[Työttömyysaste]:[Koulutustausta]])</f>
        <v>1251212.1989617981</v>
      </c>
      <c r="AD109" s="62"/>
    </row>
    <row r="110" spans="1:30" s="45" customFormat="1" x14ac:dyDescent="0.25">
      <c r="A110" s="90">
        <v>284</v>
      </c>
      <c r="B110" s="154" t="s">
        <v>109</v>
      </c>
      <c r="C110" s="403">
        <v>2227</v>
      </c>
      <c r="D110" s="136">
        <v>62.083333333333336</v>
      </c>
      <c r="E110" s="41">
        <v>961</v>
      </c>
      <c r="F110" s="338">
        <f t="shared" si="4"/>
        <v>6.4602844259451966E-2</v>
      </c>
      <c r="G110" s="385">
        <f>Muut[[#This Row],[Keskim. työttömyysaste 2022, %]]/$F$12</f>
        <v>0.68067660523482465</v>
      </c>
      <c r="H110" s="169">
        <v>0</v>
      </c>
      <c r="I110" s="391">
        <v>9</v>
      </c>
      <c r="J110" s="397">
        <v>103</v>
      </c>
      <c r="K110" s="272">
        <v>191.5</v>
      </c>
      <c r="L110" s="173">
        <f t="shared" si="5"/>
        <v>11.629242819843341</v>
      </c>
      <c r="M110" s="385">
        <v>1.5734840015770681</v>
      </c>
      <c r="N110" s="169">
        <v>0</v>
      </c>
      <c r="O110" s="405">
        <v>0</v>
      </c>
      <c r="P110" s="272">
        <v>582</v>
      </c>
      <c r="Q110" s="15">
        <v>92</v>
      </c>
      <c r="R110" s="161">
        <v>0.15807560137457044</v>
      </c>
      <c r="S110" s="409">
        <v>1.1153710071628269</v>
      </c>
      <c r="T110" s="162">
        <v>105004.09322616049</v>
      </c>
      <c r="U110" s="162">
        <v>0</v>
      </c>
      <c r="V110" s="162">
        <v>0</v>
      </c>
      <c r="W110" s="162">
        <v>176906.62</v>
      </c>
      <c r="X110" s="162">
        <v>145527.3026338988</v>
      </c>
      <c r="Y110" s="162">
        <v>0</v>
      </c>
      <c r="Z110" s="158">
        <v>0</v>
      </c>
      <c r="AA110" s="162">
        <v>70618.164952814433</v>
      </c>
      <c r="AB110" s="177">
        <f>SUM(Muut[[#This Row],[Työttömyysaste]:[Koulutustausta]])</f>
        <v>498056.18081287376</v>
      </c>
      <c r="AD110" s="62"/>
    </row>
    <row r="111" spans="1:30" s="45" customFormat="1" x14ac:dyDescent="0.25">
      <c r="A111" s="90">
        <v>285</v>
      </c>
      <c r="B111" s="154" t="s">
        <v>110</v>
      </c>
      <c r="C111" s="403">
        <v>50617</v>
      </c>
      <c r="D111" s="136">
        <v>2914.75</v>
      </c>
      <c r="E111" s="41">
        <v>22966</v>
      </c>
      <c r="F111" s="338">
        <f t="shared" si="4"/>
        <v>0.12691587564225376</v>
      </c>
      <c r="G111" s="385">
        <f>Muut[[#This Row],[Keskim. työttömyysaste 2022, %]]/$F$12</f>
        <v>1.3372269963165753</v>
      </c>
      <c r="H111" s="169">
        <v>0</v>
      </c>
      <c r="I111" s="391">
        <v>484</v>
      </c>
      <c r="J111" s="397">
        <v>4812</v>
      </c>
      <c r="K111" s="272">
        <v>272.13</v>
      </c>
      <c r="L111" s="173">
        <f t="shared" si="5"/>
        <v>186.00301326571861</v>
      </c>
      <c r="M111" s="385">
        <v>9.8377048877901108E-2</v>
      </c>
      <c r="N111" s="169">
        <v>3</v>
      </c>
      <c r="O111" s="405">
        <v>465</v>
      </c>
      <c r="P111" s="272">
        <v>14748</v>
      </c>
      <c r="Q111" s="15">
        <v>2354</v>
      </c>
      <c r="R111" s="161">
        <v>0.15961486303227557</v>
      </c>
      <c r="S111" s="409">
        <v>1.1262319357976862</v>
      </c>
      <c r="T111" s="162">
        <v>4688638.2353019603</v>
      </c>
      <c r="U111" s="162">
        <v>0</v>
      </c>
      <c r="V111" s="162">
        <v>0</v>
      </c>
      <c r="W111" s="162">
        <v>8264802.4799999995</v>
      </c>
      <c r="X111" s="162">
        <v>206800.75647917946</v>
      </c>
      <c r="Y111" s="162">
        <v>0</v>
      </c>
      <c r="Z111" s="158">
        <v>137649.29999999999</v>
      </c>
      <c r="AA111" s="162">
        <v>1620694.2802541384</v>
      </c>
      <c r="AB111" s="177">
        <f>SUM(Muut[[#This Row],[Työttömyysaste]:[Koulutustausta]])</f>
        <v>14918585.05203528</v>
      </c>
      <c r="AD111" s="62"/>
    </row>
    <row r="112" spans="1:30" s="45" customFormat="1" x14ac:dyDescent="0.25">
      <c r="A112" s="90">
        <v>286</v>
      </c>
      <c r="B112" s="154" t="s">
        <v>111</v>
      </c>
      <c r="C112" s="403">
        <v>79429</v>
      </c>
      <c r="D112" s="136">
        <v>3647.5</v>
      </c>
      <c r="E112" s="41">
        <v>36069</v>
      </c>
      <c r="F112" s="338">
        <f t="shared" si="4"/>
        <v>0.10112562033879509</v>
      </c>
      <c r="G112" s="385">
        <f>Muut[[#This Row],[Keskim. työttömyysaste 2022, %]]/$F$12</f>
        <v>1.0654924677624511</v>
      </c>
      <c r="H112" s="169">
        <v>0</v>
      </c>
      <c r="I112" s="391">
        <v>287</v>
      </c>
      <c r="J112" s="397">
        <v>3705</v>
      </c>
      <c r="K112" s="272">
        <v>2557.63</v>
      </c>
      <c r="L112" s="173">
        <f t="shared" si="5"/>
        <v>31.055703913388566</v>
      </c>
      <c r="M112" s="385">
        <v>0.5892130984540257</v>
      </c>
      <c r="N112" s="169">
        <v>0</v>
      </c>
      <c r="O112" s="405">
        <v>0</v>
      </c>
      <c r="P112" s="272">
        <v>22604</v>
      </c>
      <c r="Q112" s="15">
        <v>2833</v>
      </c>
      <c r="R112" s="161">
        <v>0.12533179968147232</v>
      </c>
      <c r="S112" s="409">
        <v>0.88433290415899457</v>
      </c>
      <c r="T112" s="162">
        <v>5862389.4546412714</v>
      </c>
      <c r="U112" s="162">
        <v>0</v>
      </c>
      <c r="V112" s="162">
        <v>0</v>
      </c>
      <c r="W112" s="162">
        <v>6363485.7000000002</v>
      </c>
      <c r="X112" s="162">
        <v>1943629.2168957628</v>
      </c>
      <c r="Y112" s="162">
        <v>0</v>
      </c>
      <c r="Z112" s="158">
        <v>0</v>
      </c>
      <c r="AA112" s="162">
        <v>1996970.9124895649</v>
      </c>
      <c r="AB112" s="177">
        <f>SUM(Muut[[#This Row],[Työttömyysaste]:[Koulutustausta]])</f>
        <v>16166475.284026599</v>
      </c>
      <c r="AD112" s="62"/>
    </row>
    <row r="113" spans="1:30" s="45" customFormat="1" x14ac:dyDescent="0.25">
      <c r="A113" s="90">
        <v>287</v>
      </c>
      <c r="B113" s="154" t="s">
        <v>112</v>
      </c>
      <c r="C113" s="403">
        <v>6242</v>
      </c>
      <c r="D113" s="136">
        <v>130.16666666666666</v>
      </c>
      <c r="E113" s="41">
        <v>2656</v>
      </c>
      <c r="F113" s="338">
        <f t="shared" si="4"/>
        <v>4.9008534136546184E-2</v>
      </c>
      <c r="G113" s="385">
        <f>Muut[[#This Row],[Keskim. työttömyysaste 2022, %]]/$F$12</f>
        <v>0.51636987544427759</v>
      </c>
      <c r="H113" s="169">
        <v>3</v>
      </c>
      <c r="I113" s="391">
        <v>3351</v>
      </c>
      <c r="J113" s="397">
        <v>315</v>
      </c>
      <c r="K113" s="272">
        <v>683.25</v>
      </c>
      <c r="L113" s="173">
        <f t="shared" si="5"/>
        <v>9.1357482619831689</v>
      </c>
      <c r="M113" s="385">
        <v>2.0029478705782884</v>
      </c>
      <c r="N113" s="169">
        <v>0</v>
      </c>
      <c r="O113" s="405">
        <v>0</v>
      </c>
      <c r="P113" s="272">
        <v>1486</v>
      </c>
      <c r="Q113" s="15">
        <v>242</v>
      </c>
      <c r="R113" s="161">
        <v>0.16285329744279947</v>
      </c>
      <c r="S113" s="409">
        <v>1.1490821151972117</v>
      </c>
      <c r="T113" s="162">
        <v>223269.7314199807</v>
      </c>
      <c r="U113" s="162">
        <v>128464.7294</v>
      </c>
      <c r="V113" s="162">
        <v>916261.58429999999</v>
      </c>
      <c r="W113" s="162">
        <v>541025.1</v>
      </c>
      <c r="X113" s="162">
        <v>519224.69725645601</v>
      </c>
      <c r="Y113" s="162">
        <v>0</v>
      </c>
      <c r="Z113" s="158">
        <v>0</v>
      </c>
      <c r="AA113" s="162">
        <v>203916.18110782409</v>
      </c>
      <c r="AB113" s="177">
        <f>SUM(Muut[[#This Row],[Työttömyysaste]:[Koulutustausta]])</f>
        <v>2532162.0234842612</v>
      </c>
      <c r="AD113" s="62"/>
    </row>
    <row r="114" spans="1:30" s="45" customFormat="1" x14ac:dyDescent="0.25">
      <c r="A114" s="90">
        <v>288</v>
      </c>
      <c r="B114" s="154" t="s">
        <v>113</v>
      </c>
      <c r="C114" s="403">
        <v>6405</v>
      </c>
      <c r="D114" s="136">
        <v>111.75</v>
      </c>
      <c r="E114" s="41">
        <v>2965</v>
      </c>
      <c r="F114" s="338">
        <f t="shared" si="4"/>
        <v>3.7689713322091062E-2</v>
      </c>
      <c r="G114" s="385">
        <f>Muut[[#This Row],[Keskim. työttömyysaste 2022, %]]/$F$12</f>
        <v>0.39711109333396277</v>
      </c>
      <c r="H114" s="169">
        <v>3</v>
      </c>
      <c r="I114" s="391">
        <v>4903</v>
      </c>
      <c r="J114" s="397">
        <v>275</v>
      </c>
      <c r="K114" s="272">
        <v>712.85</v>
      </c>
      <c r="L114" s="173">
        <f t="shared" si="5"/>
        <v>8.985059970540787</v>
      </c>
      <c r="M114" s="385">
        <v>2.0365392760285776</v>
      </c>
      <c r="N114" s="169">
        <v>0</v>
      </c>
      <c r="O114" s="405">
        <v>0</v>
      </c>
      <c r="P114" s="272">
        <v>1842</v>
      </c>
      <c r="Q114" s="15">
        <v>220</v>
      </c>
      <c r="R114" s="161">
        <v>0.11943539630836048</v>
      </c>
      <c r="S114" s="409">
        <v>0.8427282712383064</v>
      </c>
      <c r="T114" s="162">
        <v>176188.00621273526</v>
      </c>
      <c r="U114" s="162">
        <v>131819.3835</v>
      </c>
      <c r="V114" s="162">
        <v>1340623.8578999999</v>
      </c>
      <c r="W114" s="162">
        <v>472323.5</v>
      </c>
      <c r="X114" s="162">
        <v>541718.73463485506</v>
      </c>
      <c r="Y114" s="162">
        <v>0</v>
      </c>
      <c r="Z114" s="158">
        <v>0</v>
      </c>
      <c r="AA114" s="162">
        <v>153455.88823210887</v>
      </c>
      <c r="AB114" s="177">
        <f>SUM(Muut[[#This Row],[Työttömyysaste]:[Koulutustausta]])</f>
        <v>2816129.3704796988</v>
      </c>
      <c r="AD114" s="62"/>
    </row>
    <row r="115" spans="1:30" s="45" customFormat="1" x14ac:dyDescent="0.25">
      <c r="A115" s="90">
        <v>290</v>
      </c>
      <c r="B115" s="154" t="s">
        <v>114</v>
      </c>
      <c r="C115" s="403">
        <v>7755</v>
      </c>
      <c r="D115" s="136">
        <v>361.75</v>
      </c>
      <c r="E115" s="41">
        <v>3179</v>
      </c>
      <c r="F115" s="338">
        <f t="shared" si="4"/>
        <v>0.11379364580056621</v>
      </c>
      <c r="G115" s="385">
        <f>Muut[[#This Row],[Keskim. työttömyysaste 2022, %]]/$F$12</f>
        <v>1.1989669094095787</v>
      </c>
      <c r="H115" s="169">
        <v>0</v>
      </c>
      <c r="I115" s="391">
        <v>4</v>
      </c>
      <c r="J115" s="397">
        <v>202</v>
      </c>
      <c r="K115" s="272">
        <v>4807.07</v>
      </c>
      <c r="L115" s="173">
        <f t="shared" si="5"/>
        <v>1.6132488189271221</v>
      </c>
      <c r="M115" s="385">
        <v>11.342594714960155</v>
      </c>
      <c r="N115" s="169">
        <v>0</v>
      </c>
      <c r="O115" s="405">
        <v>0</v>
      </c>
      <c r="P115" s="272">
        <v>1802</v>
      </c>
      <c r="Q115" s="15">
        <v>194</v>
      </c>
      <c r="R115" s="161">
        <v>0.1076581576026637</v>
      </c>
      <c r="S115" s="409">
        <v>0.7596288524630872</v>
      </c>
      <c r="T115" s="162">
        <v>644071.65525378578</v>
      </c>
      <c r="U115" s="162">
        <v>0</v>
      </c>
      <c r="V115" s="162">
        <v>0</v>
      </c>
      <c r="W115" s="162">
        <v>346943.08</v>
      </c>
      <c r="X115" s="162">
        <v>3653054.4682628498</v>
      </c>
      <c r="Y115" s="162">
        <v>0</v>
      </c>
      <c r="Z115" s="158">
        <v>0</v>
      </c>
      <c r="AA115" s="162">
        <v>167478.90537670077</v>
      </c>
      <c r="AB115" s="177">
        <f>SUM(Muut[[#This Row],[Työttömyysaste]:[Koulutustausta]])</f>
        <v>4811548.1088933367</v>
      </c>
      <c r="AD115" s="62"/>
    </row>
    <row r="116" spans="1:30" s="45" customFormat="1" x14ac:dyDescent="0.25">
      <c r="A116" s="90">
        <v>291</v>
      </c>
      <c r="B116" s="154" t="s">
        <v>115</v>
      </c>
      <c r="C116" s="403">
        <v>2119</v>
      </c>
      <c r="D116" s="136">
        <v>89.166666666666671</v>
      </c>
      <c r="E116" s="41">
        <v>787</v>
      </c>
      <c r="F116" s="338">
        <f t="shared" si="4"/>
        <v>0.11329944938585346</v>
      </c>
      <c r="G116" s="385">
        <f>Muut[[#This Row],[Keskim. työttömyysaste 2022, %]]/$F$12</f>
        <v>1.193759895047565</v>
      </c>
      <c r="H116" s="169">
        <v>0</v>
      </c>
      <c r="I116" s="391">
        <v>7</v>
      </c>
      <c r="J116" s="397">
        <v>24</v>
      </c>
      <c r="K116" s="272">
        <v>660.93</v>
      </c>
      <c r="L116" s="173">
        <f t="shared" si="5"/>
        <v>3.2060883906011228</v>
      </c>
      <c r="M116" s="385">
        <v>5.7073995779784594</v>
      </c>
      <c r="N116" s="169">
        <v>3</v>
      </c>
      <c r="O116" s="405">
        <v>164</v>
      </c>
      <c r="P116" s="272">
        <v>453</v>
      </c>
      <c r="Q116" s="15">
        <v>62</v>
      </c>
      <c r="R116" s="161">
        <v>0.13686534216335541</v>
      </c>
      <c r="S116" s="409">
        <v>0.96571281846778589</v>
      </c>
      <c r="T116" s="162">
        <v>175223.81386355308</v>
      </c>
      <c r="U116" s="162">
        <v>0</v>
      </c>
      <c r="V116" s="162">
        <v>0</v>
      </c>
      <c r="W116" s="162">
        <v>41220.959999999999</v>
      </c>
      <c r="X116" s="162">
        <v>502262.97717923089</v>
      </c>
      <c r="Y116" s="162">
        <v>0</v>
      </c>
      <c r="Z116" s="158">
        <v>48547.28</v>
      </c>
      <c r="AA116" s="162">
        <v>58177.601494133967</v>
      </c>
      <c r="AB116" s="177">
        <f>SUM(Muut[[#This Row],[Työttömyysaste]:[Koulutustausta]])</f>
        <v>825432.63253691792</v>
      </c>
      <c r="AD116" s="62"/>
    </row>
    <row r="117" spans="1:30" s="45" customFormat="1" x14ac:dyDescent="0.25">
      <c r="A117" s="154">
        <v>297</v>
      </c>
      <c r="B117" s="154" t="s">
        <v>116</v>
      </c>
      <c r="C117" s="403">
        <v>122594</v>
      </c>
      <c r="D117" s="136">
        <v>5626.166666666667</v>
      </c>
      <c r="E117" s="41">
        <v>57573</v>
      </c>
      <c r="F117" s="338">
        <f t="shared" si="4"/>
        <v>9.7722311963362465E-2</v>
      </c>
      <c r="G117" s="385">
        <f>Muut[[#This Row],[Keskim. työttömyysaste 2022, %]]/$F$12</f>
        <v>1.0296341024209315</v>
      </c>
      <c r="H117" s="169">
        <v>0</v>
      </c>
      <c r="I117" s="391">
        <v>140</v>
      </c>
      <c r="J117" s="397">
        <v>6023</v>
      </c>
      <c r="K117" s="272">
        <v>3241.74</v>
      </c>
      <c r="L117" s="173">
        <f t="shared" si="5"/>
        <v>37.817345006076984</v>
      </c>
      <c r="M117" s="385">
        <v>0.48386335752914589</v>
      </c>
      <c r="N117" s="169">
        <v>3</v>
      </c>
      <c r="O117" s="405">
        <v>820</v>
      </c>
      <c r="P117" s="272">
        <v>37329</v>
      </c>
      <c r="Q117" s="15">
        <v>3576</v>
      </c>
      <c r="R117" s="161">
        <v>9.5796833561038339E-2</v>
      </c>
      <c r="S117" s="409">
        <v>0.6759361331088618</v>
      </c>
      <c r="T117" s="162">
        <v>8743741.7375523169</v>
      </c>
      <c r="U117" s="162">
        <v>0</v>
      </c>
      <c r="V117" s="162">
        <v>0</v>
      </c>
      <c r="W117" s="162">
        <v>10344743.42</v>
      </c>
      <c r="X117" s="162">
        <v>2463507.4571301048</v>
      </c>
      <c r="Y117" s="162">
        <v>0</v>
      </c>
      <c r="Z117" s="158">
        <v>242736.4</v>
      </c>
      <c r="AA117" s="162">
        <v>2355872.2576157479</v>
      </c>
      <c r="AB117" s="177">
        <f>SUM(Muut[[#This Row],[Työttömyysaste]:[Koulutustausta]])</f>
        <v>24150601.272298168</v>
      </c>
      <c r="AD117" s="62"/>
    </row>
    <row r="118" spans="1:30" s="45" customFormat="1" x14ac:dyDescent="0.25">
      <c r="A118" s="90">
        <v>300</v>
      </c>
      <c r="B118" s="154" t="s">
        <v>117</v>
      </c>
      <c r="C118" s="403">
        <v>3437</v>
      </c>
      <c r="D118" s="136">
        <v>54.583333333333336</v>
      </c>
      <c r="E118" s="41">
        <v>1478</v>
      </c>
      <c r="F118" s="338">
        <f t="shared" si="4"/>
        <v>3.6930536761389264E-2</v>
      </c>
      <c r="G118" s="385">
        <f>Muut[[#This Row],[Keskim. työttömyysaste 2022, %]]/$F$12</f>
        <v>0.38911216186219949</v>
      </c>
      <c r="H118" s="169">
        <v>0</v>
      </c>
      <c r="I118" s="391">
        <v>5</v>
      </c>
      <c r="J118" s="397">
        <v>61</v>
      </c>
      <c r="K118" s="272">
        <v>462.37</v>
      </c>
      <c r="L118" s="173">
        <f t="shared" si="5"/>
        <v>7.4334407509137703</v>
      </c>
      <c r="M118" s="385">
        <v>2.4616362920803692</v>
      </c>
      <c r="N118" s="169">
        <v>0</v>
      </c>
      <c r="O118" s="405">
        <v>0</v>
      </c>
      <c r="P118" s="272">
        <v>895</v>
      </c>
      <c r="Q118" s="15">
        <v>110</v>
      </c>
      <c r="R118" s="161">
        <v>0.12290502793296089</v>
      </c>
      <c r="S118" s="409">
        <v>0.86720976291673757</v>
      </c>
      <c r="T118" s="162">
        <v>92640.208717192698</v>
      </c>
      <c r="U118" s="162">
        <v>0</v>
      </c>
      <c r="V118" s="162">
        <v>0</v>
      </c>
      <c r="W118" s="162">
        <v>104769.94</v>
      </c>
      <c r="X118" s="162">
        <v>351370.54265710595</v>
      </c>
      <c r="Y118" s="162">
        <v>0</v>
      </c>
      <c r="Z118" s="158">
        <v>0</v>
      </c>
      <c r="AA118" s="162">
        <v>84738.456724767442</v>
      </c>
      <c r="AB118" s="177">
        <f>SUM(Muut[[#This Row],[Työttömyysaste]:[Koulutustausta]])</f>
        <v>633519.14809906611</v>
      </c>
      <c r="AD118" s="62"/>
    </row>
    <row r="119" spans="1:30" s="45" customFormat="1" x14ac:dyDescent="0.25">
      <c r="A119" s="90">
        <v>301</v>
      </c>
      <c r="B119" s="154" t="s">
        <v>118</v>
      </c>
      <c r="C119" s="403">
        <v>19890</v>
      </c>
      <c r="D119" s="136">
        <v>619.41666666666663</v>
      </c>
      <c r="E119" s="41">
        <v>8621</v>
      </c>
      <c r="F119" s="338">
        <f t="shared" si="4"/>
        <v>7.1849746742450607E-2</v>
      </c>
      <c r="G119" s="385">
        <f>Muut[[#This Row],[Keskim. työttömyysaste 2022, %]]/$F$12</f>
        <v>0.75703232977203994</v>
      </c>
      <c r="H119" s="169">
        <v>0</v>
      </c>
      <c r="I119" s="391">
        <v>85</v>
      </c>
      <c r="J119" s="397">
        <v>383</v>
      </c>
      <c r="K119" s="272">
        <v>1724.62</v>
      </c>
      <c r="L119" s="173">
        <f t="shared" si="5"/>
        <v>11.532975380083728</v>
      </c>
      <c r="M119" s="385">
        <v>1.5866181036923053</v>
      </c>
      <c r="N119" s="169">
        <v>0</v>
      </c>
      <c r="O119" s="405">
        <v>0</v>
      </c>
      <c r="P119" s="272">
        <v>5331</v>
      </c>
      <c r="Q119" s="15">
        <v>598</v>
      </c>
      <c r="R119" s="161">
        <v>0.11217407615831926</v>
      </c>
      <c r="S119" s="409">
        <v>0.79149287565128001</v>
      </c>
      <c r="T119" s="162">
        <v>1043024.23042302</v>
      </c>
      <c r="U119" s="162">
        <v>0</v>
      </c>
      <c r="V119" s="162">
        <v>0</v>
      </c>
      <c r="W119" s="162">
        <v>657817.81999999995</v>
      </c>
      <c r="X119" s="162">
        <v>1310596.8494437314</v>
      </c>
      <c r="Y119" s="162">
        <v>0</v>
      </c>
      <c r="Z119" s="158">
        <v>0</v>
      </c>
      <c r="AA119" s="162">
        <v>447567.61342529359</v>
      </c>
      <c r="AB119" s="177">
        <f>SUM(Muut[[#This Row],[Työttömyysaste]:[Koulutustausta]])</f>
        <v>3459006.5132920449</v>
      </c>
      <c r="AD119" s="62"/>
    </row>
    <row r="120" spans="1:30" s="45" customFormat="1" x14ac:dyDescent="0.25">
      <c r="A120" s="90">
        <v>304</v>
      </c>
      <c r="B120" s="154" t="s">
        <v>119</v>
      </c>
      <c r="C120" s="403">
        <v>950</v>
      </c>
      <c r="D120" s="136">
        <v>33.75</v>
      </c>
      <c r="E120" s="41">
        <v>415</v>
      </c>
      <c r="F120" s="338">
        <f t="shared" si="4"/>
        <v>8.1325301204819275E-2</v>
      </c>
      <c r="G120" s="385">
        <f>Muut[[#This Row],[Keskim. työttömyysaste 2022, %]]/$F$12</f>
        <v>0.85686985733134924</v>
      </c>
      <c r="H120" s="169">
        <v>0</v>
      </c>
      <c r="I120" s="391">
        <v>15</v>
      </c>
      <c r="J120" s="397">
        <v>35</v>
      </c>
      <c r="K120" s="272">
        <v>165.84</v>
      </c>
      <c r="L120" s="173">
        <f t="shared" si="5"/>
        <v>5.7284129281234923</v>
      </c>
      <c r="M120" s="385">
        <v>3.1943276012179291</v>
      </c>
      <c r="N120" s="169">
        <v>1</v>
      </c>
      <c r="O120" s="405">
        <v>0</v>
      </c>
      <c r="P120" s="272">
        <v>216</v>
      </c>
      <c r="Q120" s="15">
        <v>36</v>
      </c>
      <c r="R120" s="161">
        <v>0.16666666666666666</v>
      </c>
      <c r="S120" s="409">
        <v>1.1759889966825456</v>
      </c>
      <c r="T120" s="162">
        <v>56387.606266475435</v>
      </c>
      <c r="U120" s="162">
        <v>0</v>
      </c>
      <c r="V120" s="162">
        <v>0</v>
      </c>
      <c r="W120" s="162">
        <v>60113.9</v>
      </c>
      <c r="X120" s="162">
        <v>126027.40401465156</v>
      </c>
      <c r="Y120" s="162">
        <v>384446</v>
      </c>
      <c r="Z120" s="158">
        <v>0</v>
      </c>
      <c r="AA120" s="162">
        <v>31761.698816900534</v>
      </c>
      <c r="AB120" s="177">
        <f>SUM(Muut[[#This Row],[Työttömyysaste]:[Koulutustausta]])</f>
        <v>658736.60909802746</v>
      </c>
      <c r="AD120" s="62"/>
    </row>
    <row r="121" spans="1:30" s="45" customFormat="1" x14ac:dyDescent="0.25">
      <c r="A121" s="90">
        <v>305</v>
      </c>
      <c r="B121" s="154" t="s">
        <v>120</v>
      </c>
      <c r="C121" s="403">
        <v>15146</v>
      </c>
      <c r="D121" s="136">
        <v>569.16666666666663</v>
      </c>
      <c r="E121" s="41">
        <v>6499</v>
      </c>
      <c r="F121" s="338">
        <f t="shared" si="4"/>
        <v>8.7577576037339067E-2</v>
      </c>
      <c r="G121" s="385">
        <f>Muut[[#This Row],[Keskim. työttömyysaste 2022, %]]/$F$12</f>
        <v>0.92274586103953027</v>
      </c>
      <c r="H121" s="169">
        <v>0</v>
      </c>
      <c r="I121" s="391">
        <v>41</v>
      </c>
      <c r="J121" s="397">
        <v>495</v>
      </c>
      <c r="K121" s="272">
        <v>4978.8500000000004</v>
      </c>
      <c r="L121" s="173">
        <f t="shared" si="5"/>
        <v>3.0420679474175762</v>
      </c>
      <c r="M121" s="385">
        <v>6.0151278156071752</v>
      </c>
      <c r="N121" s="169">
        <v>0</v>
      </c>
      <c r="O121" s="405">
        <v>0</v>
      </c>
      <c r="P121" s="272">
        <v>4063</v>
      </c>
      <c r="Q121" s="15">
        <v>464</v>
      </c>
      <c r="R121" s="161">
        <v>0.11420132906719173</v>
      </c>
      <c r="S121" s="409">
        <v>0.80579703833724026</v>
      </c>
      <c r="T121" s="162">
        <v>968111.20335907827</v>
      </c>
      <c r="U121" s="162">
        <v>0</v>
      </c>
      <c r="V121" s="162">
        <v>0</v>
      </c>
      <c r="W121" s="162">
        <v>850182.29999999993</v>
      </c>
      <c r="X121" s="162">
        <v>3783595.8784270859</v>
      </c>
      <c r="Y121" s="162">
        <v>0</v>
      </c>
      <c r="Z121" s="158">
        <v>0</v>
      </c>
      <c r="AA121" s="162">
        <v>346976.83322970557</v>
      </c>
      <c r="AB121" s="177">
        <f>SUM(Muut[[#This Row],[Työttömyysaste]:[Koulutustausta]])</f>
        <v>5948866.2150158696</v>
      </c>
      <c r="AD121" s="62"/>
    </row>
    <row r="122" spans="1:30" s="45" customFormat="1" x14ac:dyDescent="0.25">
      <c r="A122" s="90">
        <v>309</v>
      </c>
      <c r="B122" s="154" t="s">
        <v>121</v>
      </c>
      <c r="C122" s="403">
        <v>6457</v>
      </c>
      <c r="D122" s="136">
        <v>393.75</v>
      </c>
      <c r="E122" s="41">
        <v>2498</v>
      </c>
      <c r="F122" s="338">
        <f t="shared" si="4"/>
        <v>0.15762610088070456</v>
      </c>
      <c r="G122" s="385">
        <f>Muut[[#This Row],[Keskim. työttömyysaste 2022, %]]/$F$12</f>
        <v>1.6607999303092937</v>
      </c>
      <c r="H122" s="169">
        <v>0</v>
      </c>
      <c r="I122" s="391">
        <v>9</v>
      </c>
      <c r="J122" s="397">
        <v>302</v>
      </c>
      <c r="K122" s="272">
        <v>445.87</v>
      </c>
      <c r="L122" s="173">
        <f t="shared" si="5"/>
        <v>14.481799627694171</v>
      </c>
      <c r="M122" s="385">
        <v>1.2635465203154457</v>
      </c>
      <c r="N122" s="169">
        <v>0</v>
      </c>
      <c r="O122" s="405">
        <v>0</v>
      </c>
      <c r="P122" s="272">
        <v>1631</v>
      </c>
      <c r="Q122" s="15">
        <v>265</v>
      </c>
      <c r="R122" s="161">
        <v>0.16247700797057021</v>
      </c>
      <c r="S122" s="409">
        <v>1.1464270415237572</v>
      </c>
      <c r="T122" s="162">
        <v>742836.59734099242</v>
      </c>
      <c r="U122" s="162">
        <v>0</v>
      </c>
      <c r="V122" s="162">
        <v>0</v>
      </c>
      <c r="W122" s="162">
        <v>518697.08</v>
      </c>
      <c r="X122" s="162">
        <v>338831.63668603887</v>
      </c>
      <c r="Y122" s="162">
        <v>0</v>
      </c>
      <c r="Z122" s="158">
        <v>0</v>
      </c>
      <c r="AA122" s="162">
        <v>210452.48954439032</v>
      </c>
      <c r="AB122" s="177">
        <f>SUM(Muut[[#This Row],[Työttömyysaste]:[Koulutustausta]])</f>
        <v>1810817.8035714217</v>
      </c>
      <c r="AD122" s="62"/>
    </row>
    <row r="123" spans="1:30" s="45" customFormat="1" x14ac:dyDescent="0.25">
      <c r="A123" s="90">
        <v>312</v>
      </c>
      <c r="B123" s="154" t="s">
        <v>122</v>
      </c>
      <c r="C123" s="403">
        <v>1196</v>
      </c>
      <c r="D123" s="136">
        <v>34.333333333333336</v>
      </c>
      <c r="E123" s="41">
        <v>493</v>
      </c>
      <c r="F123" s="338">
        <f t="shared" si="4"/>
        <v>6.9641649763353616E-2</v>
      </c>
      <c r="G123" s="385">
        <f>Muut[[#This Row],[Keskim. työttömyysaste 2022, %]]/$F$12</f>
        <v>0.73376710092662256</v>
      </c>
      <c r="H123" s="169">
        <v>0</v>
      </c>
      <c r="I123" s="391">
        <v>1</v>
      </c>
      <c r="J123" s="397">
        <v>20</v>
      </c>
      <c r="K123" s="272">
        <v>448.22</v>
      </c>
      <c r="L123" s="173">
        <f t="shared" si="5"/>
        <v>2.6683325152826733</v>
      </c>
      <c r="M123" s="385">
        <v>6.8576264100053583</v>
      </c>
      <c r="N123" s="169">
        <v>0</v>
      </c>
      <c r="O123" s="405">
        <v>0</v>
      </c>
      <c r="P123" s="272">
        <v>269</v>
      </c>
      <c r="Q123" s="15">
        <v>43</v>
      </c>
      <c r="R123" s="161">
        <v>0.15985130111524162</v>
      </c>
      <c r="S123" s="409">
        <v>1.1279002273014749</v>
      </c>
      <c r="T123" s="162">
        <v>60790.344309099826</v>
      </c>
      <c r="U123" s="162">
        <v>0</v>
      </c>
      <c r="V123" s="162">
        <v>0</v>
      </c>
      <c r="W123" s="162">
        <v>34350.800000000003</v>
      </c>
      <c r="X123" s="162">
        <v>340617.48086979694</v>
      </c>
      <c r="Y123" s="162">
        <v>0</v>
      </c>
      <c r="Z123" s="158">
        <v>0</v>
      </c>
      <c r="AA123" s="162">
        <v>38351.179340768394</v>
      </c>
      <c r="AB123" s="177">
        <f>SUM(Muut[[#This Row],[Työttömyysaste]:[Koulutustausta]])</f>
        <v>474109.80451966514</v>
      </c>
      <c r="AD123" s="62"/>
    </row>
    <row r="124" spans="1:30" s="45" customFormat="1" x14ac:dyDescent="0.25">
      <c r="A124" s="90">
        <v>316</v>
      </c>
      <c r="B124" s="154" t="s">
        <v>123</v>
      </c>
      <c r="C124" s="403">
        <v>4198</v>
      </c>
      <c r="D124" s="136">
        <v>182.5</v>
      </c>
      <c r="E124" s="41">
        <v>1987</v>
      </c>
      <c r="F124" s="338">
        <f t="shared" si="4"/>
        <v>9.1847005535983892E-2</v>
      </c>
      <c r="G124" s="385">
        <f>Muut[[#This Row],[Keskim. työttömyysaste 2022, %]]/$F$12</f>
        <v>0.9677299605902524</v>
      </c>
      <c r="H124" s="169">
        <v>0</v>
      </c>
      <c r="I124" s="391">
        <v>19</v>
      </c>
      <c r="J124" s="397">
        <v>161</v>
      </c>
      <c r="K124" s="272">
        <v>256.5</v>
      </c>
      <c r="L124" s="173">
        <f t="shared" si="5"/>
        <v>16.366471734892787</v>
      </c>
      <c r="M124" s="385">
        <v>1.1180435113859533</v>
      </c>
      <c r="N124" s="169">
        <v>0</v>
      </c>
      <c r="O124" s="405">
        <v>0</v>
      </c>
      <c r="P124" s="272">
        <v>1219</v>
      </c>
      <c r="Q124" s="15">
        <v>258</v>
      </c>
      <c r="R124" s="161">
        <v>0.21164889253486463</v>
      </c>
      <c r="S124" s="409">
        <v>1.4933806126862843</v>
      </c>
      <c r="T124" s="162">
        <v>281411.47904562426</v>
      </c>
      <c r="U124" s="162">
        <v>0</v>
      </c>
      <c r="V124" s="162">
        <v>0</v>
      </c>
      <c r="W124" s="162">
        <v>276523.94</v>
      </c>
      <c r="X124" s="162">
        <v>194922.99282295056</v>
      </c>
      <c r="Y124" s="162">
        <v>0</v>
      </c>
      <c r="Z124" s="158">
        <v>0</v>
      </c>
      <c r="AA124" s="162">
        <v>178233.69181678112</v>
      </c>
      <c r="AB124" s="177">
        <f>SUM(Muut[[#This Row],[Työttömyysaste]:[Koulutustausta]])</f>
        <v>931092.10368535598</v>
      </c>
      <c r="AD124" s="62"/>
    </row>
    <row r="125" spans="1:30" s="45" customFormat="1" x14ac:dyDescent="0.25">
      <c r="A125" s="90">
        <v>317</v>
      </c>
      <c r="B125" s="154" t="s">
        <v>124</v>
      </c>
      <c r="C125" s="403">
        <v>2474</v>
      </c>
      <c r="D125" s="136">
        <v>75.166666666666671</v>
      </c>
      <c r="E125" s="41">
        <v>1016</v>
      </c>
      <c r="F125" s="338">
        <f t="shared" si="4"/>
        <v>7.398293963254593E-2</v>
      </c>
      <c r="G125" s="385">
        <f>Muut[[#This Row],[Keskim. työttömyysaste 2022, %]]/$F$12</f>
        <v>0.77950834474298614</v>
      </c>
      <c r="H125" s="169">
        <v>0</v>
      </c>
      <c r="I125" s="391">
        <v>2</v>
      </c>
      <c r="J125" s="397">
        <v>29</v>
      </c>
      <c r="K125" s="272">
        <v>696.5</v>
      </c>
      <c r="L125" s="173">
        <f t="shared" si="5"/>
        <v>3.552045944005743</v>
      </c>
      <c r="M125" s="385">
        <v>5.1515176931644167</v>
      </c>
      <c r="N125" s="169">
        <v>0</v>
      </c>
      <c r="O125" s="405">
        <v>0</v>
      </c>
      <c r="P125" s="272">
        <v>578</v>
      </c>
      <c r="Q125" s="15">
        <v>91</v>
      </c>
      <c r="R125" s="161">
        <v>0.157439446366782</v>
      </c>
      <c r="S125" s="409">
        <v>1.1108823394267646</v>
      </c>
      <c r="T125" s="162">
        <v>133587.44748181759</v>
      </c>
      <c r="U125" s="162">
        <v>0</v>
      </c>
      <c r="V125" s="162">
        <v>0</v>
      </c>
      <c r="W125" s="162">
        <v>49808.659999999996</v>
      </c>
      <c r="X125" s="162">
        <v>529293.81871807051</v>
      </c>
      <c r="Y125" s="162">
        <v>0</v>
      </c>
      <c r="Z125" s="158">
        <v>0</v>
      </c>
      <c r="AA125" s="162">
        <v>78134.820267099814</v>
      </c>
      <c r="AB125" s="177">
        <f>SUM(Muut[[#This Row],[Työttömyysaste]:[Koulutustausta]])</f>
        <v>790824.74646698788</v>
      </c>
      <c r="AD125" s="62"/>
    </row>
    <row r="126" spans="1:30" s="104" customFormat="1" x14ac:dyDescent="0.25">
      <c r="A126" s="90">
        <v>320</v>
      </c>
      <c r="B126" s="154" t="s">
        <v>125</v>
      </c>
      <c r="C126" s="403">
        <v>6996</v>
      </c>
      <c r="D126" s="136">
        <v>405.83333333333331</v>
      </c>
      <c r="E126" s="41">
        <v>2778</v>
      </c>
      <c r="F126" s="338">
        <f t="shared" si="4"/>
        <v>0.14608831293496519</v>
      </c>
      <c r="G126" s="385">
        <f>Muut[[#This Row],[Keskim. työttömyysaste 2022, %]]/$F$12</f>
        <v>1.5392340391964405</v>
      </c>
      <c r="H126" s="169">
        <v>0</v>
      </c>
      <c r="I126" s="391">
        <v>5</v>
      </c>
      <c r="J126" s="397">
        <v>149</v>
      </c>
      <c r="K126" s="272">
        <v>3504.39</v>
      </c>
      <c r="L126" s="173">
        <f t="shared" si="5"/>
        <v>1.9963531456259149</v>
      </c>
      <c r="M126" s="385">
        <v>9.1659271645254918</v>
      </c>
      <c r="N126" s="169">
        <v>0</v>
      </c>
      <c r="O126" s="405">
        <v>0</v>
      </c>
      <c r="P126" s="272">
        <v>1552</v>
      </c>
      <c r="Q126" s="15">
        <v>224</v>
      </c>
      <c r="R126" s="161">
        <v>0.14432989690721648</v>
      </c>
      <c r="S126" s="409">
        <v>1.0183822239312765</v>
      </c>
      <c r="T126" s="162">
        <v>745932.70229838148</v>
      </c>
      <c r="U126" s="162">
        <v>0</v>
      </c>
      <c r="V126" s="162">
        <v>0</v>
      </c>
      <c r="W126" s="162">
        <v>255913.46</v>
      </c>
      <c r="X126" s="162">
        <v>2663104.042178635</v>
      </c>
      <c r="Y126" s="162">
        <v>0</v>
      </c>
      <c r="Z126" s="158">
        <v>0</v>
      </c>
      <c r="AA126" s="162">
        <v>202552.43595805787</v>
      </c>
      <c r="AB126" s="177">
        <f>SUM(Muut[[#This Row],[Työttömyysaste]:[Koulutustausta]])</f>
        <v>3867502.6404350745</v>
      </c>
      <c r="AD126" s="358"/>
    </row>
    <row r="127" spans="1:30" s="45" customFormat="1" x14ac:dyDescent="0.25">
      <c r="A127" s="90">
        <v>322</v>
      </c>
      <c r="B127" s="154" t="s">
        <v>126</v>
      </c>
      <c r="C127" s="403">
        <v>6549</v>
      </c>
      <c r="D127" s="136">
        <v>210.33333333333334</v>
      </c>
      <c r="E127" s="41">
        <v>2743</v>
      </c>
      <c r="F127" s="338">
        <f t="shared" si="4"/>
        <v>7.6680034026005595E-2</v>
      </c>
      <c r="G127" s="385">
        <f>Muut[[#This Row],[Keskim. työttömyysaste 2022, %]]/$F$12</f>
        <v>0.80792580958965821</v>
      </c>
      <c r="H127" s="169">
        <v>3</v>
      </c>
      <c r="I127" s="391">
        <v>4396</v>
      </c>
      <c r="J127" s="397">
        <v>207</v>
      </c>
      <c r="K127" s="272">
        <v>686.91</v>
      </c>
      <c r="L127" s="173">
        <f t="shared" si="5"/>
        <v>9.5340000873476871</v>
      </c>
      <c r="M127" s="385">
        <v>1.9192812418537561</v>
      </c>
      <c r="N127" s="169">
        <v>1</v>
      </c>
      <c r="O127" s="405">
        <v>0</v>
      </c>
      <c r="P127" s="272">
        <v>1691</v>
      </c>
      <c r="Q127" s="15">
        <v>301</v>
      </c>
      <c r="R127" s="161">
        <v>0.17800118273211119</v>
      </c>
      <c r="S127" s="409">
        <v>1.2559645937366515</v>
      </c>
      <c r="T127" s="162">
        <v>366514.92141747504</v>
      </c>
      <c r="U127" s="162">
        <v>134783.0043</v>
      </c>
      <c r="V127" s="162">
        <v>1201995.2028000001</v>
      </c>
      <c r="W127" s="162">
        <v>355530.77999999997</v>
      </c>
      <c r="X127" s="162">
        <v>522006.05458094738</v>
      </c>
      <c r="Y127" s="162">
        <v>2650249.3199999998</v>
      </c>
      <c r="Z127" s="158">
        <v>0</v>
      </c>
      <c r="AA127" s="162">
        <v>233845.62369616123</v>
      </c>
      <c r="AB127" s="177">
        <f>SUM(Muut[[#This Row],[Työttömyysaste]:[Koulutustausta]])</f>
        <v>5464924.9067945834</v>
      </c>
      <c r="AD127" s="62"/>
    </row>
    <row r="128" spans="1:30" s="45" customFormat="1" x14ac:dyDescent="0.25">
      <c r="A128" s="154">
        <v>398</v>
      </c>
      <c r="B128" s="154" t="s">
        <v>127</v>
      </c>
      <c r="C128" s="403">
        <v>120175</v>
      </c>
      <c r="D128" s="136">
        <v>7654.5</v>
      </c>
      <c r="E128" s="41">
        <v>55809</v>
      </c>
      <c r="F128" s="338">
        <f t="shared" si="4"/>
        <v>0.13715529753265601</v>
      </c>
      <c r="G128" s="385">
        <f>Muut[[#This Row],[Keskim. työttömyysaste 2022, %]]/$F$12</f>
        <v>1.4451128798534509</v>
      </c>
      <c r="H128" s="169">
        <v>0</v>
      </c>
      <c r="I128" s="391">
        <v>506</v>
      </c>
      <c r="J128" s="397">
        <v>10018</v>
      </c>
      <c r="K128" s="272">
        <v>459.5</v>
      </c>
      <c r="L128" s="173">
        <f t="shared" si="5"/>
        <v>261.53427638737759</v>
      </c>
      <c r="M128" s="385">
        <v>6.9965695434793973E-2</v>
      </c>
      <c r="N128" s="169">
        <v>0</v>
      </c>
      <c r="O128" s="405">
        <v>0</v>
      </c>
      <c r="P128" s="272">
        <v>36690</v>
      </c>
      <c r="Q128" s="15">
        <v>5701</v>
      </c>
      <c r="R128" s="161">
        <v>0.15538293813028073</v>
      </c>
      <c r="S128" s="409">
        <v>1.0963717530804895</v>
      </c>
      <c r="T128" s="162">
        <v>12029874.322101628</v>
      </c>
      <c r="U128" s="162">
        <v>0</v>
      </c>
      <c r="V128" s="162">
        <v>0</v>
      </c>
      <c r="W128" s="162">
        <v>17206315.719999999</v>
      </c>
      <c r="X128" s="162">
        <v>349189.53295183548</v>
      </c>
      <c r="Y128" s="162">
        <v>0</v>
      </c>
      <c r="Z128" s="158">
        <v>0</v>
      </c>
      <c r="AA128" s="162">
        <v>3745836.5963739119</v>
      </c>
      <c r="AB128" s="177">
        <f>SUM(Muut[[#This Row],[Työttömyysaste]:[Koulutustausta]])</f>
        <v>33331216.171427377</v>
      </c>
      <c r="AD128" s="62"/>
    </row>
    <row r="129" spans="1:30" s="45" customFormat="1" x14ac:dyDescent="0.25">
      <c r="A129" s="90">
        <v>399</v>
      </c>
      <c r="B129" s="154" t="s">
        <v>128</v>
      </c>
      <c r="C129" s="403">
        <v>7817</v>
      </c>
      <c r="D129" s="136">
        <v>188.66666666666666</v>
      </c>
      <c r="E129" s="41">
        <v>3656</v>
      </c>
      <c r="F129" s="338">
        <f t="shared" si="4"/>
        <v>5.1604668125455867E-2</v>
      </c>
      <c r="G129" s="385">
        <f>Muut[[#This Row],[Keskim. työttömyysaste 2022, %]]/$F$12</f>
        <v>0.54372358859054115</v>
      </c>
      <c r="H129" s="169">
        <v>0</v>
      </c>
      <c r="I129" s="391">
        <v>90</v>
      </c>
      <c r="J129" s="397">
        <v>140</v>
      </c>
      <c r="K129" s="272">
        <v>505.16</v>
      </c>
      <c r="L129" s="173">
        <f t="shared" si="5"/>
        <v>15.474305170639004</v>
      </c>
      <c r="M129" s="385">
        <v>1.1825039848766834</v>
      </c>
      <c r="N129" s="169">
        <v>0</v>
      </c>
      <c r="O129" s="405">
        <v>0</v>
      </c>
      <c r="P129" s="272">
        <v>2547</v>
      </c>
      <c r="Q129" s="15">
        <v>204</v>
      </c>
      <c r="R129" s="161">
        <v>8.0094228504122497E-2</v>
      </c>
      <c r="S129" s="409">
        <v>0.56513958851175339</v>
      </c>
      <c r="T129" s="162">
        <v>294417.40071768925</v>
      </c>
      <c r="U129" s="162">
        <v>0</v>
      </c>
      <c r="V129" s="162">
        <v>0</v>
      </c>
      <c r="W129" s="162">
        <v>240455.6</v>
      </c>
      <c r="X129" s="162">
        <v>383888.10547540634</v>
      </c>
      <c r="Y129" s="162">
        <v>0</v>
      </c>
      <c r="Z129" s="158">
        <v>0</v>
      </c>
      <c r="AA129" s="162">
        <v>125595.10192535898</v>
      </c>
      <c r="AB129" s="177">
        <f>SUM(Muut[[#This Row],[Työttömyysaste]:[Koulutustausta]])</f>
        <v>1044356.2081184547</v>
      </c>
      <c r="AD129" s="62"/>
    </row>
    <row r="130" spans="1:30" s="45" customFormat="1" x14ac:dyDescent="0.25">
      <c r="A130" s="90">
        <v>400</v>
      </c>
      <c r="B130" s="154" t="s">
        <v>129</v>
      </c>
      <c r="C130" s="403">
        <v>8366</v>
      </c>
      <c r="D130" s="136">
        <v>281.91666666666669</v>
      </c>
      <c r="E130" s="41">
        <v>3930</v>
      </c>
      <c r="F130" s="338">
        <f t="shared" si="4"/>
        <v>7.1734520780322317E-2</v>
      </c>
      <c r="G130" s="385">
        <f>Muut[[#This Row],[Keskim. työttömyysaste 2022, %]]/$F$12</f>
        <v>0.75581827151136327</v>
      </c>
      <c r="H130" s="169">
        <v>0</v>
      </c>
      <c r="I130" s="391">
        <v>25</v>
      </c>
      <c r="J130" s="397">
        <v>821</v>
      </c>
      <c r="K130" s="272">
        <v>531.88</v>
      </c>
      <c r="L130" s="173">
        <f t="shared" si="5"/>
        <v>15.729111829736031</v>
      </c>
      <c r="M130" s="385">
        <v>1.1633477926506404</v>
      </c>
      <c r="N130" s="169">
        <v>0</v>
      </c>
      <c r="O130" s="405">
        <v>0</v>
      </c>
      <c r="P130" s="272">
        <v>2595</v>
      </c>
      <c r="Q130" s="15">
        <v>560</v>
      </c>
      <c r="R130" s="161">
        <v>0.21579961464354527</v>
      </c>
      <c r="S130" s="409">
        <v>1.5226678338548569</v>
      </c>
      <c r="T130" s="162">
        <v>438006.37793107575</v>
      </c>
      <c r="U130" s="162">
        <v>0</v>
      </c>
      <c r="V130" s="162">
        <v>0</v>
      </c>
      <c r="W130" s="162">
        <v>1410100.34</v>
      </c>
      <c r="X130" s="162">
        <v>404193.5338115826</v>
      </c>
      <c r="Y130" s="162">
        <v>0</v>
      </c>
      <c r="Z130" s="158">
        <v>0</v>
      </c>
      <c r="AA130" s="162">
        <v>362159.50955698529</v>
      </c>
      <c r="AB130" s="177">
        <f>SUM(Muut[[#This Row],[Työttömyysaste]:[Koulutustausta]])</f>
        <v>2614459.7612996441</v>
      </c>
      <c r="AD130" s="62"/>
    </row>
    <row r="131" spans="1:30" s="45" customFormat="1" x14ac:dyDescent="0.25">
      <c r="A131" s="90">
        <v>402</v>
      </c>
      <c r="B131" s="154" t="s">
        <v>130</v>
      </c>
      <c r="C131" s="403">
        <v>9099</v>
      </c>
      <c r="D131" s="136">
        <v>393.08333333333331</v>
      </c>
      <c r="E131" s="41">
        <v>4072</v>
      </c>
      <c r="F131" s="338">
        <f t="shared" si="4"/>
        <v>9.6533235101506215E-2</v>
      </c>
      <c r="G131" s="385">
        <f>Muut[[#This Row],[Keskim. työttömyysaste 2022, %]]/$F$12</f>
        <v>1.0171056013778343</v>
      </c>
      <c r="H131" s="169">
        <v>0</v>
      </c>
      <c r="I131" s="391">
        <v>11</v>
      </c>
      <c r="J131" s="397">
        <v>214</v>
      </c>
      <c r="K131" s="272">
        <v>1096.71</v>
      </c>
      <c r="L131" s="173">
        <f t="shared" si="5"/>
        <v>8.2966326558525036</v>
      </c>
      <c r="M131" s="385">
        <v>2.2055246129971353</v>
      </c>
      <c r="N131" s="169">
        <v>0</v>
      </c>
      <c r="O131" s="405">
        <v>0</v>
      </c>
      <c r="P131" s="272">
        <v>2542</v>
      </c>
      <c r="Q131" s="15">
        <v>336</v>
      </c>
      <c r="R131" s="161">
        <v>0.13217938630999213</v>
      </c>
      <c r="S131" s="409">
        <v>0.93264902333281352</v>
      </c>
      <c r="T131" s="162">
        <v>641069.18066272011</v>
      </c>
      <c r="U131" s="162">
        <v>0</v>
      </c>
      <c r="V131" s="162">
        <v>0</v>
      </c>
      <c r="W131" s="162">
        <v>367553.56</v>
      </c>
      <c r="X131" s="162">
        <v>833426.88288053859</v>
      </c>
      <c r="Y131" s="162">
        <v>0</v>
      </c>
      <c r="Z131" s="158">
        <v>0</v>
      </c>
      <c r="AA131" s="162">
        <v>241261.91156176885</v>
      </c>
      <c r="AB131" s="177">
        <f>SUM(Muut[[#This Row],[Työttömyysaste]:[Koulutustausta]])</f>
        <v>2083311.5351050277</v>
      </c>
      <c r="AD131" s="62"/>
    </row>
    <row r="132" spans="1:30" s="45" customFormat="1" x14ac:dyDescent="0.25">
      <c r="A132" s="90">
        <v>403</v>
      </c>
      <c r="B132" s="154" t="s">
        <v>131</v>
      </c>
      <c r="C132" s="403">
        <v>2820</v>
      </c>
      <c r="D132" s="136">
        <v>67.083333333333329</v>
      </c>
      <c r="E132" s="41">
        <v>1103</v>
      </c>
      <c r="F132" s="338">
        <f t="shared" si="4"/>
        <v>6.081897854336657E-2</v>
      </c>
      <c r="G132" s="385">
        <f>Muut[[#This Row],[Keskim. työttömyysaste 2022, %]]/$F$12</f>
        <v>0.64080856382250528</v>
      </c>
      <c r="H132" s="169">
        <v>0</v>
      </c>
      <c r="I132" s="391">
        <v>11</v>
      </c>
      <c r="J132" s="397">
        <v>140</v>
      </c>
      <c r="K132" s="272">
        <v>420.89</v>
      </c>
      <c r="L132" s="173">
        <f t="shared" si="5"/>
        <v>6.700087908954834</v>
      </c>
      <c r="M132" s="385">
        <v>2.731072752496603</v>
      </c>
      <c r="N132" s="169">
        <v>0</v>
      </c>
      <c r="O132" s="405">
        <v>0</v>
      </c>
      <c r="P132" s="272">
        <v>661</v>
      </c>
      <c r="Q132" s="15">
        <v>87</v>
      </c>
      <c r="R132" s="161">
        <v>0.13161875945537066</v>
      </c>
      <c r="S132" s="409">
        <v>0.92869327725913597</v>
      </c>
      <c r="T132" s="162">
        <v>125176.44198907753</v>
      </c>
      <c r="U132" s="162">
        <v>0</v>
      </c>
      <c r="V132" s="162">
        <v>0</v>
      </c>
      <c r="W132" s="162">
        <v>240455.6</v>
      </c>
      <c r="X132" s="162">
        <v>319848.49297953863</v>
      </c>
      <c r="Y132" s="162">
        <v>0</v>
      </c>
      <c r="Z132" s="158">
        <v>0</v>
      </c>
      <c r="AA132" s="162">
        <v>74455.754640385814</v>
      </c>
      <c r="AB132" s="177">
        <f>SUM(Muut[[#This Row],[Työttömyysaste]:[Koulutustausta]])</f>
        <v>759936.28960900207</v>
      </c>
      <c r="AD132" s="62"/>
    </row>
    <row r="133" spans="1:30" s="45" customFormat="1" x14ac:dyDescent="0.25">
      <c r="A133" s="90">
        <v>405</v>
      </c>
      <c r="B133" s="154" t="s">
        <v>132</v>
      </c>
      <c r="C133" s="403">
        <v>72650</v>
      </c>
      <c r="D133" s="136">
        <v>3364.1666666666665</v>
      </c>
      <c r="E133" s="41">
        <v>33319</v>
      </c>
      <c r="F133" s="338">
        <f t="shared" si="4"/>
        <v>0.10096841641906019</v>
      </c>
      <c r="G133" s="385">
        <f>Muut[[#This Row],[Keskim. työttömyysaste 2022, %]]/$F$12</f>
        <v>1.0638361160701788</v>
      </c>
      <c r="H133" s="169">
        <v>0</v>
      </c>
      <c r="I133" s="391">
        <v>124</v>
      </c>
      <c r="J133" s="397">
        <v>6446</v>
      </c>
      <c r="K133" s="272">
        <v>1433.99</v>
      </c>
      <c r="L133" s="173">
        <f t="shared" si="5"/>
        <v>50.662835863569484</v>
      </c>
      <c r="M133" s="385">
        <v>0.36118048300246214</v>
      </c>
      <c r="N133" s="169">
        <v>0</v>
      </c>
      <c r="O133" s="405">
        <v>0</v>
      </c>
      <c r="P133" s="272">
        <v>21583</v>
      </c>
      <c r="Q133" s="15">
        <v>2731</v>
      </c>
      <c r="R133" s="161">
        <v>0.12653477273780289</v>
      </c>
      <c r="S133" s="409">
        <v>0.89282100262429653</v>
      </c>
      <c r="T133" s="162">
        <v>5353718.55177717</v>
      </c>
      <c r="U133" s="162">
        <v>0</v>
      </c>
      <c r="V133" s="162">
        <v>0</v>
      </c>
      <c r="W133" s="162">
        <v>11071262.84</v>
      </c>
      <c r="X133" s="162">
        <v>1089737.3196030522</v>
      </c>
      <c r="Y133" s="162">
        <v>0</v>
      </c>
      <c r="Z133" s="158">
        <v>0</v>
      </c>
      <c r="AA133" s="162">
        <v>1844067.7652498258</v>
      </c>
      <c r="AB133" s="177">
        <f>SUM(Muut[[#This Row],[Työttömyysaste]:[Koulutustausta]])</f>
        <v>19358786.476630047</v>
      </c>
      <c r="AD133" s="62"/>
    </row>
    <row r="134" spans="1:30" s="45" customFormat="1" x14ac:dyDescent="0.25">
      <c r="A134" s="90">
        <v>407</v>
      </c>
      <c r="B134" s="154" t="s">
        <v>133</v>
      </c>
      <c r="C134" s="403">
        <v>2518</v>
      </c>
      <c r="D134" s="136">
        <v>115.08333333333333</v>
      </c>
      <c r="E134" s="41">
        <v>1169</v>
      </c>
      <c r="F134" s="338">
        <f t="shared" si="4"/>
        <v>9.8445965212432276E-2</v>
      </c>
      <c r="G134" s="385">
        <f>Muut[[#This Row],[Keskim. työttömyysaste 2022, %]]/$F$12</f>
        <v>1.0372587487130631</v>
      </c>
      <c r="H134" s="169">
        <v>1</v>
      </c>
      <c r="I134" s="391">
        <v>751</v>
      </c>
      <c r="J134" s="397">
        <v>173</v>
      </c>
      <c r="K134" s="272">
        <v>329.89</v>
      </c>
      <c r="L134" s="173">
        <f t="shared" si="5"/>
        <v>7.6328473127406111</v>
      </c>
      <c r="M134" s="385">
        <v>2.3973265516441136</v>
      </c>
      <c r="N134" s="169">
        <v>0</v>
      </c>
      <c r="O134" s="405">
        <v>0</v>
      </c>
      <c r="P134" s="272">
        <v>722</v>
      </c>
      <c r="Q134" s="15">
        <v>163</v>
      </c>
      <c r="R134" s="161">
        <v>0.2257617728531856</v>
      </c>
      <c r="S134" s="409">
        <v>1.5929601644813431</v>
      </c>
      <c r="T134" s="162">
        <v>180920.60025180507</v>
      </c>
      <c r="U134" s="162">
        <v>51822.202600000004</v>
      </c>
      <c r="V134" s="162">
        <v>205345.40429999999</v>
      </c>
      <c r="W134" s="162">
        <v>297134.42</v>
      </c>
      <c r="X134" s="162">
        <v>250694.52671486614</v>
      </c>
      <c r="Y134" s="162">
        <v>0</v>
      </c>
      <c r="Z134" s="158">
        <v>0</v>
      </c>
      <c r="AA134" s="162">
        <v>114034.82512508315</v>
      </c>
      <c r="AB134" s="177">
        <f>SUM(Muut[[#This Row],[Työttömyysaste]:[Koulutustausta]])</f>
        <v>1099951.9789917544</v>
      </c>
      <c r="AD134" s="62"/>
    </row>
    <row r="135" spans="1:30" s="45" customFormat="1" x14ac:dyDescent="0.25">
      <c r="A135" s="90">
        <v>408</v>
      </c>
      <c r="B135" s="154" t="s">
        <v>134</v>
      </c>
      <c r="C135" s="403">
        <v>14099</v>
      </c>
      <c r="D135" s="136">
        <v>342.75</v>
      </c>
      <c r="E135" s="41">
        <v>6270</v>
      </c>
      <c r="F135" s="338">
        <f t="shared" si="4"/>
        <v>5.466507177033493E-2</v>
      </c>
      <c r="G135" s="385">
        <f>Muut[[#This Row],[Keskim. työttömyysaste 2022, %]]/$F$12</f>
        <v>0.57596899802295609</v>
      </c>
      <c r="H135" s="169">
        <v>0</v>
      </c>
      <c r="I135" s="391">
        <v>22</v>
      </c>
      <c r="J135" s="397">
        <v>411</v>
      </c>
      <c r="K135" s="272">
        <v>737.16</v>
      </c>
      <c r="L135" s="173">
        <f t="shared" si="5"/>
        <v>19.126105594443541</v>
      </c>
      <c r="M135" s="385">
        <v>0.95672521711866387</v>
      </c>
      <c r="N135" s="169">
        <v>0</v>
      </c>
      <c r="O135" s="405">
        <v>0</v>
      </c>
      <c r="P135" s="272">
        <v>4245</v>
      </c>
      <c r="Q135" s="15">
        <v>422</v>
      </c>
      <c r="R135" s="161">
        <v>9.9411071849234395E-2</v>
      </c>
      <c r="S135" s="409">
        <v>0.70143795985870572</v>
      </c>
      <c r="T135" s="162">
        <v>562513.05477951432</v>
      </c>
      <c r="U135" s="162">
        <v>0</v>
      </c>
      <c r="V135" s="162">
        <v>0</v>
      </c>
      <c r="W135" s="162">
        <v>705908.94</v>
      </c>
      <c r="X135" s="162">
        <v>560192.72276556038</v>
      </c>
      <c r="Y135" s="162">
        <v>0</v>
      </c>
      <c r="Z135" s="158">
        <v>0</v>
      </c>
      <c r="AA135" s="162">
        <v>281160.58302164159</v>
      </c>
      <c r="AB135" s="177">
        <f>SUM(Muut[[#This Row],[Työttömyysaste]:[Koulutustausta]])</f>
        <v>2109775.3005667161</v>
      </c>
      <c r="AD135" s="62"/>
    </row>
    <row r="136" spans="1:30" s="45" customFormat="1" x14ac:dyDescent="0.25">
      <c r="A136" s="90">
        <v>410</v>
      </c>
      <c r="B136" s="154" t="s">
        <v>135</v>
      </c>
      <c r="C136" s="403">
        <v>18775</v>
      </c>
      <c r="D136" s="136">
        <v>736.83333333333337</v>
      </c>
      <c r="E136" s="41">
        <v>8460</v>
      </c>
      <c r="F136" s="338">
        <f t="shared" si="4"/>
        <v>8.7096138691883374E-2</v>
      </c>
      <c r="G136" s="385">
        <f>Muut[[#This Row],[Keskim. työttömyysaste 2022, %]]/$F$12</f>
        <v>0.91767328038623963</v>
      </c>
      <c r="H136" s="169">
        <v>0</v>
      </c>
      <c r="I136" s="391">
        <v>26</v>
      </c>
      <c r="J136" s="397">
        <v>277</v>
      </c>
      <c r="K136" s="272">
        <v>648.51</v>
      </c>
      <c r="L136" s="173">
        <f t="shared" si="5"/>
        <v>28.950979938628549</v>
      </c>
      <c r="M136" s="385">
        <v>0.63204864105699465</v>
      </c>
      <c r="N136" s="169">
        <v>0</v>
      </c>
      <c r="O136" s="405">
        <v>0</v>
      </c>
      <c r="P136" s="272">
        <v>5990</v>
      </c>
      <c r="Q136" s="15">
        <v>486</v>
      </c>
      <c r="R136" s="161">
        <v>8.1135225375626049E-2</v>
      </c>
      <c r="S136" s="409">
        <v>0.57248479371056826</v>
      </c>
      <c r="T136" s="162">
        <v>1193474.7081849617</v>
      </c>
      <c r="U136" s="162">
        <v>0</v>
      </c>
      <c r="V136" s="162">
        <v>0</v>
      </c>
      <c r="W136" s="162">
        <v>475758.58</v>
      </c>
      <c r="X136" s="162">
        <v>492824.60068464593</v>
      </c>
      <c r="Y136" s="162">
        <v>0</v>
      </c>
      <c r="Z136" s="158">
        <v>0</v>
      </c>
      <c r="AA136" s="162">
        <v>305577.06891446962</v>
      </c>
      <c r="AB136" s="177">
        <f>SUM(Muut[[#This Row],[Työttömyysaste]:[Koulutustausta]])</f>
        <v>2467634.9577840776</v>
      </c>
      <c r="AD136" s="62"/>
    </row>
    <row r="137" spans="1:30" s="45" customFormat="1" x14ac:dyDescent="0.25">
      <c r="A137" s="90">
        <v>416</v>
      </c>
      <c r="B137" s="154" t="s">
        <v>136</v>
      </c>
      <c r="C137" s="403">
        <v>2886</v>
      </c>
      <c r="D137" s="136">
        <v>103.41666666666667</v>
      </c>
      <c r="E137" s="41">
        <v>1342</v>
      </c>
      <c r="F137" s="338">
        <f t="shared" si="4"/>
        <v>7.7061599602583214E-2</v>
      </c>
      <c r="G137" s="385">
        <f>Muut[[#This Row],[Keskim. työttömyysaste 2022, %]]/$F$12</f>
        <v>0.81194610876249718</v>
      </c>
      <c r="H137" s="169">
        <v>0</v>
      </c>
      <c r="I137" s="391">
        <v>3</v>
      </c>
      <c r="J137" s="397">
        <v>76</v>
      </c>
      <c r="K137" s="272">
        <v>217.96</v>
      </c>
      <c r="L137" s="173">
        <f t="shared" si="5"/>
        <v>13.240961644338411</v>
      </c>
      <c r="M137" s="385">
        <v>1.3819560858936977</v>
      </c>
      <c r="N137" s="169">
        <v>0</v>
      </c>
      <c r="O137" s="405">
        <v>0</v>
      </c>
      <c r="P137" s="272">
        <v>886</v>
      </c>
      <c r="Q137" s="15">
        <v>97</v>
      </c>
      <c r="R137" s="161">
        <v>0.10948081264108352</v>
      </c>
      <c r="S137" s="409">
        <v>0.77248938608266549</v>
      </c>
      <c r="T137" s="162">
        <v>162318.76106918103</v>
      </c>
      <c r="U137" s="162">
        <v>0</v>
      </c>
      <c r="V137" s="162">
        <v>0</v>
      </c>
      <c r="W137" s="162">
        <v>130533.04</v>
      </c>
      <c r="X137" s="162">
        <v>165635.14820931896</v>
      </c>
      <c r="Y137" s="162">
        <v>0</v>
      </c>
      <c r="Z137" s="158">
        <v>0</v>
      </c>
      <c r="AA137" s="162">
        <v>63381.966188908904</v>
      </c>
      <c r="AB137" s="177">
        <f>SUM(Muut[[#This Row],[Työttömyysaste]:[Koulutustausta]])</f>
        <v>521868.91546740883</v>
      </c>
      <c r="AD137" s="62"/>
    </row>
    <row r="138" spans="1:30" s="45" customFormat="1" x14ac:dyDescent="0.25">
      <c r="A138" s="90">
        <v>418</v>
      </c>
      <c r="B138" s="154" t="s">
        <v>137</v>
      </c>
      <c r="C138" s="403">
        <v>24580</v>
      </c>
      <c r="D138" s="136">
        <v>692.75</v>
      </c>
      <c r="E138" s="41">
        <v>11603</v>
      </c>
      <c r="F138" s="338">
        <f t="shared" si="4"/>
        <v>5.9704386796518141E-2</v>
      </c>
      <c r="G138" s="385">
        <f>Muut[[#This Row],[Keskim. työttömyysaste 2022, %]]/$F$12</f>
        <v>0.62906486220743996</v>
      </c>
      <c r="H138" s="169">
        <v>0</v>
      </c>
      <c r="I138" s="391">
        <v>70</v>
      </c>
      <c r="J138" s="397">
        <v>725</v>
      </c>
      <c r="K138" s="272">
        <v>269.58</v>
      </c>
      <c r="L138" s="173">
        <f t="shared" si="5"/>
        <v>91.178870836115451</v>
      </c>
      <c r="M138" s="385">
        <v>0.20068714779730065</v>
      </c>
      <c r="N138" s="169">
        <v>0</v>
      </c>
      <c r="O138" s="405">
        <v>0</v>
      </c>
      <c r="P138" s="272">
        <v>8586</v>
      </c>
      <c r="Q138" s="15">
        <v>572</v>
      </c>
      <c r="R138" s="161">
        <v>6.6620079198695545E-2</v>
      </c>
      <c r="S138" s="409">
        <v>0.47006688057471424</v>
      </c>
      <c r="T138" s="162">
        <v>1071081.4394655882</v>
      </c>
      <c r="U138" s="162">
        <v>0</v>
      </c>
      <c r="V138" s="162">
        <v>0</v>
      </c>
      <c r="W138" s="162">
        <v>1245216.5</v>
      </c>
      <c r="X138" s="162">
        <v>204862.92555637824</v>
      </c>
      <c r="Y138" s="162">
        <v>0</v>
      </c>
      <c r="Z138" s="158">
        <v>0</v>
      </c>
      <c r="AA138" s="162">
        <v>328487.15477428772</v>
      </c>
      <c r="AB138" s="177">
        <f>SUM(Muut[[#This Row],[Työttömyysaste]:[Koulutustausta]])</f>
        <v>2849648.0197962541</v>
      </c>
      <c r="AD138" s="62"/>
    </row>
    <row r="139" spans="1:30" s="45" customFormat="1" x14ac:dyDescent="0.25">
      <c r="A139" s="90">
        <v>420</v>
      </c>
      <c r="B139" s="154" t="s">
        <v>138</v>
      </c>
      <c r="C139" s="403">
        <v>9177</v>
      </c>
      <c r="D139" s="136">
        <v>321.33333333333331</v>
      </c>
      <c r="E139" s="41">
        <v>4034</v>
      </c>
      <c r="F139" s="338">
        <f t="shared" si="4"/>
        <v>7.9656255164435627E-2</v>
      </c>
      <c r="G139" s="385">
        <f>Muut[[#This Row],[Keskim. työttömyysaste 2022, %]]/$F$12</f>
        <v>0.83928424471983099</v>
      </c>
      <c r="H139" s="169">
        <v>0</v>
      </c>
      <c r="I139" s="391">
        <v>15</v>
      </c>
      <c r="J139" s="397">
        <v>208</v>
      </c>
      <c r="K139" s="272">
        <v>1136.26</v>
      </c>
      <c r="L139" s="173">
        <f t="shared" si="5"/>
        <v>8.0764965764877754</v>
      </c>
      <c r="M139" s="385">
        <v>2.2656392353026815</v>
      </c>
      <c r="N139" s="169">
        <v>0</v>
      </c>
      <c r="O139" s="405">
        <v>0</v>
      </c>
      <c r="P139" s="272">
        <v>2453</v>
      </c>
      <c r="Q139" s="15">
        <v>271</v>
      </c>
      <c r="R139" s="161">
        <v>0.11047696697920913</v>
      </c>
      <c r="S139" s="409">
        <v>0.77951818532646522</v>
      </c>
      <c r="T139" s="162">
        <v>533525.2645605026</v>
      </c>
      <c r="U139" s="162">
        <v>0</v>
      </c>
      <c r="V139" s="162">
        <v>0</v>
      </c>
      <c r="W139" s="162">
        <v>357248.32</v>
      </c>
      <c r="X139" s="162">
        <v>863482.26052633859</v>
      </c>
      <c r="Y139" s="162">
        <v>0</v>
      </c>
      <c r="Z139" s="158">
        <v>0</v>
      </c>
      <c r="AA139" s="162">
        <v>203377.93933504581</v>
      </c>
      <c r="AB139" s="177">
        <f>SUM(Muut[[#This Row],[Työttömyysaste]:[Koulutustausta]])</f>
        <v>1957633.784421887</v>
      </c>
      <c r="AD139" s="62"/>
    </row>
    <row r="140" spans="1:30" s="45" customFormat="1" x14ac:dyDescent="0.25">
      <c r="A140" s="90">
        <v>421</v>
      </c>
      <c r="B140" s="154" t="s">
        <v>139</v>
      </c>
      <c r="C140" s="403">
        <v>695</v>
      </c>
      <c r="D140" s="136">
        <v>23.583333333333332</v>
      </c>
      <c r="E140" s="41">
        <v>277</v>
      </c>
      <c r="F140" s="338">
        <f t="shared" si="4"/>
        <v>8.5138387484957875E-2</v>
      </c>
      <c r="G140" s="385">
        <f>Muut[[#This Row],[Keskim. työttömyysaste 2022, %]]/$F$12</f>
        <v>0.89704577612230074</v>
      </c>
      <c r="H140" s="169">
        <v>0</v>
      </c>
      <c r="I140" s="391">
        <v>1</v>
      </c>
      <c r="J140" s="397">
        <v>11</v>
      </c>
      <c r="K140" s="272">
        <v>480.06</v>
      </c>
      <c r="L140" s="173">
        <f t="shared" si="5"/>
        <v>1.4477356997042037</v>
      </c>
      <c r="M140" s="385">
        <v>12.639342617037874</v>
      </c>
      <c r="N140" s="169">
        <v>0</v>
      </c>
      <c r="O140" s="405">
        <v>0</v>
      </c>
      <c r="P140" s="272">
        <v>147</v>
      </c>
      <c r="Q140" s="15">
        <v>15</v>
      </c>
      <c r="R140" s="161">
        <v>0.10204081632653061</v>
      </c>
      <c r="S140" s="409">
        <v>0.71999326327502799</v>
      </c>
      <c r="T140" s="162">
        <v>43186.160833834278</v>
      </c>
      <c r="U140" s="162">
        <v>0</v>
      </c>
      <c r="V140" s="162">
        <v>0</v>
      </c>
      <c r="W140" s="162">
        <v>18892.939999999999</v>
      </c>
      <c r="X140" s="162">
        <v>364813.76972548018</v>
      </c>
      <c r="Y140" s="162">
        <v>0</v>
      </c>
      <c r="Z140" s="158">
        <v>0</v>
      </c>
      <c r="AA140" s="162">
        <v>14226.238890061786</v>
      </c>
      <c r="AB140" s="177">
        <f>SUM(Muut[[#This Row],[Työttömyysaste]:[Koulutustausta]])</f>
        <v>441119.10944937624</v>
      </c>
      <c r="AD140" s="62"/>
    </row>
    <row r="141" spans="1:30" s="45" customFormat="1" x14ac:dyDescent="0.25">
      <c r="A141" s="90">
        <v>422</v>
      </c>
      <c r="B141" s="154" t="s">
        <v>140</v>
      </c>
      <c r="C141" s="403">
        <v>10372</v>
      </c>
      <c r="D141" s="136">
        <v>567.16666666666663</v>
      </c>
      <c r="E141" s="41">
        <v>4026</v>
      </c>
      <c r="F141" s="338">
        <f t="shared" ref="F141:F204" si="6">D141/E141</f>
        <v>0.14087597284318595</v>
      </c>
      <c r="G141" s="385">
        <f>Muut[[#This Row],[Keskim. työttömyysaste 2022, %]]/$F$12</f>
        <v>1.4843151265746859</v>
      </c>
      <c r="H141" s="169">
        <v>0</v>
      </c>
      <c r="I141" s="391">
        <v>11</v>
      </c>
      <c r="J141" s="397">
        <v>545</v>
      </c>
      <c r="K141" s="272">
        <v>3417.86</v>
      </c>
      <c r="L141" s="173">
        <f t="shared" si="5"/>
        <v>3.0346474109530526</v>
      </c>
      <c r="M141" s="385">
        <v>6.0298364355059411</v>
      </c>
      <c r="N141" s="169">
        <v>3</v>
      </c>
      <c r="O141" s="405">
        <v>239</v>
      </c>
      <c r="P141" s="272">
        <v>2350</v>
      </c>
      <c r="Q141" s="15">
        <v>420</v>
      </c>
      <c r="R141" s="161">
        <v>0.17872340425531916</v>
      </c>
      <c r="S141" s="409">
        <v>1.2610605411234108</v>
      </c>
      <c r="T141" s="162">
        <v>1066433.573458517</v>
      </c>
      <c r="U141" s="162">
        <v>0</v>
      </c>
      <c r="V141" s="162">
        <v>0</v>
      </c>
      <c r="W141" s="162">
        <v>936059.29999999993</v>
      </c>
      <c r="X141" s="162">
        <v>2597346.9795315787</v>
      </c>
      <c r="Y141" s="162">
        <v>0</v>
      </c>
      <c r="Z141" s="158">
        <v>70748.78</v>
      </c>
      <c r="AA141" s="162">
        <v>371856.4376818852</v>
      </c>
      <c r="AB141" s="177">
        <f>SUM(Muut[[#This Row],[Työttömyysaste]:[Koulutustausta]])</f>
        <v>5042445.0706719812</v>
      </c>
      <c r="AD141" s="62"/>
    </row>
    <row r="142" spans="1:30" s="45" customFormat="1" x14ac:dyDescent="0.25">
      <c r="A142" s="154">
        <v>423</v>
      </c>
      <c r="B142" s="154" t="s">
        <v>141</v>
      </c>
      <c r="C142" s="403">
        <v>20497</v>
      </c>
      <c r="D142" s="136">
        <v>472.5</v>
      </c>
      <c r="E142" s="41">
        <v>9961</v>
      </c>
      <c r="F142" s="338">
        <f t="shared" si="6"/>
        <v>4.7434996486296559E-2</v>
      </c>
      <c r="G142" s="385">
        <f>Muut[[#This Row],[Keskim. työttömyysaste 2022, %]]/$F$12</f>
        <v>0.4997905703338158</v>
      </c>
      <c r="H142" s="169">
        <v>0</v>
      </c>
      <c r="I142" s="391">
        <v>303</v>
      </c>
      <c r="J142" s="397">
        <v>846</v>
      </c>
      <c r="K142" s="272">
        <v>300.54000000000002</v>
      </c>
      <c r="L142" s="173">
        <f t="shared" ref="L142:L205" si="7">C142/K142</f>
        <v>68.200572303187585</v>
      </c>
      <c r="M142" s="385">
        <v>0.26830313748882206</v>
      </c>
      <c r="N142" s="169">
        <v>0</v>
      </c>
      <c r="O142" s="405">
        <v>0</v>
      </c>
      <c r="P142" s="272">
        <v>7066</v>
      </c>
      <c r="Q142" s="15">
        <v>599</v>
      </c>
      <c r="R142" s="161">
        <v>8.4772148315878856E-2</v>
      </c>
      <c r="S142" s="409">
        <v>0.59814668186768605</v>
      </c>
      <c r="T142" s="162">
        <v>709616.24106555898</v>
      </c>
      <c r="U142" s="162">
        <v>0</v>
      </c>
      <c r="V142" s="162">
        <v>0</v>
      </c>
      <c r="W142" s="162">
        <v>1453038.84</v>
      </c>
      <c r="X142" s="162">
        <v>228390.47276027128</v>
      </c>
      <c r="Y142" s="162">
        <v>0</v>
      </c>
      <c r="Z142" s="158">
        <v>0</v>
      </c>
      <c r="AA142" s="162">
        <v>348557.84246221895</v>
      </c>
      <c r="AB142" s="177">
        <f>SUM(Muut[[#This Row],[Työttömyysaste]:[Koulutustausta]])</f>
        <v>2739603.3962880489</v>
      </c>
      <c r="AD142" s="62"/>
    </row>
    <row r="143" spans="1:30" s="45" customFormat="1" x14ac:dyDescent="0.25">
      <c r="A143" s="90">
        <v>425</v>
      </c>
      <c r="B143" s="154" t="s">
        <v>142</v>
      </c>
      <c r="C143" s="403">
        <v>10258</v>
      </c>
      <c r="D143" s="136">
        <v>228.16666666666666</v>
      </c>
      <c r="E143" s="41">
        <v>4480</v>
      </c>
      <c r="F143" s="338">
        <f t="shared" si="6"/>
        <v>5.0930059523809523E-2</v>
      </c>
      <c r="G143" s="385">
        <f>Muut[[#This Row],[Keskim. työttömyysaste 2022, %]]/$F$12</f>
        <v>0.53661569267520515</v>
      </c>
      <c r="H143" s="169">
        <v>0</v>
      </c>
      <c r="I143" s="391">
        <v>11</v>
      </c>
      <c r="J143" s="397">
        <v>82</v>
      </c>
      <c r="K143" s="272">
        <v>637.30999999999995</v>
      </c>
      <c r="L143" s="173">
        <f t="shared" si="7"/>
        <v>16.095777565078222</v>
      </c>
      <c r="M143" s="385">
        <v>1.1368464464356904</v>
      </c>
      <c r="N143" s="169">
        <v>0</v>
      </c>
      <c r="O143" s="405">
        <v>0</v>
      </c>
      <c r="P143" s="272">
        <v>3423</v>
      </c>
      <c r="Q143" s="15">
        <v>184</v>
      </c>
      <c r="R143" s="161">
        <v>5.375401694420099E-2</v>
      </c>
      <c r="S143" s="409">
        <v>0.37928479472320492</v>
      </c>
      <c r="T143" s="162">
        <v>381303.9035262703</v>
      </c>
      <c r="U143" s="162">
        <v>0</v>
      </c>
      <c r="V143" s="162">
        <v>0</v>
      </c>
      <c r="W143" s="162">
        <v>140838.28</v>
      </c>
      <c r="X143" s="162">
        <v>484313.34329822462</v>
      </c>
      <c r="Y143" s="162">
        <v>0</v>
      </c>
      <c r="Z143" s="158">
        <v>0</v>
      </c>
      <c r="AA143" s="162">
        <v>110612.69835201418</v>
      </c>
      <c r="AB143" s="177">
        <f>SUM(Muut[[#This Row],[Työttömyysaste]:[Koulutustausta]])</f>
        <v>1117068.225176509</v>
      </c>
      <c r="AD143" s="62"/>
    </row>
    <row r="144" spans="1:30" s="45" customFormat="1" x14ac:dyDescent="0.25">
      <c r="A144" s="90">
        <v>426</v>
      </c>
      <c r="B144" s="154" t="s">
        <v>143</v>
      </c>
      <c r="C144" s="403">
        <v>11962</v>
      </c>
      <c r="D144" s="136">
        <v>546.41666666666663</v>
      </c>
      <c r="E144" s="41">
        <v>5639</v>
      </c>
      <c r="F144" s="338">
        <f t="shared" si="6"/>
        <v>9.6899568481409223E-2</v>
      </c>
      <c r="G144" s="385">
        <f>Muut[[#This Row],[Keskim. työttömyysaste 2022, %]]/$F$12</f>
        <v>1.0209654091660973</v>
      </c>
      <c r="H144" s="169">
        <v>0</v>
      </c>
      <c r="I144" s="391">
        <v>7</v>
      </c>
      <c r="J144" s="397">
        <v>257</v>
      </c>
      <c r="K144" s="272">
        <v>727.19</v>
      </c>
      <c r="L144" s="173">
        <f t="shared" si="7"/>
        <v>16.449621144405175</v>
      </c>
      <c r="M144" s="385">
        <v>1.1123920342507174</v>
      </c>
      <c r="N144" s="169">
        <v>3</v>
      </c>
      <c r="O144" s="405">
        <v>463</v>
      </c>
      <c r="P144" s="272">
        <v>3781</v>
      </c>
      <c r="Q144" s="15">
        <v>322</v>
      </c>
      <c r="R144" s="161">
        <v>8.5162655382174032E-2</v>
      </c>
      <c r="S144" s="409">
        <v>0.60090207394622541</v>
      </c>
      <c r="T144" s="162">
        <v>845979.84030729521</v>
      </c>
      <c r="U144" s="162">
        <v>0</v>
      </c>
      <c r="V144" s="162">
        <v>0</v>
      </c>
      <c r="W144" s="162">
        <v>441407.77999999997</v>
      </c>
      <c r="X144" s="162">
        <v>552616.18382425513</v>
      </c>
      <c r="Y144" s="162">
        <v>0</v>
      </c>
      <c r="Z144" s="158">
        <v>137057.25999999998</v>
      </c>
      <c r="AA144" s="162">
        <v>204354.57300092719</v>
      </c>
      <c r="AB144" s="177">
        <f>SUM(Muut[[#This Row],[Työttömyysaste]:[Koulutustausta]])</f>
        <v>2181415.6371324775</v>
      </c>
      <c r="AD144" s="62"/>
    </row>
    <row r="145" spans="1:30" s="45" customFormat="1" x14ac:dyDescent="0.25">
      <c r="A145" s="90">
        <v>430</v>
      </c>
      <c r="B145" s="154" t="s">
        <v>144</v>
      </c>
      <c r="C145" s="403">
        <v>15392</v>
      </c>
      <c r="D145" s="136">
        <v>545.58333333333337</v>
      </c>
      <c r="E145" s="41">
        <v>6664</v>
      </c>
      <c r="F145" s="338">
        <f t="shared" si="6"/>
        <v>8.1870248099239706E-2</v>
      </c>
      <c r="G145" s="385">
        <f>Muut[[#This Row],[Keskim. työttömyysaste 2022, %]]/$F$12</f>
        <v>0.86261159527461462</v>
      </c>
      <c r="H145" s="169">
        <v>0</v>
      </c>
      <c r="I145" s="391">
        <v>33</v>
      </c>
      <c r="J145" s="397">
        <v>660</v>
      </c>
      <c r="K145" s="272">
        <v>848.09</v>
      </c>
      <c r="L145" s="173">
        <f t="shared" si="7"/>
        <v>18.149017203362849</v>
      </c>
      <c r="M145" s="385">
        <v>1.008232419554264</v>
      </c>
      <c r="N145" s="169">
        <v>0</v>
      </c>
      <c r="O145" s="405">
        <v>0</v>
      </c>
      <c r="P145" s="272">
        <v>4192</v>
      </c>
      <c r="Q145" s="15">
        <v>663</v>
      </c>
      <c r="R145" s="161">
        <v>0.15815839694656489</v>
      </c>
      <c r="S145" s="409">
        <v>1.1159552072526639</v>
      </c>
      <c r="T145" s="162">
        <v>919719.79531031987</v>
      </c>
      <c r="U145" s="162">
        <v>0</v>
      </c>
      <c r="V145" s="162">
        <v>0</v>
      </c>
      <c r="W145" s="162">
        <v>1133576.3999999999</v>
      </c>
      <c r="X145" s="162">
        <v>644492.16757589148</v>
      </c>
      <c r="Y145" s="162">
        <v>0</v>
      </c>
      <c r="Z145" s="158">
        <v>0</v>
      </c>
      <c r="AA145" s="162">
        <v>488335.92789743829</v>
      </c>
      <c r="AB145" s="177">
        <f>SUM(Muut[[#This Row],[Työttömyysaste]:[Koulutustausta]])</f>
        <v>3186124.2907836498</v>
      </c>
      <c r="AD145" s="62"/>
    </row>
    <row r="146" spans="1:30" s="45" customFormat="1" x14ac:dyDescent="0.25">
      <c r="A146" s="90">
        <v>433</v>
      </c>
      <c r="B146" s="154" t="s">
        <v>145</v>
      </c>
      <c r="C146" s="403">
        <v>7749</v>
      </c>
      <c r="D146" s="136">
        <v>204.33333333333334</v>
      </c>
      <c r="E146" s="41">
        <v>3611</v>
      </c>
      <c r="F146" s="338">
        <f t="shared" si="6"/>
        <v>5.6586356503277029E-2</v>
      </c>
      <c r="G146" s="385">
        <f>Muut[[#This Row],[Keskim. työttömyysaste 2022, %]]/$F$12</f>
        <v>0.59621227964158519</v>
      </c>
      <c r="H146" s="169">
        <v>0</v>
      </c>
      <c r="I146" s="391">
        <v>37</v>
      </c>
      <c r="J146" s="397">
        <v>246</v>
      </c>
      <c r="K146" s="272">
        <v>597.69000000000005</v>
      </c>
      <c r="L146" s="173">
        <f t="shared" si="7"/>
        <v>12.964914922451436</v>
      </c>
      <c r="M146" s="385">
        <v>1.4113804554005187</v>
      </c>
      <c r="N146" s="169">
        <v>0</v>
      </c>
      <c r="O146" s="405">
        <v>0</v>
      </c>
      <c r="P146" s="272">
        <v>2309</v>
      </c>
      <c r="Q146" s="15">
        <v>296</v>
      </c>
      <c r="R146" s="161">
        <v>0.12819402338674751</v>
      </c>
      <c r="S146" s="409">
        <v>0.90452856565968009</v>
      </c>
      <c r="T146" s="162">
        <v>320030.79110887693</v>
      </c>
      <c r="U146" s="162">
        <v>0</v>
      </c>
      <c r="V146" s="162">
        <v>0</v>
      </c>
      <c r="W146" s="162">
        <v>422514.83999999997</v>
      </c>
      <c r="X146" s="162">
        <v>454204.77029375971</v>
      </c>
      <c r="Y146" s="162">
        <v>0</v>
      </c>
      <c r="Z146" s="158">
        <v>0</v>
      </c>
      <c r="AA146" s="162">
        <v>199271.32444608974</v>
      </c>
      <c r="AB146" s="177">
        <f>SUM(Muut[[#This Row],[Työttömyysaste]:[Koulutustausta]])</f>
        <v>1396021.7258487265</v>
      </c>
      <c r="AD146" s="62"/>
    </row>
    <row r="147" spans="1:30" s="45" customFormat="1" x14ac:dyDescent="0.25">
      <c r="A147" s="90">
        <v>434</v>
      </c>
      <c r="B147" s="154" t="s">
        <v>146</v>
      </c>
      <c r="C147" s="403">
        <v>14568</v>
      </c>
      <c r="D147" s="136">
        <v>702</v>
      </c>
      <c r="E147" s="41">
        <v>6745</v>
      </c>
      <c r="F147" s="338">
        <f t="shared" si="6"/>
        <v>0.10407709414381024</v>
      </c>
      <c r="G147" s="385">
        <f>Muut[[#This Row],[Keskim. työttömyysaste 2022, %]]/$F$12</f>
        <v>1.0965901569287186</v>
      </c>
      <c r="H147" s="169">
        <v>1</v>
      </c>
      <c r="I147" s="391">
        <v>5747</v>
      </c>
      <c r="J147" s="397">
        <v>720</v>
      </c>
      <c r="K147" s="272">
        <v>819.82</v>
      </c>
      <c r="L147" s="173">
        <f t="shared" si="7"/>
        <v>17.769754336317728</v>
      </c>
      <c r="M147" s="385">
        <v>1.0297512943147593</v>
      </c>
      <c r="N147" s="169">
        <v>3</v>
      </c>
      <c r="O147" s="405">
        <v>708</v>
      </c>
      <c r="P147" s="272">
        <v>4182</v>
      </c>
      <c r="Q147" s="15">
        <v>660</v>
      </c>
      <c r="R147" s="161">
        <v>0.15781922525107603</v>
      </c>
      <c r="S147" s="409">
        <v>1.1135620341613774</v>
      </c>
      <c r="T147" s="162">
        <v>1106596.9368831497</v>
      </c>
      <c r="U147" s="162">
        <v>299819.63760000002</v>
      </c>
      <c r="V147" s="162">
        <v>1571398.1871</v>
      </c>
      <c r="W147" s="162">
        <v>1236628.8</v>
      </c>
      <c r="X147" s="162">
        <v>623008.84201213007</v>
      </c>
      <c r="Y147" s="162">
        <v>0</v>
      </c>
      <c r="Z147" s="158">
        <v>209582.15999999997</v>
      </c>
      <c r="AA147" s="162">
        <v>461202.02781943762</v>
      </c>
      <c r="AB147" s="177">
        <f>SUM(Muut[[#This Row],[Työttömyysaste]:[Koulutustausta]])</f>
        <v>5508236.591414717</v>
      </c>
      <c r="AD147" s="62"/>
    </row>
    <row r="148" spans="1:30" s="45" customFormat="1" x14ac:dyDescent="0.25">
      <c r="A148" s="90">
        <v>435</v>
      </c>
      <c r="B148" s="154" t="s">
        <v>147</v>
      </c>
      <c r="C148" s="403">
        <v>692</v>
      </c>
      <c r="D148" s="136">
        <v>28.666666666666668</v>
      </c>
      <c r="E148" s="41">
        <v>284</v>
      </c>
      <c r="F148" s="338">
        <f t="shared" si="6"/>
        <v>0.10093896713615023</v>
      </c>
      <c r="G148" s="385">
        <f>Muut[[#This Row],[Keskim. työttömyysaste 2022, %]]/$F$12</f>
        <v>1.0635258288351888</v>
      </c>
      <c r="H148" s="169">
        <v>0</v>
      </c>
      <c r="I148" s="391">
        <v>0</v>
      </c>
      <c r="J148" s="397">
        <v>4</v>
      </c>
      <c r="K148" s="272">
        <v>214.5</v>
      </c>
      <c r="L148" s="173">
        <f t="shared" si="7"/>
        <v>3.2261072261072261</v>
      </c>
      <c r="M148" s="385">
        <v>5.6719836772314096</v>
      </c>
      <c r="N148" s="169">
        <v>3</v>
      </c>
      <c r="O148" s="405">
        <v>309</v>
      </c>
      <c r="P148" s="272">
        <v>140</v>
      </c>
      <c r="Q148" s="15">
        <v>23</v>
      </c>
      <c r="R148" s="161">
        <v>0.16428571428571428</v>
      </c>
      <c r="S148" s="409">
        <v>1.159189153872795</v>
      </c>
      <c r="T148" s="162">
        <v>50979.940441082159</v>
      </c>
      <c r="U148" s="162">
        <v>0</v>
      </c>
      <c r="V148" s="162">
        <v>0</v>
      </c>
      <c r="W148" s="162">
        <v>6870.16</v>
      </c>
      <c r="X148" s="162">
        <v>163005.77762387093</v>
      </c>
      <c r="Y148" s="162">
        <v>0</v>
      </c>
      <c r="Z148" s="158">
        <v>91470.18</v>
      </c>
      <c r="AA148" s="162">
        <v>22805.377370065664</v>
      </c>
      <c r="AB148" s="177">
        <f>SUM(Muut[[#This Row],[Työttömyysaste]:[Koulutustausta]])</f>
        <v>335131.43543501874</v>
      </c>
      <c r="AD148" s="62"/>
    </row>
    <row r="149" spans="1:30" s="45" customFormat="1" x14ac:dyDescent="0.25">
      <c r="A149" s="90">
        <v>436</v>
      </c>
      <c r="B149" s="154" t="s">
        <v>148</v>
      </c>
      <c r="C149" s="403">
        <v>1988</v>
      </c>
      <c r="D149" s="136">
        <v>49.666666666666664</v>
      </c>
      <c r="E149" s="41">
        <v>824</v>
      </c>
      <c r="F149" s="338">
        <f t="shared" si="6"/>
        <v>6.0275080906148866E-2</v>
      </c>
      <c r="G149" s="385">
        <f>Muut[[#This Row],[Keskim. työttömyysaste 2022, %]]/$F$12</f>
        <v>0.63507788119482178</v>
      </c>
      <c r="H149" s="169">
        <v>0</v>
      </c>
      <c r="I149" s="391">
        <v>3</v>
      </c>
      <c r="J149" s="397">
        <v>33</v>
      </c>
      <c r="K149" s="272">
        <v>214.12</v>
      </c>
      <c r="L149" s="173">
        <f t="shared" si="7"/>
        <v>9.2845133569960776</v>
      </c>
      <c r="M149" s="385">
        <v>1.9708547797704696</v>
      </c>
      <c r="N149" s="169">
        <v>0</v>
      </c>
      <c r="O149" s="405">
        <v>0</v>
      </c>
      <c r="P149" s="272">
        <v>548</v>
      </c>
      <c r="Q149" s="15">
        <v>53</v>
      </c>
      <c r="R149" s="161">
        <v>9.6715328467153291E-2</v>
      </c>
      <c r="S149" s="409">
        <v>0.6824169725274627</v>
      </c>
      <c r="T149" s="162">
        <v>87455.787522766215</v>
      </c>
      <c r="U149" s="162">
        <v>0</v>
      </c>
      <c r="V149" s="162">
        <v>0</v>
      </c>
      <c r="W149" s="162">
        <v>56678.82</v>
      </c>
      <c r="X149" s="162">
        <v>162717.00281968879</v>
      </c>
      <c r="Y149" s="162">
        <v>0</v>
      </c>
      <c r="Z149" s="158">
        <v>0</v>
      </c>
      <c r="AA149" s="162">
        <v>38569.415683564061</v>
      </c>
      <c r="AB149" s="177">
        <f>SUM(Muut[[#This Row],[Työttömyysaste]:[Koulutustausta]])</f>
        <v>345421.02602601901</v>
      </c>
      <c r="AD149" s="62"/>
    </row>
    <row r="150" spans="1:30" s="45" customFormat="1" x14ac:dyDescent="0.25">
      <c r="A150" s="90">
        <v>440</v>
      </c>
      <c r="B150" s="154" t="s">
        <v>149</v>
      </c>
      <c r="C150" s="403">
        <v>5732</v>
      </c>
      <c r="D150" s="136">
        <v>50.333333333333336</v>
      </c>
      <c r="E150" s="41">
        <v>2443</v>
      </c>
      <c r="F150" s="338">
        <f t="shared" si="6"/>
        <v>2.0603083640332923E-2</v>
      </c>
      <c r="G150" s="385">
        <f>Muut[[#This Row],[Keskim. työttömyysaste 2022, %]]/$F$12</f>
        <v>0.21708079869283969</v>
      </c>
      <c r="H150" s="392">
        <v>3</v>
      </c>
      <c r="I150" s="391">
        <v>5277</v>
      </c>
      <c r="J150" s="397">
        <v>152</v>
      </c>
      <c r="K150" s="272">
        <v>142.74</v>
      </c>
      <c r="L150" s="173">
        <f t="shared" si="7"/>
        <v>40.156928681518842</v>
      </c>
      <c r="M150" s="385">
        <v>0.45567298417171659</v>
      </c>
      <c r="N150" s="169">
        <v>3</v>
      </c>
      <c r="O150" s="405">
        <v>2142</v>
      </c>
      <c r="P150" s="272">
        <v>1534</v>
      </c>
      <c r="Q150" s="15">
        <v>128</v>
      </c>
      <c r="R150" s="161">
        <v>8.344198174706649E-2</v>
      </c>
      <c r="S150" s="409">
        <v>0.58876111437561607</v>
      </c>
      <c r="T150" s="162">
        <v>86193.155456696622</v>
      </c>
      <c r="U150" s="162">
        <v>117968.5724</v>
      </c>
      <c r="V150" s="162">
        <v>1442886.4161</v>
      </c>
      <c r="W150" s="162">
        <v>261066.08</v>
      </c>
      <c r="X150" s="162">
        <v>108472.93565515777</v>
      </c>
      <c r="Y150" s="162">
        <v>0</v>
      </c>
      <c r="Z150" s="158">
        <v>634074.84</v>
      </c>
      <c r="AA150" s="162">
        <v>95944.958657097319</v>
      </c>
      <c r="AB150" s="177">
        <f>SUM(Muut[[#This Row],[Työttömyysaste]:[Koulutustausta]])</f>
        <v>2746606.9582689521</v>
      </c>
      <c r="AD150" s="62"/>
    </row>
    <row r="151" spans="1:30" s="45" customFormat="1" x14ac:dyDescent="0.25">
      <c r="A151" s="90">
        <v>441</v>
      </c>
      <c r="B151" s="154" t="s">
        <v>150</v>
      </c>
      <c r="C151" s="403">
        <v>4421</v>
      </c>
      <c r="D151" s="136">
        <v>196.58333333333334</v>
      </c>
      <c r="E151" s="41">
        <v>1911</v>
      </c>
      <c r="F151" s="338">
        <f t="shared" si="6"/>
        <v>0.10286935286935288</v>
      </c>
      <c r="G151" s="385">
        <f>Muut[[#This Row],[Keskim. työttömyysaste 2022, %]]/$F$12</f>
        <v>1.083865001556332</v>
      </c>
      <c r="H151" s="169">
        <v>0</v>
      </c>
      <c r="I151" s="391">
        <v>13</v>
      </c>
      <c r="J151" s="397">
        <v>209</v>
      </c>
      <c r="K151" s="272">
        <v>750.16</v>
      </c>
      <c r="L151" s="173">
        <f t="shared" si="7"/>
        <v>5.8934094059933884</v>
      </c>
      <c r="M151" s="385">
        <v>3.1048967188448908</v>
      </c>
      <c r="N151" s="169">
        <v>0</v>
      </c>
      <c r="O151" s="405">
        <v>0</v>
      </c>
      <c r="P151" s="272">
        <v>1111</v>
      </c>
      <c r="Q151" s="15">
        <v>144</v>
      </c>
      <c r="R151" s="161">
        <v>0.12961296129612962</v>
      </c>
      <c r="S151" s="409">
        <v>0.91454049787013458</v>
      </c>
      <c r="T151" s="162">
        <v>331925.71199616528</v>
      </c>
      <c r="U151" s="162">
        <v>0</v>
      </c>
      <c r="V151" s="162">
        <v>0</v>
      </c>
      <c r="W151" s="162">
        <v>358965.86</v>
      </c>
      <c r="X151" s="162">
        <v>570071.86080337083</v>
      </c>
      <c r="Y151" s="162">
        <v>0</v>
      </c>
      <c r="Z151" s="158">
        <v>0</v>
      </c>
      <c r="AA151" s="162">
        <v>114947.70807301428</v>
      </c>
      <c r="AB151" s="177">
        <f>SUM(Muut[[#This Row],[Työttömyysaste]:[Koulutustausta]])</f>
        <v>1375911.1408725502</v>
      </c>
      <c r="AD151" s="62"/>
    </row>
    <row r="152" spans="1:30" s="45" customFormat="1" x14ac:dyDescent="0.25">
      <c r="A152" s="90">
        <v>444</v>
      </c>
      <c r="B152" s="154" t="s">
        <v>151</v>
      </c>
      <c r="C152" s="403">
        <v>45811</v>
      </c>
      <c r="D152" s="136">
        <v>1796.6666666666667</v>
      </c>
      <c r="E152" s="41">
        <v>21411</v>
      </c>
      <c r="F152" s="338">
        <f t="shared" si="6"/>
        <v>8.3913253312160416E-2</v>
      </c>
      <c r="G152" s="385">
        <f>Muut[[#This Row],[Keskim. työttömyysaste 2022, %]]/$F$12</f>
        <v>0.88413736350895145</v>
      </c>
      <c r="H152" s="169">
        <v>1</v>
      </c>
      <c r="I152" s="391">
        <v>1602</v>
      </c>
      <c r="J152" s="397">
        <v>2567</v>
      </c>
      <c r="K152" s="272">
        <v>940.16</v>
      </c>
      <c r="L152" s="173">
        <f t="shared" si="7"/>
        <v>48.726812457454052</v>
      </c>
      <c r="M152" s="385">
        <v>0.37553097780520345</v>
      </c>
      <c r="N152" s="169">
        <v>0</v>
      </c>
      <c r="O152" s="405">
        <v>0</v>
      </c>
      <c r="P152" s="272">
        <v>13909</v>
      </c>
      <c r="Q152" s="15">
        <v>2184</v>
      </c>
      <c r="R152" s="161">
        <v>0.15702063412179165</v>
      </c>
      <c r="S152" s="409">
        <v>1.1079272278760572</v>
      </c>
      <c r="T152" s="162">
        <v>2805657.8249450126</v>
      </c>
      <c r="U152" s="162">
        <v>942822.44770000002</v>
      </c>
      <c r="V152" s="162">
        <v>438033.73860000004</v>
      </c>
      <c r="W152" s="162">
        <v>4408925.18</v>
      </c>
      <c r="X152" s="162">
        <v>714459.26289444522</v>
      </c>
      <c r="Y152" s="162">
        <v>0</v>
      </c>
      <c r="Z152" s="158">
        <v>0</v>
      </c>
      <c r="AA152" s="162">
        <v>1442971.8779360205</v>
      </c>
      <c r="AB152" s="177">
        <f>SUM(Muut[[#This Row],[Työttömyysaste]:[Koulutustausta]])</f>
        <v>10752870.332075479</v>
      </c>
      <c r="AD152" s="62"/>
    </row>
    <row r="153" spans="1:30" s="45" customFormat="1" x14ac:dyDescent="0.25">
      <c r="A153" s="90">
        <v>445</v>
      </c>
      <c r="B153" s="154" t="s">
        <v>152</v>
      </c>
      <c r="C153" s="403">
        <v>14991</v>
      </c>
      <c r="D153" s="136">
        <v>376.66666666666669</v>
      </c>
      <c r="E153" s="41">
        <v>6791</v>
      </c>
      <c r="F153" s="338">
        <f t="shared" si="6"/>
        <v>5.5465567172237766E-2</v>
      </c>
      <c r="G153" s="385">
        <f>Muut[[#This Row],[Keskim. työttömyysaste 2022, %]]/$F$12</f>
        <v>0.58440327826122263</v>
      </c>
      <c r="H153" s="169">
        <v>3</v>
      </c>
      <c r="I153" s="391">
        <v>8181</v>
      </c>
      <c r="J153" s="397">
        <v>587</v>
      </c>
      <c r="K153" s="272">
        <v>883.98</v>
      </c>
      <c r="L153" s="173">
        <f t="shared" si="7"/>
        <v>16.958528473494876</v>
      </c>
      <c r="M153" s="385">
        <v>1.0790103372517132</v>
      </c>
      <c r="N153" s="169">
        <v>1</v>
      </c>
      <c r="O153" s="405">
        <v>0</v>
      </c>
      <c r="P153" s="272">
        <v>4372</v>
      </c>
      <c r="Q153" s="15">
        <v>536</v>
      </c>
      <c r="R153" s="161">
        <v>0.12259835315645014</v>
      </c>
      <c r="S153" s="409">
        <v>0.86504588594031728</v>
      </c>
      <c r="T153" s="162">
        <v>606859.89174155693</v>
      </c>
      <c r="U153" s="162">
        <v>308525.27370000002</v>
      </c>
      <c r="V153" s="162">
        <v>2236925.1033000001</v>
      </c>
      <c r="W153" s="162">
        <v>1008195.98</v>
      </c>
      <c r="X153" s="162">
        <v>671766.18789720023</v>
      </c>
      <c r="Y153" s="162">
        <v>6066557.8799999999</v>
      </c>
      <c r="Z153" s="158">
        <v>0</v>
      </c>
      <c r="AA153" s="162">
        <v>368677.47876841278</v>
      </c>
      <c r="AB153" s="177">
        <f>SUM(Muut[[#This Row],[Työttömyysaste]:[Koulutustausta]])</f>
        <v>11267507.795407169</v>
      </c>
      <c r="AD153" s="62"/>
    </row>
    <row r="154" spans="1:30" s="45" customFormat="1" x14ac:dyDescent="0.25">
      <c r="A154" s="90">
        <v>475</v>
      </c>
      <c r="B154" s="154" t="s">
        <v>153</v>
      </c>
      <c r="C154" s="403">
        <v>5479</v>
      </c>
      <c r="D154" s="136">
        <v>93.25</v>
      </c>
      <c r="E154" s="41">
        <v>2583</v>
      </c>
      <c r="F154" s="338">
        <f t="shared" si="6"/>
        <v>3.6101432442895855E-2</v>
      </c>
      <c r="G154" s="385">
        <f>Muut[[#This Row],[Keskim. työttömyysaste 2022, %]]/$F$12</f>
        <v>0.38037644876215193</v>
      </c>
      <c r="H154" s="169">
        <v>3</v>
      </c>
      <c r="I154" s="391">
        <v>4671</v>
      </c>
      <c r="J154" s="397">
        <v>283</v>
      </c>
      <c r="K154" s="272">
        <v>522.11</v>
      </c>
      <c r="L154" s="173">
        <f t="shared" si="7"/>
        <v>10.493957212081744</v>
      </c>
      <c r="M154" s="385">
        <v>1.7437108954867302</v>
      </c>
      <c r="N154" s="169">
        <v>1</v>
      </c>
      <c r="O154" s="405">
        <v>0</v>
      </c>
      <c r="P154" s="272">
        <v>1624</v>
      </c>
      <c r="Q154" s="15">
        <v>163</v>
      </c>
      <c r="R154" s="161">
        <v>0.10036945812807882</v>
      </c>
      <c r="S154" s="409">
        <v>0.70820027016966114</v>
      </c>
      <c r="T154" s="162">
        <v>144364.3991229276</v>
      </c>
      <c r="U154" s="162">
        <v>112761.6553</v>
      </c>
      <c r="V154" s="162">
        <v>1277188.2603</v>
      </c>
      <c r="W154" s="162">
        <v>486063.82</v>
      </c>
      <c r="X154" s="162">
        <v>396768.98160932062</v>
      </c>
      <c r="Y154" s="162">
        <v>2217241.7200000002</v>
      </c>
      <c r="Z154" s="158">
        <v>0</v>
      </c>
      <c r="AA154" s="162">
        <v>110314.91843777968</v>
      </c>
      <c r="AB154" s="177">
        <f>SUM(Muut[[#This Row],[Työttömyysaste]:[Koulutustausta]])</f>
        <v>4744703.7547700284</v>
      </c>
      <c r="AD154" s="62"/>
    </row>
    <row r="155" spans="1:30" s="45" customFormat="1" x14ac:dyDescent="0.25">
      <c r="A155" s="90">
        <v>480</v>
      </c>
      <c r="B155" s="154" t="s">
        <v>154</v>
      </c>
      <c r="C155" s="403">
        <v>1978</v>
      </c>
      <c r="D155" s="136">
        <v>53.916666666666664</v>
      </c>
      <c r="E155" s="41">
        <v>906</v>
      </c>
      <c r="F155" s="338">
        <f t="shared" si="6"/>
        <v>5.9510669610007352E-2</v>
      </c>
      <c r="G155" s="385">
        <f>Muut[[#This Row],[Keskim. työttömyysaste 2022, %]]/$F$12</f>
        <v>0.62702379484575776</v>
      </c>
      <c r="H155" s="169">
        <v>0</v>
      </c>
      <c r="I155" s="391">
        <v>19</v>
      </c>
      <c r="J155" s="397">
        <v>58</v>
      </c>
      <c r="K155" s="272">
        <v>195.31</v>
      </c>
      <c r="L155" s="173">
        <f t="shared" si="7"/>
        <v>10.127489631867288</v>
      </c>
      <c r="M155" s="385">
        <v>1.8068078262850473</v>
      </c>
      <c r="N155" s="169">
        <v>0</v>
      </c>
      <c r="O155" s="405">
        <v>0</v>
      </c>
      <c r="P155" s="272">
        <v>588</v>
      </c>
      <c r="Q155" s="15">
        <v>89</v>
      </c>
      <c r="R155" s="161">
        <v>0.15136054421768708</v>
      </c>
      <c r="S155" s="409">
        <v>1.0679900071912916</v>
      </c>
      <c r="T155" s="162">
        <v>85912.329896014038</v>
      </c>
      <c r="U155" s="162">
        <v>0</v>
      </c>
      <c r="V155" s="162">
        <v>0</v>
      </c>
      <c r="W155" s="162">
        <v>99617.319999999992</v>
      </c>
      <c r="X155" s="162">
        <v>148422.65001267244</v>
      </c>
      <c r="Y155" s="162">
        <v>0</v>
      </c>
      <c r="Z155" s="158">
        <v>0</v>
      </c>
      <c r="AA155" s="162">
        <v>60057.926778998968</v>
      </c>
      <c r="AB155" s="177">
        <f>SUM(Muut[[#This Row],[Työttömyysaste]:[Koulutustausta]])</f>
        <v>394010.22668768541</v>
      </c>
      <c r="AD155" s="62"/>
    </row>
    <row r="156" spans="1:30" s="45" customFormat="1" x14ac:dyDescent="0.25">
      <c r="A156" s="90">
        <v>481</v>
      </c>
      <c r="B156" s="154" t="s">
        <v>155</v>
      </c>
      <c r="C156" s="403">
        <v>9642</v>
      </c>
      <c r="D156" s="136">
        <v>221.25</v>
      </c>
      <c r="E156" s="41">
        <v>4789</v>
      </c>
      <c r="F156" s="338">
        <f t="shared" si="6"/>
        <v>4.6199624138651078E-2</v>
      </c>
      <c r="G156" s="385">
        <f>Muut[[#This Row],[Keskim. työttömyysaste 2022, %]]/$F$12</f>
        <v>0.48677428497617425</v>
      </c>
      <c r="H156" s="169">
        <v>0</v>
      </c>
      <c r="I156" s="391">
        <v>123</v>
      </c>
      <c r="J156" s="397">
        <v>241</v>
      </c>
      <c r="K156" s="272">
        <v>174.89</v>
      </c>
      <c r="L156" s="173">
        <f t="shared" si="7"/>
        <v>55.131797129624339</v>
      </c>
      <c r="M156" s="385">
        <v>0.33190333854809301</v>
      </c>
      <c r="N156" s="169">
        <v>0</v>
      </c>
      <c r="O156" s="405">
        <v>0</v>
      </c>
      <c r="P156" s="272">
        <v>3365</v>
      </c>
      <c r="Q156" s="15">
        <v>287</v>
      </c>
      <c r="R156" s="161">
        <v>8.5289747399702825E-2</v>
      </c>
      <c r="S156" s="409">
        <v>0.6017988268313057</v>
      </c>
      <c r="T156" s="162">
        <v>325117.19721312862</v>
      </c>
      <c r="U156" s="162">
        <v>0</v>
      </c>
      <c r="V156" s="162">
        <v>0</v>
      </c>
      <c r="W156" s="162">
        <v>413927.14</v>
      </c>
      <c r="X156" s="162">
        <v>132904.803956358</v>
      </c>
      <c r="Y156" s="162">
        <v>0</v>
      </c>
      <c r="Z156" s="158">
        <v>0</v>
      </c>
      <c r="AA156" s="162">
        <v>164966.33411658078</v>
      </c>
      <c r="AB156" s="177">
        <f>SUM(Muut[[#This Row],[Työttömyysaste]:[Koulutustausta]])</f>
        <v>1036915.4752860673</v>
      </c>
      <c r="AD156" s="62"/>
    </row>
    <row r="157" spans="1:30" s="45" customFormat="1" x14ac:dyDescent="0.25">
      <c r="A157" s="90">
        <v>483</v>
      </c>
      <c r="B157" s="154" t="s">
        <v>156</v>
      </c>
      <c r="C157" s="403">
        <v>1067</v>
      </c>
      <c r="D157" s="136">
        <v>30.416666666666668</v>
      </c>
      <c r="E157" s="41">
        <v>413</v>
      </c>
      <c r="F157" s="338">
        <f t="shared" si="6"/>
        <v>7.3648103309120264E-2</v>
      </c>
      <c r="G157" s="385">
        <f>Muut[[#This Row],[Keskim. työttömyysaste 2022, %]]/$F$12</f>
        <v>0.77598040019888281</v>
      </c>
      <c r="H157" s="169">
        <v>0</v>
      </c>
      <c r="I157" s="391">
        <v>3</v>
      </c>
      <c r="J157" s="397">
        <v>3</v>
      </c>
      <c r="K157" s="272">
        <v>229.97</v>
      </c>
      <c r="L157" s="173">
        <f t="shared" si="7"/>
        <v>4.6397356176892641</v>
      </c>
      <c r="M157" s="385">
        <v>3.943851338794965</v>
      </c>
      <c r="N157" s="169">
        <v>0</v>
      </c>
      <c r="O157" s="405">
        <v>0</v>
      </c>
      <c r="P157" s="272">
        <v>226</v>
      </c>
      <c r="Q157" s="15">
        <v>21</v>
      </c>
      <c r="R157" s="161">
        <v>9.2920353982300891E-2</v>
      </c>
      <c r="S157" s="409">
        <v>0.65563988310619814</v>
      </c>
      <c r="T157" s="162">
        <v>57353.557197335642</v>
      </c>
      <c r="U157" s="162">
        <v>0</v>
      </c>
      <c r="V157" s="162">
        <v>0</v>
      </c>
      <c r="W157" s="162">
        <v>5152.62</v>
      </c>
      <c r="X157" s="162">
        <v>174761.95188886527</v>
      </c>
      <c r="Y157" s="162">
        <v>0</v>
      </c>
      <c r="Z157" s="158">
        <v>0</v>
      </c>
      <c r="AA157" s="162">
        <v>19888.71128244873</v>
      </c>
      <c r="AB157" s="177">
        <f>SUM(Muut[[#This Row],[Työttömyysaste]:[Koulutustausta]])</f>
        <v>257156.84036864963</v>
      </c>
      <c r="AD157" s="62"/>
    </row>
    <row r="158" spans="1:30" s="45" customFormat="1" x14ac:dyDescent="0.25">
      <c r="A158" s="90">
        <v>484</v>
      </c>
      <c r="B158" s="154" t="s">
        <v>157</v>
      </c>
      <c r="C158" s="403">
        <v>2967</v>
      </c>
      <c r="D158" s="136">
        <v>102.5</v>
      </c>
      <c r="E158" s="41">
        <v>1195</v>
      </c>
      <c r="F158" s="338">
        <f t="shared" si="6"/>
        <v>8.5774058577405859E-2</v>
      </c>
      <c r="G158" s="385">
        <f>Muut[[#This Row],[Keskim. työttömyysaste 2022, %]]/$F$12</f>
        <v>0.90374341376060174</v>
      </c>
      <c r="H158" s="169">
        <v>0</v>
      </c>
      <c r="I158" s="391">
        <v>15</v>
      </c>
      <c r="J158" s="397">
        <v>59</v>
      </c>
      <c r="K158" s="272">
        <v>446.28</v>
      </c>
      <c r="L158" s="173">
        <f t="shared" si="7"/>
        <v>6.6482925517612266</v>
      </c>
      <c r="M158" s="385">
        <v>2.7523499281978765</v>
      </c>
      <c r="N158" s="169">
        <v>0</v>
      </c>
      <c r="O158" s="405">
        <v>0</v>
      </c>
      <c r="P158" s="272">
        <v>704</v>
      </c>
      <c r="Q158" s="15">
        <v>120</v>
      </c>
      <c r="R158" s="161">
        <v>0.17045454545454544</v>
      </c>
      <c r="S158" s="409">
        <v>1.2027160193344217</v>
      </c>
      <c r="T158" s="162">
        <v>185741.04270664114</v>
      </c>
      <c r="U158" s="162">
        <v>0</v>
      </c>
      <c r="V158" s="162">
        <v>0</v>
      </c>
      <c r="W158" s="162">
        <v>101334.86</v>
      </c>
      <c r="X158" s="162">
        <v>339143.20950107754</v>
      </c>
      <c r="Y158" s="162">
        <v>0</v>
      </c>
      <c r="Z158" s="158">
        <v>0</v>
      </c>
      <c r="AA158" s="162">
        <v>101451.27314685346</v>
      </c>
      <c r="AB158" s="177">
        <f>SUM(Muut[[#This Row],[Työttömyysaste]:[Koulutustausta]])</f>
        <v>727670.38535457209</v>
      </c>
      <c r="AD158" s="62"/>
    </row>
    <row r="159" spans="1:30" s="45" customFormat="1" x14ac:dyDescent="0.25">
      <c r="A159" s="90">
        <v>489</v>
      </c>
      <c r="B159" s="154" t="s">
        <v>158</v>
      </c>
      <c r="C159" s="403">
        <v>1791</v>
      </c>
      <c r="D159" s="136">
        <v>74</v>
      </c>
      <c r="E159" s="41">
        <v>756</v>
      </c>
      <c r="F159" s="338">
        <f t="shared" si="6"/>
        <v>9.7883597883597878E-2</v>
      </c>
      <c r="G159" s="385">
        <f>Muut[[#This Row],[Keskim. työttömyysaste 2022, %]]/$F$12</f>
        <v>1.0313334633997937</v>
      </c>
      <c r="H159" s="169">
        <v>0</v>
      </c>
      <c r="I159" s="391">
        <v>6</v>
      </c>
      <c r="J159" s="397">
        <v>90</v>
      </c>
      <c r="K159" s="272">
        <v>422.63</v>
      </c>
      <c r="L159" s="173">
        <f t="shared" si="7"/>
        <v>4.2377493315666186</v>
      </c>
      <c r="M159" s="385">
        <v>4.3179589201218498</v>
      </c>
      <c r="N159" s="169">
        <v>0</v>
      </c>
      <c r="O159" s="405">
        <v>0</v>
      </c>
      <c r="P159" s="272">
        <v>443</v>
      </c>
      <c r="Q159" s="15">
        <v>83</v>
      </c>
      <c r="R159" s="161">
        <v>0.18735891647855529</v>
      </c>
      <c r="S159" s="409">
        <v>1.3219921452548706</v>
      </c>
      <c r="T159" s="162">
        <v>127949.87999637934</v>
      </c>
      <c r="U159" s="162">
        <v>0</v>
      </c>
      <c r="V159" s="162">
        <v>0</v>
      </c>
      <c r="W159" s="162">
        <v>154578.6</v>
      </c>
      <c r="X159" s="162">
        <v>321170.77760921483</v>
      </c>
      <c r="Y159" s="162">
        <v>0</v>
      </c>
      <c r="Z159" s="158">
        <v>0</v>
      </c>
      <c r="AA159" s="162">
        <v>67313.367911066394</v>
      </c>
      <c r="AB159" s="177">
        <f>SUM(Muut[[#This Row],[Työttömyysaste]:[Koulutustausta]])</f>
        <v>671012.62551666051</v>
      </c>
      <c r="AD159" s="62"/>
    </row>
    <row r="160" spans="1:30" s="45" customFormat="1" x14ac:dyDescent="0.25">
      <c r="A160" s="90">
        <v>491</v>
      </c>
      <c r="B160" s="154" t="s">
        <v>159</v>
      </c>
      <c r="C160" s="403">
        <v>51980</v>
      </c>
      <c r="D160" s="136">
        <v>2312.75</v>
      </c>
      <c r="E160" s="41">
        <v>23508</v>
      </c>
      <c r="F160" s="338">
        <f t="shared" si="6"/>
        <v>9.8381402075889066E-2</v>
      </c>
      <c r="G160" s="385">
        <f>Muut[[#This Row],[Keskim. työttömyysaste 2022, %]]/$F$12</f>
        <v>1.0365784904812576</v>
      </c>
      <c r="H160" s="169">
        <v>0</v>
      </c>
      <c r="I160" s="391">
        <v>85</v>
      </c>
      <c r="J160" s="397">
        <v>2364</v>
      </c>
      <c r="K160" s="272">
        <v>2548.35</v>
      </c>
      <c r="L160" s="173">
        <f t="shared" si="7"/>
        <v>20.397512115682698</v>
      </c>
      <c r="M160" s="385">
        <v>0.89709114639572529</v>
      </c>
      <c r="N160" s="169">
        <v>3</v>
      </c>
      <c r="O160" s="405">
        <v>283</v>
      </c>
      <c r="P160" s="272">
        <v>14868</v>
      </c>
      <c r="Q160" s="15">
        <v>1663</v>
      </c>
      <c r="R160" s="161">
        <v>0.11185095507129406</v>
      </c>
      <c r="S160" s="409">
        <v>0.78921295459365359</v>
      </c>
      <c r="T160" s="162">
        <v>3732361.1100123962</v>
      </c>
      <c r="U160" s="162">
        <v>0</v>
      </c>
      <c r="V160" s="162">
        <v>0</v>
      </c>
      <c r="W160" s="162">
        <v>4060264.56</v>
      </c>
      <c r="X160" s="162">
        <v>1936577.032204156</v>
      </c>
      <c r="Y160" s="162">
        <v>0</v>
      </c>
      <c r="Z160" s="158">
        <v>83773.659999999989</v>
      </c>
      <c r="AA160" s="162">
        <v>1166292.1170670919</v>
      </c>
      <c r="AB160" s="177">
        <f>SUM(Muut[[#This Row],[Työttömyysaste]:[Koulutustausta]])</f>
        <v>10979268.479283644</v>
      </c>
      <c r="AD160" s="62"/>
    </row>
    <row r="161" spans="1:30" s="45" customFormat="1" x14ac:dyDescent="0.25">
      <c r="A161" s="90">
        <v>494</v>
      </c>
      <c r="B161" s="154" t="s">
        <v>160</v>
      </c>
      <c r="C161" s="403">
        <v>8882</v>
      </c>
      <c r="D161" s="136">
        <v>370.5</v>
      </c>
      <c r="E161" s="41">
        <v>3838</v>
      </c>
      <c r="F161" s="338">
        <f t="shared" si="6"/>
        <v>9.6534653465346537E-2</v>
      </c>
      <c r="G161" s="385">
        <f>Muut[[#This Row],[Keskim. työttömyysaste 2022, %]]/$F$12</f>
        <v>1.0171205457211505</v>
      </c>
      <c r="H161" s="169">
        <v>0</v>
      </c>
      <c r="I161" s="391">
        <v>5</v>
      </c>
      <c r="J161" s="397">
        <v>132</v>
      </c>
      <c r="K161" s="272">
        <v>784.59</v>
      </c>
      <c r="L161" s="173">
        <f t="shared" si="7"/>
        <v>11.32056233191858</v>
      </c>
      <c r="M161" s="385">
        <v>1.6163885671903118</v>
      </c>
      <c r="N161" s="169">
        <v>0</v>
      </c>
      <c r="O161" s="405">
        <v>0</v>
      </c>
      <c r="P161" s="272">
        <v>2664</v>
      </c>
      <c r="Q161" s="15">
        <v>226</v>
      </c>
      <c r="R161" s="161">
        <v>8.4834834834834838E-2</v>
      </c>
      <c r="S161" s="409">
        <v>0.59858899380688135</v>
      </c>
      <c r="T161" s="162">
        <v>625789.66087508865</v>
      </c>
      <c r="U161" s="162">
        <v>0</v>
      </c>
      <c r="V161" s="162">
        <v>0</v>
      </c>
      <c r="W161" s="162">
        <v>226715.28</v>
      </c>
      <c r="X161" s="162">
        <v>596236.37792966398</v>
      </c>
      <c r="Y161" s="162">
        <v>0</v>
      </c>
      <c r="Z161" s="158">
        <v>0</v>
      </c>
      <c r="AA161" s="162">
        <v>151152.85540428301</v>
      </c>
      <c r="AB161" s="177">
        <f>SUM(Muut[[#This Row],[Työttömyysaste]:[Koulutustausta]])</f>
        <v>1599894.1742090355</v>
      </c>
      <c r="AD161" s="62"/>
    </row>
    <row r="162" spans="1:30" s="45" customFormat="1" x14ac:dyDescent="0.25">
      <c r="A162" s="90">
        <v>495</v>
      </c>
      <c r="B162" s="154" t="s">
        <v>161</v>
      </c>
      <c r="C162" s="403">
        <v>1477</v>
      </c>
      <c r="D162" s="136">
        <v>58.75</v>
      </c>
      <c r="E162" s="41">
        <v>593</v>
      </c>
      <c r="F162" s="338">
        <f t="shared" si="6"/>
        <v>9.9072512647554803E-2</v>
      </c>
      <c r="G162" s="385">
        <f>Muut[[#This Row],[Keskim. työttömyysaste 2022, %]]/$F$12</f>
        <v>1.0438602565266359</v>
      </c>
      <c r="H162" s="169">
        <v>0</v>
      </c>
      <c r="I162" s="391">
        <v>2</v>
      </c>
      <c r="J162" s="397">
        <v>30</v>
      </c>
      <c r="K162" s="272">
        <v>733.25</v>
      </c>
      <c r="L162" s="173">
        <f t="shared" si="7"/>
        <v>2.0143198090692125</v>
      </c>
      <c r="M162" s="385">
        <v>9.0841719597316182</v>
      </c>
      <c r="N162" s="169">
        <v>0</v>
      </c>
      <c r="O162" s="405">
        <v>0</v>
      </c>
      <c r="P162" s="272">
        <v>336</v>
      </c>
      <c r="Q162" s="15">
        <v>54</v>
      </c>
      <c r="R162" s="161">
        <v>0.16071428571428573</v>
      </c>
      <c r="S162" s="409">
        <v>1.1339893896581692</v>
      </c>
      <c r="T162" s="162">
        <v>106799.21135509929</v>
      </c>
      <c r="U162" s="162">
        <v>0</v>
      </c>
      <c r="V162" s="162">
        <v>0</v>
      </c>
      <c r="W162" s="162">
        <v>51526.2</v>
      </c>
      <c r="X162" s="162">
        <v>557221.38201726507</v>
      </c>
      <c r="Y162" s="162">
        <v>0</v>
      </c>
      <c r="Z162" s="158">
        <v>0</v>
      </c>
      <c r="AA162" s="162">
        <v>47617.473199969048</v>
      </c>
      <c r="AB162" s="177">
        <f>SUM(Muut[[#This Row],[Työttömyysaste]:[Koulutustausta]])</f>
        <v>763164.26657233341</v>
      </c>
      <c r="AD162" s="62"/>
    </row>
    <row r="163" spans="1:30" s="45" customFormat="1" x14ac:dyDescent="0.25">
      <c r="A163" s="90">
        <v>498</v>
      </c>
      <c r="B163" s="154" t="s">
        <v>162</v>
      </c>
      <c r="C163" s="403">
        <v>2281</v>
      </c>
      <c r="D163" s="136">
        <v>134.33333333333334</v>
      </c>
      <c r="E163" s="41">
        <v>1054</v>
      </c>
      <c r="F163" s="338">
        <f t="shared" si="6"/>
        <v>0.12745098039215688</v>
      </c>
      <c r="G163" s="385">
        <f>Muut[[#This Row],[Keskim. työttömyysaste 2022, %]]/$F$12</f>
        <v>1.3428650342200812</v>
      </c>
      <c r="H163" s="169">
        <v>0</v>
      </c>
      <c r="I163" s="391">
        <v>13</v>
      </c>
      <c r="J163" s="397">
        <v>99</v>
      </c>
      <c r="K163" s="272">
        <v>1904.05</v>
      </c>
      <c r="L163" s="173">
        <f t="shared" si="7"/>
        <v>1.1979727423124393</v>
      </c>
      <c r="M163" s="385">
        <v>15.274494052474973</v>
      </c>
      <c r="N163" s="169">
        <v>0</v>
      </c>
      <c r="O163" s="405">
        <v>0</v>
      </c>
      <c r="P163" s="272">
        <v>674</v>
      </c>
      <c r="Q163" s="15">
        <v>87</v>
      </c>
      <c r="R163" s="161">
        <v>0.12908011869436201</v>
      </c>
      <c r="S163" s="409">
        <v>0.91078079565028014</v>
      </c>
      <c r="T163" s="162">
        <v>212179.21515948948</v>
      </c>
      <c r="U163" s="162">
        <v>0</v>
      </c>
      <c r="V163" s="162">
        <v>0</v>
      </c>
      <c r="W163" s="162">
        <v>170036.46</v>
      </c>
      <c r="X163" s="162">
        <v>1446951.7523763706</v>
      </c>
      <c r="Y163" s="162">
        <v>0</v>
      </c>
      <c r="Z163" s="158">
        <v>0</v>
      </c>
      <c r="AA163" s="162">
        <v>59063.068984389749</v>
      </c>
      <c r="AB163" s="177">
        <f>SUM(Muut[[#This Row],[Työttömyysaste]:[Koulutustausta]])</f>
        <v>1888230.4965202499</v>
      </c>
      <c r="AD163" s="62"/>
    </row>
    <row r="164" spans="1:30" s="45" customFormat="1" x14ac:dyDescent="0.25">
      <c r="A164" s="90">
        <v>499</v>
      </c>
      <c r="B164" s="154" t="s">
        <v>163</v>
      </c>
      <c r="C164" s="403">
        <v>19662</v>
      </c>
      <c r="D164" s="136">
        <v>328</v>
      </c>
      <c r="E164" s="41">
        <v>9337</v>
      </c>
      <c r="F164" s="338">
        <f t="shared" si="6"/>
        <v>3.5129056442112026E-2</v>
      </c>
      <c r="G164" s="385">
        <f>Muut[[#This Row],[Keskim. työttömyysaste 2022, %]]/$F$12</f>
        <v>0.37013117856062344</v>
      </c>
      <c r="H164" s="169">
        <v>3</v>
      </c>
      <c r="I164" s="391">
        <v>13483</v>
      </c>
      <c r="J164" s="397">
        <v>596</v>
      </c>
      <c r="K164" s="272">
        <v>849.49</v>
      </c>
      <c r="L164" s="173">
        <f t="shared" si="7"/>
        <v>23.145652097140637</v>
      </c>
      <c r="M164" s="385">
        <v>0.79057731666756692</v>
      </c>
      <c r="N164" s="169">
        <v>3</v>
      </c>
      <c r="O164" s="405">
        <v>2088</v>
      </c>
      <c r="P164" s="272">
        <v>6424</v>
      </c>
      <c r="Q164" s="15">
        <v>451</v>
      </c>
      <c r="R164" s="161">
        <v>7.0205479452054798E-2</v>
      </c>
      <c r="S164" s="409">
        <v>0.49536522805463401</v>
      </c>
      <c r="T164" s="162">
        <v>504113.75726014143</v>
      </c>
      <c r="U164" s="162">
        <v>404657.72340000002</v>
      </c>
      <c r="V164" s="162">
        <v>3686647.2519</v>
      </c>
      <c r="W164" s="162">
        <v>1023653.84</v>
      </c>
      <c r="X164" s="162">
        <v>645556.0747491942</v>
      </c>
      <c r="Y164" s="162">
        <v>0</v>
      </c>
      <c r="Z164" s="158">
        <v>618089.76</v>
      </c>
      <c r="AA164" s="162">
        <v>276904.53577131039</v>
      </c>
      <c r="AB164" s="177">
        <f>SUM(Muut[[#This Row],[Työttömyysaste]:[Koulutustausta]])</f>
        <v>7159622.9430806451</v>
      </c>
      <c r="AD164" s="62"/>
    </row>
    <row r="165" spans="1:30" s="45" customFormat="1" x14ac:dyDescent="0.25">
      <c r="A165" s="90">
        <v>500</v>
      </c>
      <c r="B165" s="154" t="s">
        <v>164</v>
      </c>
      <c r="C165" s="403">
        <v>10486</v>
      </c>
      <c r="D165" s="136">
        <v>364.5</v>
      </c>
      <c r="E165" s="41">
        <v>4876</v>
      </c>
      <c r="F165" s="338">
        <f t="shared" si="6"/>
        <v>7.4753896636587366E-2</v>
      </c>
      <c r="G165" s="385">
        <f>Muut[[#This Row],[Keskim. työttömyysaste 2022, %]]/$F$12</f>
        <v>0.78763139880211386</v>
      </c>
      <c r="H165" s="169">
        <v>0</v>
      </c>
      <c r="I165" s="391">
        <v>12</v>
      </c>
      <c r="J165" s="397">
        <v>196</v>
      </c>
      <c r="K165" s="272">
        <v>144.06</v>
      </c>
      <c r="L165" s="173">
        <f t="shared" si="7"/>
        <v>72.789115646258509</v>
      </c>
      <c r="M165" s="385">
        <v>0.25138961182610631</v>
      </c>
      <c r="N165" s="169">
        <v>0</v>
      </c>
      <c r="O165" s="405">
        <v>0</v>
      </c>
      <c r="P165" s="272">
        <v>3619</v>
      </c>
      <c r="Q165" s="15">
        <v>195</v>
      </c>
      <c r="R165" s="161">
        <v>5.3882287924841114E-2</v>
      </c>
      <c r="S165" s="409">
        <v>0.38018986629416368</v>
      </c>
      <c r="T165" s="162">
        <v>572108.0542698052</v>
      </c>
      <c r="U165" s="162">
        <v>0</v>
      </c>
      <c r="V165" s="162">
        <v>0</v>
      </c>
      <c r="W165" s="162">
        <v>336637.83999999997</v>
      </c>
      <c r="X165" s="162">
        <v>109476.04813284311</v>
      </c>
      <c r="Y165" s="162">
        <v>0</v>
      </c>
      <c r="Z165" s="158">
        <v>0</v>
      </c>
      <c r="AA165" s="162">
        <v>113341.05476621987</v>
      </c>
      <c r="AB165" s="177">
        <f>SUM(Muut[[#This Row],[Työttömyysaste]:[Koulutustausta]])</f>
        <v>1131562.9971688681</v>
      </c>
      <c r="AD165" s="62"/>
    </row>
    <row r="166" spans="1:30" s="45" customFormat="1" x14ac:dyDescent="0.25">
      <c r="A166" s="90">
        <v>503</v>
      </c>
      <c r="B166" s="154" t="s">
        <v>165</v>
      </c>
      <c r="C166" s="403">
        <v>7539</v>
      </c>
      <c r="D166" s="136">
        <v>220.91666666666666</v>
      </c>
      <c r="E166" s="41">
        <v>3554</v>
      </c>
      <c r="F166" s="338">
        <f t="shared" si="6"/>
        <v>6.2160007503282683E-2</v>
      </c>
      <c r="G166" s="385">
        <f>Muut[[#This Row],[Keskim. työttömyysaste 2022, %]]/$F$12</f>
        <v>0.65493808165443479</v>
      </c>
      <c r="H166" s="169">
        <v>0</v>
      </c>
      <c r="I166" s="391">
        <v>65</v>
      </c>
      <c r="J166" s="397">
        <v>237</v>
      </c>
      <c r="K166" s="272">
        <v>519.84</v>
      </c>
      <c r="L166" s="173">
        <f t="shared" si="7"/>
        <v>14.502539242843952</v>
      </c>
      <c r="M166" s="385">
        <v>1.2617395630566941</v>
      </c>
      <c r="N166" s="169">
        <v>0</v>
      </c>
      <c r="O166" s="405">
        <v>0</v>
      </c>
      <c r="P166" s="272">
        <v>2221</v>
      </c>
      <c r="Q166" s="15">
        <v>294</v>
      </c>
      <c r="R166" s="161">
        <v>0.13237280504277352</v>
      </c>
      <c r="S166" s="409">
        <v>0.93401377314183276</v>
      </c>
      <c r="T166" s="162">
        <v>342026.04174725211</v>
      </c>
      <c r="U166" s="162">
        <v>0</v>
      </c>
      <c r="V166" s="162">
        <v>0</v>
      </c>
      <c r="W166" s="162">
        <v>407056.98</v>
      </c>
      <c r="X166" s="162">
        <v>395043.93212117988</v>
      </c>
      <c r="Y166" s="162">
        <v>0</v>
      </c>
      <c r="Z166" s="158">
        <v>0</v>
      </c>
      <c r="AA166" s="162">
        <v>200190.69322941377</v>
      </c>
      <c r="AB166" s="177">
        <f>SUM(Muut[[#This Row],[Työttömyysaste]:[Koulutustausta]])</f>
        <v>1344317.6470978458</v>
      </c>
      <c r="AD166" s="62"/>
    </row>
    <row r="167" spans="1:30" s="45" customFormat="1" x14ac:dyDescent="0.25">
      <c r="A167" s="90">
        <v>504</v>
      </c>
      <c r="B167" s="154" t="s">
        <v>166</v>
      </c>
      <c r="C167" s="403">
        <v>1764</v>
      </c>
      <c r="D167" s="136">
        <v>82.75</v>
      </c>
      <c r="E167" s="41">
        <v>856</v>
      </c>
      <c r="F167" s="338">
        <f t="shared" si="6"/>
        <v>9.6670560747663545E-2</v>
      </c>
      <c r="G167" s="385">
        <f>Muut[[#This Row],[Keskim. työttömyysaste 2022, %]]/$F$12</f>
        <v>1.0185525091062719</v>
      </c>
      <c r="H167" s="169">
        <v>1</v>
      </c>
      <c r="I167" s="391">
        <v>158</v>
      </c>
      <c r="J167" s="397">
        <v>67</v>
      </c>
      <c r="K167" s="272">
        <v>200.44</v>
      </c>
      <c r="L167" s="173">
        <f t="shared" si="7"/>
        <v>8.8006385950908008</v>
      </c>
      <c r="M167" s="385">
        <v>2.0792158807300383</v>
      </c>
      <c r="N167" s="169">
        <v>0</v>
      </c>
      <c r="O167" s="405">
        <v>0</v>
      </c>
      <c r="P167" s="272">
        <v>516</v>
      </c>
      <c r="Q167" s="15">
        <v>87</v>
      </c>
      <c r="R167" s="161">
        <v>0.16860465116279069</v>
      </c>
      <c r="S167" s="409">
        <v>1.1896632873416451</v>
      </c>
      <c r="T167" s="162">
        <v>124459.25338741613</v>
      </c>
      <c r="U167" s="162">
        <v>36304.354800000001</v>
      </c>
      <c r="V167" s="162">
        <v>43201.829400000002</v>
      </c>
      <c r="W167" s="162">
        <v>115075.18</v>
      </c>
      <c r="X167" s="162">
        <v>152321.10986913141</v>
      </c>
      <c r="Y167" s="162">
        <v>0</v>
      </c>
      <c r="Z167" s="158">
        <v>0</v>
      </c>
      <c r="AA167" s="162">
        <v>59662.232485092922</v>
      </c>
      <c r="AB167" s="177">
        <f>SUM(Muut[[#This Row],[Työttömyysaste]:[Koulutustausta]])</f>
        <v>531023.9599416405</v>
      </c>
      <c r="AD167" s="62"/>
    </row>
    <row r="168" spans="1:30" s="45" customFormat="1" x14ac:dyDescent="0.25">
      <c r="A168" s="90">
        <v>505</v>
      </c>
      <c r="B168" s="154" t="s">
        <v>167</v>
      </c>
      <c r="C168" s="403">
        <v>20912</v>
      </c>
      <c r="D168" s="136">
        <v>643.66666666666663</v>
      </c>
      <c r="E168" s="41">
        <v>10203</v>
      </c>
      <c r="F168" s="338">
        <f t="shared" si="6"/>
        <v>6.308602045150119E-2</v>
      </c>
      <c r="G168" s="385">
        <f>Muut[[#This Row],[Keskim. työttömyysaste 2022, %]]/$F$12</f>
        <v>0.66469485563586272</v>
      </c>
      <c r="H168" s="169">
        <v>0</v>
      </c>
      <c r="I168" s="391">
        <v>167</v>
      </c>
      <c r="J168" s="397">
        <v>970</v>
      </c>
      <c r="K168" s="272">
        <v>580.85</v>
      </c>
      <c r="L168" s="173">
        <f t="shared" si="7"/>
        <v>36.002410260824654</v>
      </c>
      <c r="M168" s="385">
        <v>0.50825562496824217</v>
      </c>
      <c r="N168" s="169">
        <v>0</v>
      </c>
      <c r="O168" s="405">
        <v>0</v>
      </c>
      <c r="P168" s="272">
        <v>6816</v>
      </c>
      <c r="Q168" s="15">
        <v>938</v>
      </c>
      <c r="R168" s="161">
        <v>0.13761737089201878</v>
      </c>
      <c r="S168" s="409">
        <v>0.97101908352836963</v>
      </c>
      <c r="T168" s="162">
        <v>962859.84533462953</v>
      </c>
      <c r="U168" s="162">
        <v>0</v>
      </c>
      <c r="V168" s="162">
        <v>0</v>
      </c>
      <c r="W168" s="162">
        <v>1666013.8</v>
      </c>
      <c r="X168" s="162">
        <v>441407.48686631909</v>
      </c>
      <c r="Y168" s="162">
        <v>0</v>
      </c>
      <c r="Z168" s="158">
        <v>0</v>
      </c>
      <c r="AA168" s="162">
        <v>577298.18905500788</v>
      </c>
      <c r="AB168" s="177">
        <f>SUM(Muut[[#This Row],[Työttömyysaste]:[Koulutustausta]])</f>
        <v>3647579.3212559563</v>
      </c>
      <c r="AD168" s="62"/>
    </row>
    <row r="169" spans="1:30" s="45" customFormat="1" x14ac:dyDescent="0.25">
      <c r="A169" s="90">
        <v>507</v>
      </c>
      <c r="B169" s="154" t="s">
        <v>168</v>
      </c>
      <c r="C169" s="403">
        <v>5564</v>
      </c>
      <c r="D169" s="136">
        <v>205.16666666666666</v>
      </c>
      <c r="E169" s="41">
        <v>2208</v>
      </c>
      <c r="F169" s="338">
        <f t="shared" si="6"/>
        <v>9.2919685990338161E-2</v>
      </c>
      <c r="G169" s="385">
        <f>Muut[[#This Row],[Keskim. työttömyysaste 2022, %]]/$F$12</f>
        <v>0.97903207117905644</v>
      </c>
      <c r="H169" s="169">
        <v>0</v>
      </c>
      <c r="I169" s="391">
        <v>13</v>
      </c>
      <c r="J169" s="397">
        <v>151</v>
      </c>
      <c r="K169" s="272">
        <v>981.26</v>
      </c>
      <c r="L169" s="173">
        <f t="shared" si="7"/>
        <v>5.6702606852414243</v>
      </c>
      <c r="M169" s="385">
        <v>3.2270875261706577</v>
      </c>
      <c r="N169" s="169">
        <v>0</v>
      </c>
      <c r="O169" s="405">
        <v>0</v>
      </c>
      <c r="P169" s="272">
        <v>1267</v>
      </c>
      <c r="Q169" s="15">
        <v>229</v>
      </c>
      <c r="R169" s="161">
        <v>0.18074191002367798</v>
      </c>
      <c r="S169" s="409">
        <v>1.2753029845633921</v>
      </c>
      <c r="T169" s="162">
        <v>377336.85693866946</v>
      </c>
      <c r="U169" s="162">
        <v>0</v>
      </c>
      <c r="V169" s="162">
        <v>0</v>
      </c>
      <c r="W169" s="162">
        <v>259348.54</v>
      </c>
      <c r="X169" s="162">
        <v>745692.5377678303</v>
      </c>
      <c r="Y169" s="162">
        <v>0</v>
      </c>
      <c r="Z169" s="158">
        <v>0</v>
      </c>
      <c r="AA169" s="162">
        <v>201733.19046772757</v>
      </c>
      <c r="AB169" s="177">
        <f>SUM(Muut[[#This Row],[Työttömyysaste]:[Koulutustausta]])</f>
        <v>1584111.1251742274</v>
      </c>
      <c r="AD169" s="62"/>
    </row>
    <row r="170" spans="1:30" s="45" customFormat="1" x14ac:dyDescent="0.25">
      <c r="A170" s="90">
        <v>508</v>
      </c>
      <c r="B170" s="154" t="s">
        <v>169</v>
      </c>
      <c r="C170" s="403">
        <v>9360</v>
      </c>
      <c r="D170" s="136">
        <v>326</v>
      </c>
      <c r="E170" s="41">
        <v>3834</v>
      </c>
      <c r="F170" s="338">
        <f t="shared" si="6"/>
        <v>8.5028690662493481E-2</v>
      </c>
      <c r="G170" s="385">
        <f>Muut[[#This Row],[Keskim. työttömyysaste 2022, %]]/$F$12</f>
        <v>0.89588997467770426</v>
      </c>
      <c r="H170" s="169">
        <v>0</v>
      </c>
      <c r="I170" s="391">
        <v>14</v>
      </c>
      <c r="J170" s="397">
        <v>274</v>
      </c>
      <c r="K170" s="272">
        <v>534.80999999999995</v>
      </c>
      <c r="L170" s="173">
        <f t="shared" si="7"/>
        <v>17.501542603915411</v>
      </c>
      <c r="M170" s="385">
        <v>1.0455322677319199</v>
      </c>
      <c r="N170" s="169">
        <v>0</v>
      </c>
      <c r="O170" s="405">
        <v>0</v>
      </c>
      <c r="P170" s="272">
        <v>2394</v>
      </c>
      <c r="Q170" s="15">
        <v>326</v>
      </c>
      <c r="R170" s="161">
        <v>0.13617376775271511</v>
      </c>
      <c r="S170" s="409">
        <v>0.96083311508398472</v>
      </c>
      <c r="T170" s="162">
        <v>580865.67438985396</v>
      </c>
      <c r="U170" s="162">
        <v>0</v>
      </c>
      <c r="V170" s="162">
        <v>0</v>
      </c>
      <c r="W170" s="162">
        <v>470605.95999999996</v>
      </c>
      <c r="X170" s="162">
        <v>406420.13953856606</v>
      </c>
      <c r="Y170" s="162">
        <v>0</v>
      </c>
      <c r="Z170" s="158">
        <v>0</v>
      </c>
      <c r="AA170" s="162">
        <v>255682.30392280073</v>
      </c>
      <c r="AB170" s="177">
        <f>SUM(Muut[[#This Row],[Työttömyysaste]:[Koulutustausta]])</f>
        <v>1713574.077851221</v>
      </c>
      <c r="AD170" s="62"/>
    </row>
    <row r="171" spans="1:30" s="45" customFormat="1" x14ac:dyDescent="0.25">
      <c r="A171" s="90">
        <v>529</v>
      </c>
      <c r="B171" s="154" t="s">
        <v>170</v>
      </c>
      <c r="C171" s="403">
        <v>19850</v>
      </c>
      <c r="D171" s="136">
        <v>591.91666666666663</v>
      </c>
      <c r="E171" s="41">
        <v>9082</v>
      </c>
      <c r="F171" s="338">
        <f t="shared" si="6"/>
        <v>6.5174704543786238E-2</v>
      </c>
      <c r="G171" s="385">
        <f>Muut[[#This Row],[Keskim. työttömyysaste 2022, %]]/$F$12</f>
        <v>0.68670191141865145</v>
      </c>
      <c r="H171" s="169">
        <v>0</v>
      </c>
      <c r="I171" s="391">
        <v>270</v>
      </c>
      <c r="J171" s="397">
        <v>658</v>
      </c>
      <c r="K171" s="272">
        <v>312.58</v>
      </c>
      <c r="L171" s="173">
        <f t="shared" si="7"/>
        <v>63.503743041781306</v>
      </c>
      <c r="M171" s="385">
        <v>0.28814722803724058</v>
      </c>
      <c r="N171" s="169">
        <v>3</v>
      </c>
      <c r="O171" s="405">
        <v>4249</v>
      </c>
      <c r="P171" s="272">
        <v>5986</v>
      </c>
      <c r="Q171" s="15">
        <v>617</v>
      </c>
      <c r="R171" s="161">
        <v>0.10307383895756765</v>
      </c>
      <c r="S171" s="409">
        <v>0.72728220275956967</v>
      </c>
      <c r="T171" s="162">
        <v>944221.65186880424</v>
      </c>
      <c r="U171" s="162">
        <v>0</v>
      </c>
      <c r="V171" s="162">
        <v>0</v>
      </c>
      <c r="W171" s="162">
        <v>1130141.32</v>
      </c>
      <c r="X171" s="162">
        <v>237540.07445067406</v>
      </c>
      <c r="Y171" s="162">
        <v>0</v>
      </c>
      <c r="Z171" s="158">
        <v>1257788.98</v>
      </c>
      <c r="AA171" s="162">
        <v>410431.16553542315</v>
      </c>
      <c r="AB171" s="177">
        <f>SUM(Muut[[#This Row],[Työttömyysaste]:[Koulutustausta]])</f>
        <v>3980123.1918549011</v>
      </c>
      <c r="AD171" s="62"/>
    </row>
    <row r="172" spans="1:30" s="45" customFormat="1" x14ac:dyDescent="0.25">
      <c r="A172" s="90">
        <v>531</v>
      </c>
      <c r="B172" s="154" t="s">
        <v>171</v>
      </c>
      <c r="C172" s="403">
        <v>5072</v>
      </c>
      <c r="D172" s="136">
        <v>155.33333333333334</v>
      </c>
      <c r="E172" s="41">
        <v>2273</v>
      </c>
      <c r="F172" s="338">
        <f t="shared" si="6"/>
        <v>6.8338466050740579E-2</v>
      </c>
      <c r="G172" s="385">
        <f>Muut[[#This Row],[Keskim. työttömyysaste 2022, %]]/$F$12</f>
        <v>0.72003633294470082</v>
      </c>
      <c r="H172" s="169">
        <v>0</v>
      </c>
      <c r="I172" s="391">
        <v>29</v>
      </c>
      <c r="J172" s="397">
        <v>97</v>
      </c>
      <c r="K172" s="272">
        <v>182.93</v>
      </c>
      <c r="L172" s="173">
        <f t="shared" si="7"/>
        <v>27.726452741485812</v>
      </c>
      <c r="M172" s="385">
        <v>0.65996280512650629</v>
      </c>
      <c r="N172" s="169">
        <v>0</v>
      </c>
      <c r="O172" s="405">
        <v>0</v>
      </c>
      <c r="P172" s="272">
        <v>1451</v>
      </c>
      <c r="Q172" s="15">
        <v>155</v>
      </c>
      <c r="R172" s="161">
        <v>0.10682288077188146</v>
      </c>
      <c r="S172" s="409">
        <v>0.75373519428998448</v>
      </c>
      <c r="T172" s="162">
        <v>252975.72192377885</v>
      </c>
      <c r="U172" s="162">
        <v>0</v>
      </c>
      <c r="V172" s="162">
        <v>0</v>
      </c>
      <c r="W172" s="162">
        <v>166601.38</v>
      </c>
      <c r="X172" s="162">
        <v>139014.67086589613</v>
      </c>
      <c r="Y172" s="162">
        <v>0</v>
      </c>
      <c r="Z172" s="158">
        <v>0</v>
      </c>
      <c r="AA172" s="162">
        <v>108686.32366162512</v>
      </c>
      <c r="AB172" s="177">
        <f>SUM(Muut[[#This Row],[Työttömyysaste]:[Koulutustausta]])</f>
        <v>667278.0964513002</v>
      </c>
      <c r="AD172" s="62"/>
    </row>
    <row r="173" spans="1:30" s="45" customFormat="1" x14ac:dyDescent="0.25">
      <c r="A173" s="90">
        <v>535</v>
      </c>
      <c r="B173" s="154" t="s">
        <v>172</v>
      </c>
      <c r="C173" s="403">
        <v>10419</v>
      </c>
      <c r="D173" s="136">
        <v>283.91666666666669</v>
      </c>
      <c r="E173" s="41">
        <v>4381</v>
      </c>
      <c r="F173" s="338">
        <f t="shared" si="6"/>
        <v>6.480636080042608E-2</v>
      </c>
      <c r="G173" s="385">
        <f>Muut[[#This Row],[Keskim. työttömyysaste 2022, %]]/$F$12</f>
        <v>0.6828209217863227</v>
      </c>
      <c r="H173" s="169">
        <v>0</v>
      </c>
      <c r="I173" s="391">
        <v>5</v>
      </c>
      <c r="J173" s="397">
        <v>115</v>
      </c>
      <c r="K173" s="272">
        <v>527.30999999999995</v>
      </c>
      <c r="L173" s="173">
        <f t="shared" si="7"/>
        <v>19.758775672754169</v>
      </c>
      <c r="M173" s="385">
        <v>0.92609116225306465</v>
      </c>
      <c r="N173" s="169">
        <v>0</v>
      </c>
      <c r="O173" s="405">
        <v>0</v>
      </c>
      <c r="P173" s="272">
        <v>2782</v>
      </c>
      <c r="Q173" s="15">
        <v>274</v>
      </c>
      <c r="R173" s="161">
        <v>9.8490294751977001E-2</v>
      </c>
      <c r="S173" s="409">
        <v>0.69494101745007375</v>
      </c>
      <c r="T173" s="162">
        <v>492808.33572203177</v>
      </c>
      <c r="U173" s="162">
        <v>0</v>
      </c>
      <c r="V173" s="162">
        <v>0</v>
      </c>
      <c r="W173" s="162">
        <v>197517.1</v>
      </c>
      <c r="X173" s="162">
        <v>400720.63682444475</v>
      </c>
      <c r="Y173" s="162">
        <v>0</v>
      </c>
      <c r="Z173" s="158">
        <v>0</v>
      </c>
      <c r="AA173" s="162">
        <v>205849.9868008942</v>
      </c>
      <c r="AB173" s="177">
        <f>SUM(Muut[[#This Row],[Työttömyysaste]:[Koulutustausta]])</f>
        <v>1296896.0593473706</v>
      </c>
      <c r="AD173" s="62"/>
    </row>
    <row r="174" spans="1:30" s="45" customFormat="1" x14ac:dyDescent="0.25">
      <c r="A174" s="90">
        <v>536</v>
      </c>
      <c r="B174" s="154" t="s">
        <v>173</v>
      </c>
      <c r="C174" s="403">
        <v>35346</v>
      </c>
      <c r="D174" s="136">
        <v>1220.8333333333333</v>
      </c>
      <c r="E174" s="41">
        <v>16562</v>
      </c>
      <c r="F174" s="338">
        <f t="shared" si="6"/>
        <v>7.3712917119510515E-2</v>
      </c>
      <c r="G174" s="385">
        <f>Muut[[#This Row],[Keskim. työttömyysaste 2022, %]]/$F$12</f>
        <v>0.77666329961197356</v>
      </c>
      <c r="H174" s="169">
        <v>0</v>
      </c>
      <c r="I174" s="391">
        <v>117</v>
      </c>
      <c r="J174" s="397">
        <v>1117</v>
      </c>
      <c r="K174" s="272">
        <v>288.3</v>
      </c>
      <c r="L174" s="173">
        <f t="shared" si="7"/>
        <v>122.60145681581685</v>
      </c>
      <c r="M174" s="385">
        <v>0.14925130583862525</v>
      </c>
      <c r="N174" s="169">
        <v>0</v>
      </c>
      <c r="O174" s="405">
        <v>0</v>
      </c>
      <c r="P174" s="272">
        <v>12045</v>
      </c>
      <c r="Q174" s="15">
        <v>1065</v>
      </c>
      <c r="R174" s="161">
        <v>8.8418430884184315E-2</v>
      </c>
      <c r="S174" s="409">
        <v>0.62387461094242158</v>
      </c>
      <c r="T174" s="162">
        <v>1901595.9522446352</v>
      </c>
      <c r="U174" s="162">
        <v>0</v>
      </c>
      <c r="V174" s="162">
        <v>0</v>
      </c>
      <c r="W174" s="162">
        <v>1918492.18</v>
      </c>
      <c r="X174" s="162">
        <v>219088.88433082515</v>
      </c>
      <c r="Y174" s="162">
        <v>0</v>
      </c>
      <c r="Z174" s="158">
        <v>0</v>
      </c>
      <c r="AA174" s="162">
        <v>626923.34891368286</v>
      </c>
      <c r="AB174" s="177">
        <f>SUM(Muut[[#This Row],[Työttömyysaste]:[Koulutustausta]])</f>
        <v>4666100.3654891429</v>
      </c>
      <c r="AD174" s="62"/>
    </row>
    <row r="175" spans="1:30" s="45" customFormat="1" x14ac:dyDescent="0.25">
      <c r="A175" s="90">
        <v>538</v>
      </c>
      <c r="B175" s="154" t="s">
        <v>174</v>
      </c>
      <c r="C175" s="403">
        <v>4644</v>
      </c>
      <c r="D175" s="136">
        <v>117.5</v>
      </c>
      <c r="E175" s="41">
        <v>2307</v>
      </c>
      <c r="F175" s="338">
        <f t="shared" si="6"/>
        <v>5.0931946250541829E-2</v>
      </c>
      <c r="G175" s="385">
        <f>Muut[[#This Row],[Keskim. työttömyysaste 2022, %]]/$F$12</f>
        <v>0.53663557184247512</v>
      </c>
      <c r="H175" s="169">
        <v>0</v>
      </c>
      <c r="I175" s="391">
        <v>37</v>
      </c>
      <c r="J175" s="397">
        <v>105</v>
      </c>
      <c r="K175" s="272">
        <v>198.93</v>
      </c>
      <c r="L175" s="173">
        <f t="shared" si="7"/>
        <v>23.344895189262555</v>
      </c>
      <c r="M175" s="385">
        <v>0.78382992851879751</v>
      </c>
      <c r="N175" s="169">
        <v>0</v>
      </c>
      <c r="O175" s="405">
        <v>0</v>
      </c>
      <c r="P175" s="272">
        <v>1577</v>
      </c>
      <c r="Q175" s="15">
        <v>154</v>
      </c>
      <c r="R175" s="161">
        <v>9.7653772986683582E-2</v>
      </c>
      <c r="S175" s="409">
        <v>0.68903857510125066</v>
      </c>
      <c r="T175" s="162">
        <v>172630.2327097372</v>
      </c>
      <c r="U175" s="162">
        <v>0</v>
      </c>
      <c r="V175" s="162">
        <v>0</v>
      </c>
      <c r="W175" s="162">
        <v>180341.69999999998</v>
      </c>
      <c r="X175" s="162">
        <v>151173.60998935503</v>
      </c>
      <c r="Y175" s="162">
        <v>0</v>
      </c>
      <c r="Z175" s="158">
        <v>0</v>
      </c>
      <c r="AA175" s="162">
        <v>90973.018908957019</v>
      </c>
      <c r="AB175" s="177">
        <f>SUM(Muut[[#This Row],[Työttömyysaste]:[Koulutustausta]])</f>
        <v>595118.56160804932</v>
      </c>
      <c r="AD175" s="62"/>
    </row>
    <row r="176" spans="1:30" s="45" customFormat="1" x14ac:dyDescent="0.25">
      <c r="A176" s="90">
        <v>541</v>
      </c>
      <c r="B176" s="154" t="s">
        <v>175</v>
      </c>
      <c r="C176" s="403">
        <v>9243</v>
      </c>
      <c r="D176" s="136">
        <v>451.5</v>
      </c>
      <c r="E176" s="41">
        <v>3862</v>
      </c>
      <c r="F176" s="338">
        <f t="shared" si="6"/>
        <v>0.11690833764888658</v>
      </c>
      <c r="G176" s="385">
        <f>Muut[[#This Row],[Keskim. työttömyysaste 2022, %]]/$F$12</f>
        <v>1.2317843170325737</v>
      </c>
      <c r="H176" s="169">
        <v>0</v>
      </c>
      <c r="I176" s="391">
        <v>8</v>
      </c>
      <c r="J176" s="398">
        <v>252</v>
      </c>
      <c r="K176" s="272">
        <v>2401.35</v>
      </c>
      <c r="L176" s="173">
        <f t="shared" si="7"/>
        <v>3.8490848897495162</v>
      </c>
      <c r="M176" s="385">
        <v>4.7539682941805106</v>
      </c>
      <c r="N176" s="169">
        <v>0</v>
      </c>
      <c r="O176" s="405">
        <v>0</v>
      </c>
      <c r="P176" s="272">
        <v>2219</v>
      </c>
      <c r="Q176" s="15">
        <v>288</v>
      </c>
      <c r="R176" s="161">
        <v>0.12978819287967552</v>
      </c>
      <c r="S176" s="409">
        <v>0.91577692035486202</v>
      </c>
      <c r="T176" s="162">
        <v>788665.44178034307</v>
      </c>
      <c r="U176" s="162">
        <v>0</v>
      </c>
      <c r="V176" s="162">
        <v>0</v>
      </c>
      <c r="W176" s="162">
        <v>432820.08</v>
      </c>
      <c r="X176" s="162">
        <v>1824866.7790073776</v>
      </c>
      <c r="Y176" s="162">
        <v>0</v>
      </c>
      <c r="Z176" s="158">
        <v>0</v>
      </c>
      <c r="AA176" s="162">
        <v>240646.47630770094</v>
      </c>
      <c r="AB176" s="177">
        <f>SUM(Muut[[#This Row],[Työttömyysaste]:[Koulutustausta]])</f>
        <v>3286998.7770954217</v>
      </c>
      <c r="AD176" s="62"/>
    </row>
    <row r="177" spans="1:30" s="45" customFormat="1" x14ac:dyDescent="0.25">
      <c r="A177" s="90">
        <v>543</v>
      </c>
      <c r="B177" s="154" t="s">
        <v>176</v>
      </c>
      <c r="C177" s="403">
        <v>44458</v>
      </c>
      <c r="D177" s="136">
        <v>1528.0833333333333</v>
      </c>
      <c r="E177" s="41">
        <v>22307</v>
      </c>
      <c r="F177" s="338">
        <f t="shared" si="6"/>
        <v>6.8502413293286116E-2</v>
      </c>
      <c r="G177" s="385">
        <f>Muut[[#This Row],[Keskim. työttömyysaste 2022, %]]/$F$12</f>
        <v>0.7217637344820903</v>
      </c>
      <c r="H177" s="169">
        <v>0</v>
      </c>
      <c r="I177" s="391">
        <v>546</v>
      </c>
      <c r="J177" s="397">
        <v>3164</v>
      </c>
      <c r="K177" s="272">
        <v>361.9</v>
      </c>
      <c r="L177" s="173">
        <f t="shared" si="7"/>
        <v>122.84609008013264</v>
      </c>
      <c r="M177" s="385">
        <v>0.14895408975200108</v>
      </c>
      <c r="N177" s="169">
        <v>0</v>
      </c>
      <c r="O177" s="405">
        <v>0</v>
      </c>
      <c r="P177" s="272">
        <v>15143</v>
      </c>
      <c r="Q177" s="15">
        <v>2289</v>
      </c>
      <c r="R177" s="161">
        <v>0.15115895133064783</v>
      </c>
      <c r="S177" s="409">
        <v>1.0665675810894857</v>
      </c>
      <c r="T177" s="162">
        <v>2222747.6818937822</v>
      </c>
      <c r="U177" s="162">
        <v>0</v>
      </c>
      <c r="V177" s="162">
        <v>0</v>
      </c>
      <c r="W177" s="162">
        <v>5434296.5599999996</v>
      </c>
      <c r="X177" s="162">
        <v>275020.00429873611</v>
      </c>
      <c r="Y177" s="162">
        <v>0</v>
      </c>
      <c r="Z177" s="158">
        <v>0</v>
      </c>
      <c r="AA177" s="162">
        <v>1348078.4310157706</v>
      </c>
      <c r="AB177" s="177">
        <f>SUM(Muut[[#This Row],[Työttömyysaste]:[Koulutustausta]])</f>
        <v>9280142.6772082876</v>
      </c>
      <c r="AD177" s="62"/>
    </row>
    <row r="178" spans="1:30" s="45" customFormat="1" x14ac:dyDescent="0.25">
      <c r="A178" s="90">
        <v>545</v>
      </c>
      <c r="B178" s="154" t="s">
        <v>177</v>
      </c>
      <c r="C178" s="403">
        <v>9584</v>
      </c>
      <c r="D178" s="136">
        <v>160.66666666666666</v>
      </c>
      <c r="E178" s="41">
        <v>4495</v>
      </c>
      <c r="F178" s="338">
        <f t="shared" si="6"/>
        <v>3.5743418613274007E-2</v>
      </c>
      <c r="G178" s="385">
        <f>Muut[[#This Row],[Keskim. työttömyysaste 2022, %]]/$F$12</f>
        <v>0.37660429846493865</v>
      </c>
      <c r="H178" s="393">
        <v>3</v>
      </c>
      <c r="I178" s="391">
        <v>7212</v>
      </c>
      <c r="J178" s="397">
        <v>1870</v>
      </c>
      <c r="K178" s="272">
        <v>977.82</v>
      </c>
      <c r="L178" s="173">
        <f t="shared" si="7"/>
        <v>9.8013949397639646</v>
      </c>
      <c r="M178" s="385">
        <v>1.8669207434180943</v>
      </c>
      <c r="N178" s="169">
        <v>3</v>
      </c>
      <c r="O178" s="405">
        <v>95</v>
      </c>
      <c r="P178" s="272">
        <v>2858</v>
      </c>
      <c r="Q178" s="15">
        <v>716</v>
      </c>
      <c r="R178" s="161">
        <v>0.25052484254723584</v>
      </c>
      <c r="S178" s="409">
        <v>1.7676867493870596</v>
      </c>
      <c r="T178" s="162">
        <v>250021.44756872181</v>
      </c>
      <c r="U178" s="162">
        <v>197245.42879999999</v>
      </c>
      <c r="V178" s="162">
        <v>1971972.1116000002</v>
      </c>
      <c r="W178" s="162">
        <v>3211799.8</v>
      </c>
      <c r="X178" s="162">
        <v>743078.36585628684</v>
      </c>
      <c r="Y178" s="162">
        <v>0</v>
      </c>
      <c r="Z178" s="158">
        <v>28121.899999999998</v>
      </c>
      <c r="AA178" s="162">
        <v>481647.12378815014</v>
      </c>
      <c r="AB178" s="177">
        <f>SUM(Muut[[#This Row],[Työttömyysaste]:[Koulutustausta]])</f>
        <v>6883886.1776131587</v>
      </c>
      <c r="AD178" s="62"/>
    </row>
    <row r="179" spans="1:30" s="45" customFormat="1" x14ac:dyDescent="0.25">
      <c r="A179" s="90">
        <v>560</v>
      </c>
      <c r="B179" s="154" t="s">
        <v>178</v>
      </c>
      <c r="C179" s="403">
        <v>15735</v>
      </c>
      <c r="D179" s="136">
        <v>724.08333333333337</v>
      </c>
      <c r="E179" s="41">
        <v>7242</v>
      </c>
      <c r="F179" s="338">
        <f t="shared" si="6"/>
        <v>9.9983890269722916E-2</v>
      </c>
      <c r="G179" s="385">
        <f>Muut[[#This Row],[Keskim. työttömyysaste 2022, %]]/$F$12</f>
        <v>1.0534628279467575</v>
      </c>
      <c r="H179" s="169">
        <v>0</v>
      </c>
      <c r="I179" s="391">
        <v>96</v>
      </c>
      <c r="J179" s="397">
        <v>557</v>
      </c>
      <c r="K179" s="272">
        <v>785.26</v>
      </c>
      <c r="L179" s="173">
        <f t="shared" si="7"/>
        <v>20.037949214272981</v>
      </c>
      <c r="M179" s="385">
        <v>0.91318863681142404</v>
      </c>
      <c r="N179" s="169">
        <v>0</v>
      </c>
      <c r="O179" s="405">
        <v>0</v>
      </c>
      <c r="P179" s="272">
        <v>4749</v>
      </c>
      <c r="Q179" s="15">
        <v>719</v>
      </c>
      <c r="R179" s="161">
        <v>0.15140029479890504</v>
      </c>
      <c r="S179" s="409">
        <v>1.068270484668036</v>
      </c>
      <c r="T179" s="162">
        <v>1148235.9783956041</v>
      </c>
      <c r="U179" s="162">
        <v>0</v>
      </c>
      <c r="V179" s="162">
        <v>0</v>
      </c>
      <c r="W179" s="162">
        <v>956669.78</v>
      </c>
      <c r="X179" s="162">
        <v>596745.53350545873</v>
      </c>
      <c r="Y179" s="162">
        <v>0</v>
      </c>
      <c r="Z179" s="158">
        <v>0</v>
      </c>
      <c r="AA179" s="162">
        <v>477886.58164783142</v>
      </c>
      <c r="AB179" s="177">
        <f>SUM(Muut[[#This Row],[Työttömyysaste]:[Koulutustausta]])</f>
        <v>3179537.8735488942</v>
      </c>
      <c r="AD179" s="62"/>
    </row>
    <row r="180" spans="1:30" s="45" customFormat="1" x14ac:dyDescent="0.25">
      <c r="A180" s="90">
        <v>561</v>
      </c>
      <c r="B180" s="154" t="s">
        <v>179</v>
      </c>
      <c r="C180" s="403">
        <v>1317</v>
      </c>
      <c r="D180" s="136">
        <v>39.583333333333336</v>
      </c>
      <c r="E180" s="41">
        <v>580</v>
      </c>
      <c r="F180" s="338">
        <f t="shared" si="6"/>
        <v>6.8247126436781616E-2</v>
      </c>
      <c r="G180" s="385">
        <f>Muut[[#This Row],[Keskim. työttömyysaste 2022, %]]/$F$12</f>
        <v>0.71907394902699973</v>
      </c>
      <c r="H180" s="169">
        <v>0</v>
      </c>
      <c r="I180" s="391">
        <v>6</v>
      </c>
      <c r="J180" s="397">
        <v>105</v>
      </c>
      <c r="K180" s="272">
        <v>117.78</v>
      </c>
      <c r="L180" s="173">
        <f t="shared" si="7"/>
        <v>11.181864493122772</v>
      </c>
      <c r="M180" s="385">
        <v>1.6364379606578709</v>
      </c>
      <c r="N180" s="169">
        <v>0</v>
      </c>
      <c r="O180" s="405">
        <v>0</v>
      </c>
      <c r="P180" s="272">
        <v>400</v>
      </c>
      <c r="Q180" s="15">
        <v>90</v>
      </c>
      <c r="R180" s="161">
        <v>0.22500000000000001</v>
      </c>
      <c r="S180" s="409">
        <v>1.5875851455214367</v>
      </c>
      <c r="T180" s="162">
        <v>65600.102475465057</v>
      </c>
      <c r="U180" s="162">
        <v>0</v>
      </c>
      <c r="V180" s="162">
        <v>0</v>
      </c>
      <c r="W180" s="162">
        <v>180341.69999999998</v>
      </c>
      <c r="X180" s="162">
        <v>89504.990622561862</v>
      </c>
      <c r="Y180" s="162">
        <v>0</v>
      </c>
      <c r="Z180" s="158">
        <v>0</v>
      </c>
      <c r="AA180" s="162">
        <v>59442.855170008741</v>
      </c>
      <c r="AB180" s="177">
        <f>SUM(Muut[[#This Row],[Työttömyysaste]:[Koulutustausta]])</f>
        <v>394889.64826803561</v>
      </c>
      <c r="AD180" s="62"/>
    </row>
    <row r="181" spans="1:30" s="45" customFormat="1" x14ac:dyDescent="0.25">
      <c r="A181" s="90">
        <v>562</v>
      </c>
      <c r="B181" s="154" t="s">
        <v>180</v>
      </c>
      <c r="C181" s="403">
        <v>8935</v>
      </c>
      <c r="D181" s="136">
        <v>329.25</v>
      </c>
      <c r="E181" s="41">
        <v>3875</v>
      </c>
      <c r="F181" s="338">
        <f t="shared" si="6"/>
        <v>8.496774193548387E-2</v>
      </c>
      <c r="G181" s="385">
        <f>Muut[[#This Row],[Keskim. työttömyysaste 2022, %]]/$F$12</f>
        <v>0.89524779904178842</v>
      </c>
      <c r="H181" s="169">
        <v>0</v>
      </c>
      <c r="I181" s="391">
        <v>14</v>
      </c>
      <c r="J181" s="397">
        <v>174</v>
      </c>
      <c r="K181" s="272">
        <v>799.72</v>
      </c>
      <c r="L181" s="173">
        <f t="shared" si="7"/>
        <v>11.172660431150902</v>
      </c>
      <c r="M181" s="385">
        <v>1.6377860618103075</v>
      </c>
      <c r="N181" s="169">
        <v>0</v>
      </c>
      <c r="O181" s="405">
        <v>0</v>
      </c>
      <c r="P181" s="272">
        <v>2476</v>
      </c>
      <c r="Q181" s="15">
        <v>253</v>
      </c>
      <c r="R181" s="161">
        <v>0.10218093699515347</v>
      </c>
      <c r="S181" s="409">
        <v>0.72098194546207772</v>
      </c>
      <c r="T181" s="162">
        <v>554093.43737904646</v>
      </c>
      <c r="U181" s="162">
        <v>0</v>
      </c>
      <c r="V181" s="162">
        <v>0</v>
      </c>
      <c r="W181" s="162">
        <v>298851.96000000002</v>
      </c>
      <c r="X181" s="162">
        <v>607734.17473828478</v>
      </c>
      <c r="Y181" s="162">
        <v>0</v>
      </c>
      <c r="Z181" s="158">
        <v>0</v>
      </c>
      <c r="AA181" s="162">
        <v>183145.31179926515</v>
      </c>
      <c r="AB181" s="177">
        <f>SUM(Muut[[#This Row],[Työttömyysaste]:[Koulutustausta]])</f>
        <v>1643824.8839165966</v>
      </c>
      <c r="AD181" s="62"/>
    </row>
    <row r="182" spans="1:30" s="45" customFormat="1" x14ac:dyDescent="0.25">
      <c r="A182" s="90">
        <v>563</v>
      </c>
      <c r="B182" s="154" t="s">
        <v>181</v>
      </c>
      <c r="C182" s="403">
        <v>7025</v>
      </c>
      <c r="D182" s="136">
        <v>223</v>
      </c>
      <c r="E182" s="41">
        <v>2957</v>
      </c>
      <c r="F182" s="338">
        <f t="shared" si="6"/>
        <v>7.5414271220831927E-2</v>
      </c>
      <c r="G182" s="385">
        <f>Muut[[#This Row],[Keskim. työttömyysaste 2022, %]]/$F$12</f>
        <v>0.79458932047475261</v>
      </c>
      <c r="H182" s="169">
        <v>0</v>
      </c>
      <c r="I182" s="391">
        <v>8</v>
      </c>
      <c r="J182" s="397">
        <v>125</v>
      </c>
      <c r="K182" s="272">
        <v>587.84</v>
      </c>
      <c r="L182" s="173">
        <f t="shared" si="7"/>
        <v>11.950530756668481</v>
      </c>
      <c r="M182" s="385">
        <v>1.5311811583989969</v>
      </c>
      <c r="N182" s="169">
        <v>0</v>
      </c>
      <c r="O182" s="405">
        <v>0</v>
      </c>
      <c r="P182" s="272">
        <v>1813</v>
      </c>
      <c r="Q182" s="15">
        <v>190</v>
      </c>
      <c r="R182" s="161">
        <v>0.10479867622724766</v>
      </c>
      <c r="S182" s="409">
        <v>0.73945254066083954</v>
      </c>
      <c r="T182" s="162">
        <v>386664.44566073496</v>
      </c>
      <c r="U182" s="162">
        <v>0</v>
      </c>
      <c r="V182" s="162">
        <v>0</v>
      </c>
      <c r="W182" s="162">
        <v>214692.5</v>
      </c>
      <c r="X182" s="162">
        <v>446719.42339588021</v>
      </c>
      <c r="Y182" s="162">
        <v>0</v>
      </c>
      <c r="Z182" s="158">
        <v>0</v>
      </c>
      <c r="AA182" s="162">
        <v>147684.01601018835</v>
      </c>
      <c r="AB182" s="177">
        <f>SUM(Muut[[#This Row],[Työttömyysaste]:[Koulutustausta]])</f>
        <v>1195760.3850668035</v>
      </c>
      <c r="AD182" s="62"/>
    </row>
    <row r="183" spans="1:30" s="45" customFormat="1" x14ac:dyDescent="0.25">
      <c r="A183" s="90">
        <v>564</v>
      </c>
      <c r="B183" s="154" t="s">
        <v>182</v>
      </c>
      <c r="C183" s="403">
        <v>211848</v>
      </c>
      <c r="D183" s="136">
        <v>11529</v>
      </c>
      <c r="E183" s="41">
        <v>101653</v>
      </c>
      <c r="F183" s="338">
        <f t="shared" si="6"/>
        <v>0.11341524598388636</v>
      </c>
      <c r="G183" s="385">
        <f>Muut[[#This Row],[Keskim. työttömyysaste 2022, %]]/$F$12</f>
        <v>1.1949799657139621</v>
      </c>
      <c r="H183" s="169">
        <v>0</v>
      </c>
      <c r="I183" s="391">
        <v>480</v>
      </c>
      <c r="J183" s="397">
        <v>10999</v>
      </c>
      <c r="K183" s="272">
        <v>2972.44</v>
      </c>
      <c r="L183" s="173">
        <f t="shared" si="7"/>
        <v>71.270740536394342</v>
      </c>
      <c r="M183" s="385">
        <v>0.25674529813724067</v>
      </c>
      <c r="N183" s="169">
        <v>0</v>
      </c>
      <c r="O183" s="405">
        <v>0</v>
      </c>
      <c r="P183" s="272">
        <v>68357</v>
      </c>
      <c r="Q183" s="15">
        <v>6231</v>
      </c>
      <c r="R183" s="161">
        <v>9.1153795514724162E-2</v>
      </c>
      <c r="S183" s="409">
        <v>0.64317516318699841</v>
      </c>
      <c r="T183" s="162">
        <v>17535985.599843103</v>
      </c>
      <c r="U183" s="162">
        <v>0</v>
      </c>
      <c r="V183" s="162">
        <v>0</v>
      </c>
      <c r="W183" s="162">
        <v>18891222.460000001</v>
      </c>
      <c r="X183" s="162">
        <v>2258857.3130083871</v>
      </c>
      <c r="Y183" s="162">
        <v>0</v>
      </c>
      <c r="Z183" s="158">
        <v>0</v>
      </c>
      <c r="AA183" s="162">
        <v>3873740.2251309599</v>
      </c>
      <c r="AB183" s="177">
        <f>SUM(Muut[[#This Row],[Työttömyysaste]:[Koulutustausta]])</f>
        <v>42559805.597982459</v>
      </c>
      <c r="AD183" s="62"/>
    </row>
    <row r="184" spans="1:30" s="45" customFormat="1" x14ac:dyDescent="0.25">
      <c r="A184" s="90">
        <v>576</v>
      </c>
      <c r="B184" s="154" t="s">
        <v>183</v>
      </c>
      <c r="C184" s="403">
        <v>2750</v>
      </c>
      <c r="D184" s="136">
        <v>119.75</v>
      </c>
      <c r="E184" s="41">
        <v>1073</v>
      </c>
      <c r="F184" s="338">
        <f t="shared" si="6"/>
        <v>0.11160298229263746</v>
      </c>
      <c r="G184" s="385">
        <f>Muut[[#This Row],[Keskim. työttömyysaste 2022, %]]/$F$12</f>
        <v>1.1758853652936541</v>
      </c>
      <c r="H184" s="169">
        <v>0</v>
      </c>
      <c r="I184" s="391">
        <v>8</v>
      </c>
      <c r="J184" s="397">
        <v>56</v>
      </c>
      <c r="K184" s="272">
        <v>523.09</v>
      </c>
      <c r="L184" s="173">
        <f t="shared" si="7"/>
        <v>5.2572215106387041</v>
      </c>
      <c r="M184" s="385">
        <v>3.4806270746722627</v>
      </c>
      <c r="N184" s="169">
        <v>0</v>
      </c>
      <c r="O184" s="405">
        <v>0</v>
      </c>
      <c r="P184" s="272">
        <v>586</v>
      </c>
      <c r="Q184" s="15">
        <v>99</v>
      </c>
      <c r="R184" s="161">
        <v>0.16894197952218429</v>
      </c>
      <c r="S184" s="409">
        <v>1.1920434539751401</v>
      </c>
      <c r="T184" s="162">
        <v>223997.3429482014</v>
      </c>
      <c r="U184" s="162">
        <v>0</v>
      </c>
      <c r="V184" s="162">
        <v>0</v>
      </c>
      <c r="W184" s="162">
        <v>96182.239999999991</v>
      </c>
      <c r="X184" s="162">
        <v>397513.71663063241</v>
      </c>
      <c r="Y184" s="162">
        <v>0</v>
      </c>
      <c r="Z184" s="158">
        <v>0</v>
      </c>
      <c r="AA184" s="162">
        <v>93196.937340411387</v>
      </c>
      <c r="AB184" s="177">
        <f>SUM(Muut[[#This Row],[Työttömyysaste]:[Koulutustausta]])</f>
        <v>810890.23691924522</v>
      </c>
      <c r="AD184" s="62"/>
    </row>
    <row r="185" spans="1:30" s="45" customFormat="1" x14ac:dyDescent="0.25">
      <c r="A185" s="90">
        <v>577</v>
      </c>
      <c r="B185" s="154" t="s">
        <v>184</v>
      </c>
      <c r="C185" s="403">
        <v>11138</v>
      </c>
      <c r="D185" s="136">
        <v>226.5</v>
      </c>
      <c r="E185" s="41">
        <v>5115</v>
      </c>
      <c r="F185" s="338">
        <f t="shared" si="6"/>
        <v>4.4281524926686217E-2</v>
      </c>
      <c r="G185" s="385">
        <f>Muut[[#This Row],[Keskim. työttömyysaste 2022, %]]/$F$12</f>
        <v>0.46656456704393612</v>
      </c>
      <c r="H185" s="169">
        <v>0</v>
      </c>
      <c r="I185" s="391">
        <v>105</v>
      </c>
      <c r="J185" s="397">
        <v>393</v>
      </c>
      <c r="K185" s="272">
        <v>238.52</v>
      </c>
      <c r="L185" s="173">
        <f t="shared" si="7"/>
        <v>46.696293811839674</v>
      </c>
      <c r="M185" s="385">
        <v>0.39186038192262251</v>
      </c>
      <c r="N185" s="169">
        <v>0</v>
      </c>
      <c r="O185" s="405">
        <v>0</v>
      </c>
      <c r="P185" s="272">
        <v>3727</v>
      </c>
      <c r="Q185" s="15">
        <v>365</v>
      </c>
      <c r="R185" s="161">
        <v>9.7933995170378318E-2</v>
      </c>
      <c r="S185" s="409">
        <v>0.69101580432915888</v>
      </c>
      <c r="T185" s="162">
        <v>359968.21515362844</v>
      </c>
      <c r="U185" s="162">
        <v>0</v>
      </c>
      <c r="V185" s="162">
        <v>0</v>
      </c>
      <c r="W185" s="162">
        <v>674993.22</v>
      </c>
      <c r="X185" s="162">
        <v>181259.38498296367</v>
      </c>
      <c r="Y185" s="162">
        <v>0</v>
      </c>
      <c r="Z185" s="158">
        <v>0</v>
      </c>
      <c r="AA185" s="162">
        <v>218812.46243361462</v>
      </c>
      <c r="AB185" s="177">
        <f>SUM(Muut[[#This Row],[Työttömyysaste]:[Koulutustausta]])</f>
        <v>1435033.2825702068</v>
      </c>
      <c r="AD185" s="62"/>
    </row>
    <row r="186" spans="1:30" s="45" customFormat="1" x14ac:dyDescent="0.25">
      <c r="A186" s="90">
        <v>578</v>
      </c>
      <c r="B186" s="154" t="s">
        <v>185</v>
      </c>
      <c r="C186" s="403">
        <v>3100</v>
      </c>
      <c r="D186" s="136">
        <v>134</v>
      </c>
      <c r="E186" s="41">
        <v>1286</v>
      </c>
      <c r="F186" s="338">
        <f t="shared" si="6"/>
        <v>0.104199066874028</v>
      </c>
      <c r="G186" s="385">
        <f>Muut[[#This Row],[Keskim. työttömyysaste 2022, %]]/$F$12</f>
        <v>1.0978753013350921</v>
      </c>
      <c r="H186" s="169">
        <v>0</v>
      </c>
      <c r="I186" s="391">
        <v>2</v>
      </c>
      <c r="J186" s="397">
        <v>30</v>
      </c>
      <c r="K186" s="272">
        <v>918.79</v>
      </c>
      <c r="L186" s="173">
        <f t="shared" si="7"/>
        <v>3.3740027645054909</v>
      </c>
      <c r="M186" s="385">
        <v>5.4233587832167611</v>
      </c>
      <c r="N186" s="169">
        <v>0</v>
      </c>
      <c r="O186" s="405">
        <v>0</v>
      </c>
      <c r="P186" s="272">
        <v>743</v>
      </c>
      <c r="Q186" s="15">
        <v>71</v>
      </c>
      <c r="R186" s="161">
        <v>9.5558546433378203E-2</v>
      </c>
      <c r="S186" s="409">
        <v>0.67425479486778539</v>
      </c>
      <c r="T186" s="162">
        <v>235754.44858279367</v>
      </c>
      <c r="U186" s="162">
        <v>0</v>
      </c>
      <c r="V186" s="162">
        <v>0</v>
      </c>
      <c r="W186" s="162">
        <v>51526.2</v>
      </c>
      <c r="X186" s="162">
        <v>698219.4798276755</v>
      </c>
      <c r="Y186" s="162">
        <v>0</v>
      </c>
      <c r="Z186" s="158">
        <v>0</v>
      </c>
      <c r="AA186" s="162">
        <v>59424.097836082525</v>
      </c>
      <c r="AB186" s="177">
        <f>SUM(Muut[[#This Row],[Työttömyysaste]:[Koulutustausta]])</f>
        <v>1044924.2262465517</v>
      </c>
      <c r="AD186" s="62"/>
    </row>
    <row r="187" spans="1:30" s="45" customFormat="1" x14ac:dyDescent="0.25">
      <c r="A187" s="90">
        <v>580</v>
      </c>
      <c r="B187" s="154" t="s">
        <v>186</v>
      </c>
      <c r="C187" s="403">
        <v>4438</v>
      </c>
      <c r="D187" s="136">
        <v>163.91666666666666</v>
      </c>
      <c r="E187" s="41">
        <v>1801</v>
      </c>
      <c r="F187" s="338">
        <f t="shared" si="6"/>
        <v>9.1014251341847111E-2</v>
      </c>
      <c r="G187" s="385">
        <f>Muut[[#This Row],[Keskim. työttömyysaste 2022, %]]/$F$12</f>
        <v>0.95895579121183283</v>
      </c>
      <c r="H187" s="169">
        <v>0</v>
      </c>
      <c r="I187" s="391">
        <v>8</v>
      </c>
      <c r="J187" s="397">
        <v>117</v>
      </c>
      <c r="K187" s="272">
        <v>591.91</v>
      </c>
      <c r="L187" s="173">
        <f t="shared" si="7"/>
        <v>7.497761484009394</v>
      </c>
      <c r="M187" s="385">
        <v>2.4405187556984655</v>
      </c>
      <c r="N187" s="169">
        <v>3</v>
      </c>
      <c r="O187" s="405">
        <v>166</v>
      </c>
      <c r="P187" s="272">
        <v>980</v>
      </c>
      <c r="Q187" s="15">
        <v>142</v>
      </c>
      <c r="R187" s="161">
        <v>0.14489795918367346</v>
      </c>
      <c r="S187" s="409">
        <v>1.0223904338505396</v>
      </c>
      <c r="T187" s="162">
        <v>294802.43866284739</v>
      </c>
      <c r="U187" s="162">
        <v>0</v>
      </c>
      <c r="V187" s="162">
        <v>0</v>
      </c>
      <c r="W187" s="162">
        <v>200952.18</v>
      </c>
      <c r="X187" s="162">
        <v>449812.35353540996</v>
      </c>
      <c r="Y187" s="162">
        <v>0</v>
      </c>
      <c r="Z187" s="158">
        <v>49139.32</v>
      </c>
      <c r="AA187" s="162">
        <v>128997.39343253779</v>
      </c>
      <c r="AB187" s="177">
        <f>SUM(Muut[[#This Row],[Työttömyysaste]:[Koulutustausta]])</f>
        <v>1123703.6856307951</v>
      </c>
      <c r="AD187" s="62"/>
    </row>
    <row r="188" spans="1:30" s="45" customFormat="1" x14ac:dyDescent="0.25">
      <c r="A188" s="90">
        <v>581</v>
      </c>
      <c r="B188" s="154" t="s">
        <v>187</v>
      </c>
      <c r="C188" s="403">
        <v>6240</v>
      </c>
      <c r="D188" s="136">
        <v>210.25</v>
      </c>
      <c r="E188" s="41">
        <v>2543</v>
      </c>
      <c r="F188" s="338">
        <f t="shared" si="6"/>
        <v>8.2677939441604398E-2</v>
      </c>
      <c r="G188" s="385">
        <f>Muut[[#This Row],[Keskim. työttömyysaste 2022, %]]/$F$12</f>
        <v>0.87112169428496766</v>
      </c>
      <c r="H188" s="169">
        <v>0</v>
      </c>
      <c r="I188" s="391">
        <v>8</v>
      </c>
      <c r="J188" s="397">
        <v>150</v>
      </c>
      <c r="K188" s="272">
        <v>853.19</v>
      </c>
      <c r="L188" s="173">
        <f t="shared" si="7"/>
        <v>7.31372847783026</v>
      </c>
      <c r="M188" s="385">
        <v>2.5019287471425278</v>
      </c>
      <c r="N188" s="169">
        <v>0</v>
      </c>
      <c r="O188" s="405">
        <v>0</v>
      </c>
      <c r="P188" s="272">
        <v>1534</v>
      </c>
      <c r="Q188" s="15">
        <v>262</v>
      </c>
      <c r="R188" s="161">
        <v>0.17079530638852672</v>
      </c>
      <c r="S188" s="409">
        <v>1.2051204059875891</v>
      </c>
      <c r="T188" s="162">
        <v>376537.822521867</v>
      </c>
      <c r="U188" s="162">
        <v>0</v>
      </c>
      <c r="V188" s="162">
        <v>0</v>
      </c>
      <c r="W188" s="162">
        <v>257631</v>
      </c>
      <c r="X188" s="162">
        <v>648367.82942149404</v>
      </c>
      <c r="Y188" s="162">
        <v>0</v>
      </c>
      <c r="Z188" s="158">
        <v>0</v>
      </c>
      <c r="AA188" s="162">
        <v>213792.21640749744</v>
      </c>
      <c r="AB188" s="177">
        <f>SUM(Muut[[#This Row],[Työttömyysaste]:[Koulutustausta]])</f>
        <v>1496328.8683508583</v>
      </c>
      <c r="AD188" s="62"/>
    </row>
    <row r="189" spans="1:30" s="45" customFormat="1" x14ac:dyDescent="0.25">
      <c r="A189" s="90">
        <v>583</v>
      </c>
      <c r="B189" s="154" t="s">
        <v>188</v>
      </c>
      <c r="C189" s="403">
        <v>947</v>
      </c>
      <c r="D189" s="136">
        <v>44.666666666666664</v>
      </c>
      <c r="E189" s="41">
        <v>396</v>
      </c>
      <c r="F189" s="338">
        <f t="shared" si="6"/>
        <v>0.11279461279461279</v>
      </c>
      <c r="G189" s="385">
        <f>Muut[[#This Row],[Keskim. työttömyysaste 2022, %]]/$F$12</f>
        <v>1.1884407723206467</v>
      </c>
      <c r="H189" s="169">
        <v>0</v>
      </c>
      <c r="I189" s="391">
        <v>3</v>
      </c>
      <c r="J189" s="397">
        <v>13</v>
      </c>
      <c r="K189" s="272">
        <v>1836.38</v>
      </c>
      <c r="L189" s="173">
        <f t="shared" si="7"/>
        <v>0.51568847406310236</v>
      </c>
      <c r="M189" s="385">
        <v>20</v>
      </c>
      <c r="N189" s="169">
        <v>0</v>
      </c>
      <c r="O189" s="405">
        <v>0</v>
      </c>
      <c r="P189" s="272">
        <v>260</v>
      </c>
      <c r="Q189" s="15">
        <v>31</v>
      </c>
      <c r="R189" s="161">
        <v>0.11923076923076924</v>
      </c>
      <c r="S189" s="409">
        <v>0.84128443608828274</v>
      </c>
      <c r="T189" s="162">
        <v>77960.157806822681</v>
      </c>
      <c r="U189" s="162">
        <v>0</v>
      </c>
      <c r="V189" s="162">
        <v>0</v>
      </c>
      <c r="W189" s="162">
        <v>22328.02</v>
      </c>
      <c r="X189" s="162">
        <v>786578.20000000007</v>
      </c>
      <c r="Y189" s="162">
        <v>0</v>
      </c>
      <c r="Z189" s="158">
        <v>0</v>
      </c>
      <c r="AA189" s="162">
        <v>22650.077542536415</v>
      </c>
      <c r="AB189" s="177">
        <f>SUM(Muut[[#This Row],[Työttömyysaste]:[Koulutustausta]])</f>
        <v>909516.4553493592</v>
      </c>
      <c r="AD189" s="62"/>
    </row>
    <row r="190" spans="1:30" s="45" customFormat="1" x14ac:dyDescent="0.25">
      <c r="A190" s="90">
        <v>584</v>
      </c>
      <c r="B190" s="154" t="s">
        <v>189</v>
      </c>
      <c r="C190" s="403">
        <v>2653</v>
      </c>
      <c r="D190" s="136">
        <v>76.833333333333329</v>
      </c>
      <c r="E190" s="41">
        <v>995</v>
      </c>
      <c r="F190" s="338">
        <f t="shared" si="6"/>
        <v>7.7219430485762144E-2</v>
      </c>
      <c r="G190" s="385">
        <f>Muut[[#This Row],[Keskim. työttömyysaste 2022, %]]/$F$12</f>
        <v>0.81360906634578856</v>
      </c>
      <c r="H190" s="169">
        <v>0</v>
      </c>
      <c r="I190" s="391">
        <v>12</v>
      </c>
      <c r="J190" s="397">
        <v>23</v>
      </c>
      <c r="K190" s="272">
        <v>747.87</v>
      </c>
      <c r="L190" s="173">
        <f t="shared" si="7"/>
        <v>3.5474079719737386</v>
      </c>
      <c r="M190" s="385">
        <v>5.1582529193273041</v>
      </c>
      <c r="N190" s="169">
        <v>0</v>
      </c>
      <c r="O190" s="405">
        <v>0</v>
      </c>
      <c r="P190" s="272">
        <v>609</v>
      </c>
      <c r="Q190" s="15">
        <v>105</v>
      </c>
      <c r="R190" s="161">
        <v>0.17241379310344829</v>
      </c>
      <c r="S190" s="409">
        <v>1.216540341395737</v>
      </c>
      <c r="T190" s="162">
        <v>149519.63116837517</v>
      </c>
      <c r="U190" s="162">
        <v>0</v>
      </c>
      <c r="V190" s="162">
        <v>0</v>
      </c>
      <c r="W190" s="162">
        <v>39503.42</v>
      </c>
      <c r="X190" s="162">
        <v>568331.6126413258</v>
      </c>
      <c r="Y190" s="162">
        <v>0</v>
      </c>
      <c r="Z190" s="158">
        <v>0</v>
      </c>
      <c r="AA190" s="162">
        <v>91757.299776301763</v>
      </c>
      <c r="AB190" s="177">
        <f>SUM(Muut[[#This Row],[Työttömyysaste]:[Koulutustausta]])</f>
        <v>849111.9635860027</v>
      </c>
      <c r="AD190" s="62"/>
    </row>
    <row r="191" spans="1:30" s="45" customFormat="1" x14ac:dyDescent="0.25">
      <c r="A191" s="90">
        <v>588</v>
      </c>
      <c r="B191" s="154" t="s">
        <v>190</v>
      </c>
      <c r="C191" s="403">
        <v>1600</v>
      </c>
      <c r="D191" s="136">
        <v>61.083333333333336</v>
      </c>
      <c r="E191" s="41">
        <v>633</v>
      </c>
      <c r="F191" s="338">
        <f t="shared" si="6"/>
        <v>9.6498156924697209E-2</v>
      </c>
      <c r="G191" s="385">
        <f>Muut[[#This Row],[Keskim. työttömyysaste 2022, %]]/$F$12</f>
        <v>1.0167360062836572</v>
      </c>
      <c r="H191" s="169">
        <v>0</v>
      </c>
      <c r="I191" s="391">
        <v>5</v>
      </c>
      <c r="J191" s="397">
        <v>43</v>
      </c>
      <c r="K191" s="272">
        <v>374.45</v>
      </c>
      <c r="L191" s="173">
        <f t="shared" si="7"/>
        <v>4.2729336359994656</v>
      </c>
      <c r="M191" s="385">
        <v>4.2824038672902001</v>
      </c>
      <c r="N191" s="169">
        <v>0</v>
      </c>
      <c r="O191" s="405">
        <v>0</v>
      </c>
      <c r="P191" s="272">
        <v>358</v>
      </c>
      <c r="Q191" s="15">
        <v>66</v>
      </c>
      <c r="R191" s="161">
        <v>0.18435754189944134</v>
      </c>
      <c r="S191" s="409">
        <v>1.3008146443751065</v>
      </c>
      <c r="T191" s="162">
        <v>112686.8850484303</v>
      </c>
      <c r="U191" s="162">
        <v>0</v>
      </c>
      <c r="V191" s="162">
        <v>0</v>
      </c>
      <c r="W191" s="162">
        <v>73854.22</v>
      </c>
      <c r="X191" s="162">
        <v>284557.17217369925</v>
      </c>
      <c r="Y191" s="162">
        <v>0</v>
      </c>
      <c r="Z191" s="158">
        <v>0</v>
      </c>
      <c r="AA191" s="162">
        <v>59171.45654333484</v>
      </c>
      <c r="AB191" s="177">
        <f>SUM(Muut[[#This Row],[Työttömyysaste]:[Koulutustausta]])</f>
        <v>530269.73376546439</v>
      </c>
      <c r="AD191" s="62"/>
    </row>
    <row r="192" spans="1:30" s="45" customFormat="1" x14ac:dyDescent="0.25">
      <c r="A192" s="90">
        <v>592</v>
      </c>
      <c r="B192" s="154" t="s">
        <v>191</v>
      </c>
      <c r="C192" s="403">
        <v>3651</v>
      </c>
      <c r="D192" s="136">
        <v>161.41666666666666</v>
      </c>
      <c r="E192" s="41">
        <v>1680</v>
      </c>
      <c r="F192" s="338">
        <f t="shared" si="6"/>
        <v>9.6081349206349198E-2</v>
      </c>
      <c r="G192" s="385">
        <f>Muut[[#This Row],[Keskim. työttömyysaste 2022, %]]/$F$12</f>
        <v>1.0123443844284123</v>
      </c>
      <c r="H192" s="169">
        <v>0</v>
      </c>
      <c r="I192" s="391">
        <v>5</v>
      </c>
      <c r="J192" s="397">
        <v>53</v>
      </c>
      <c r="K192" s="272">
        <v>456.42</v>
      </c>
      <c r="L192" s="173">
        <f t="shared" si="7"/>
        <v>7.9992112527934793</v>
      </c>
      <c r="M192" s="385">
        <v>2.2875289761960373</v>
      </c>
      <c r="N192" s="169">
        <v>0</v>
      </c>
      <c r="O192" s="405">
        <v>0</v>
      </c>
      <c r="P192" s="272">
        <v>1104</v>
      </c>
      <c r="Q192" s="15">
        <v>97</v>
      </c>
      <c r="R192" s="161">
        <v>8.7862318840579712E-2</v>
      </c>
      <c r="S192" s="409">
        <v>0.61995072107721161</v>
      </c>
      <c r="T192" s="162">
        <v>256026.72370465921</v>
      </c>
      <c r="U192" s="162">
        <v>0</v>
      </c>
      <c r="V192" s="162">
        <v>0</v>
      </c>
      <c r="W192" s="162">
        <v>91029.62</v>
      </c>
      <c r="X192" s="162">
        <v>346848.93717056967</v>
      </c>
      <c r="Y192" s="162">
        <v>0</v>
      </c>
      <c r="Z192" s="158">
        <v>0</v>
      </c>
      <c r="AA192" s="162">
        <v>64349.601549821935</v>
      </c>
      <c r="AB192" s="177">
        <f>SUM(Muut[[#This Row],[Työttömyysaste]:[Koulutustausta]])</f>
        <v>758254.88242505072</v>
      </c>
      <c r="AD192" s="62"/>
    </row>
    <row r="193" spans="1:30" s="45" customFormat="1" x14ac:dyDescent="0.25">
      <c r="A193" s="90">
        <v>593</v>
      </c>
      <c r="B193" s="154" t="s">
        <v>192</v>
      </c>
      <c r="C193" s="403">
        <v>17077</v>
      </c>
      <c r="D193" s="136">
        <v>587.58333333333337</v>
      </c>
      <c r="E193" s="41">
        <v>7112</v>
      </c>
      <c r="F193" s="338">
        <f t="shared" si="6"/>
        <v>8.2618578927634051E-2</v>
      </c>
      <c r="G193" s="385">
        <f>Muut[[#This Row],[Keskim. työttömyysaste 2022, %]]/$F$12</f>
        <v>0.87049625257884</v>
      </c>
      <c r="H193" s="169">
        <v>0</v>
      </c>
      <c r="I193" s="391">
        <v>20</v>
      </c>
      <c r="J193" s="397">
        <v>548</v>
      </c>
      <c r="K193" s="272">
        <v>1569.03</v>
      </c>
      <c r="L193" s="173">
        <f t="shared" si="7"/>
        <v>10.883794446250231</v>
      </c>
      <c r="M193" s="385">
        <v>1.6812544207670885</v>
      </c>
      <c r="N193" s="169">
        <v>0</v>
      </c>
      <c r="O193" s="405">
        <v>0</v>
      </c>
      <c r="P193" s="272">
        <v>4302</v>
      </c>
      <c r="Q193" s="15">
        <v>607</v>
      </c>
      <c r="R193" s="161">
        <v>0.1410971641097164</v>
      </c>
      <c r="S193" s="409">
        <v>0.9955722747368273</v>
      </c>
      <c r="T193" s="162">
        <v>1029730.7262813587</v>
      </c>
      <c r="U193" s="162">
        <v>0</v>
      </c>
      <c r="V193" s="162">
        <v>0</v>
      </c>
      <c r="W193" s="162">
        <v>941211.91999999993</v>
      </c>
      <c r="X193" s="162">
        <v>1192358.7658050454</v>
      </c>
      <c r="Y193" s="162">
        <v>0</v>
      </c>
      <c r="Z193" s="158">
        <v>0</v>
      </c>
      <c r="AA193" s="162">
        <v>483349.45332540513</v>
      </c>
      <c r="AB193" s="177">
        <f>SUM(Muut[[#This Row],[Työttömyysaste]:[Koulutustausta]])</f>
        <v>3646650.8654118092</v>
      </c>
      <c r="AD193" s="62"/>
    </row>
    <row r="194" spans="1:30" s="45" customFormat="1" x14ac:dyDescent="0.25">
      <c r="A194" s="90">
        <v>595</v>
      </c>
      <c r="B194" s="154" t="s">
        <v>193</v>
      </c>
      <c r="C194" s="403">
        <v>4140</v>
      </c>
      <c r="D194" s="136">
        <v>132.66666666666666</v>
      </c>
      <c r="E194" s="41">
        <v>1576</v>
      </c>
      <c r="F194" s="338">
        <f t="shared" si="6"/>
        <v>8.4179357021996609E-2</v>
      </c>
      <c r="G194" s="385">
        <f>Muut[[#This Row],[Keskim. työttömyysaste 2022, %]]/$F$12</f>
        <v>0.88694111885328664</v>
      </c>
      <c r="H194" s="169">
        <v>0</v>
      </c>
      <c r="I194" s="391">
        <v>9</v>
      </c>
      <c r="J194" s="397">
        <v>78</v>
      </c>
      <c r="K194" s="272">
        <v>1153.23</v>
      </c>
      <c r="L194" s="173">
        <f t="shared" si="7"/>
        <v>3.5899170156863764</v>
      </c>
      <c r="M194" s="385">
        <v>5.0971728448101494</v>
      </c>
      <c r="N194" s="169">
        <v>0</v>
      </c>
      <c r="O194" s="405">
        <v>0</v>
      </c>
      <c r="P194" s="272">
        <v>863</v>
      </c>
      <c r="Q194" s="15">
        <v>127</v>
      </c>
      <c r="R194" s="161">
        <v>0.14716106604866744</v>
      </c>
      <c r="S194" s="409">
        <v>1.0383587664798375</v>
      </c>
      <c r="T194" s="162">
        <v>254355.02279428404</v>
      </c>
      <c r="U194" s="162">
        <v>0</v>
      </c>
      <c r="V194" s="162">
        <v>0</v>
      </c>
      <c r="W194" s="162">
        <v>133968.12</v>
      </c>
      <c r="X194" s="162">
        <v>876378.33533415722</v>
      </c>
      <c r="Y194" s="162">
        <v>0</v>
      </c>
      <c r="Z194" s="158">
        <v>0</v>
      </c>
      <c r="AA194" s="162">
        <v>122215.03448643017</v>
      </c>
      <c r="AB194" s="177">
        <f>SUM(Muut[[#This Row],[Työttömyysaste]:[Koulutustausta]])</f>
        <v>1386916.5126148714</v>
      </c>
      <c r="AD194" s="62"/>
    </row>
    <row r="195" spans="1:30" s="45" customFormat="1" x14ac:dyDescent="0.25">
      <c r="A195" s="90">
        <v>598</v>
      </c>
      <c r="B195" s="154" t="s">
        <v>194</v>
      </c>
      <c r="C195" s="403">
        <v>19207</v>
      </c>
      <c r="D195" s="136">
        <v>591.33333333333337</v>
      </c>
      <c r="E195" s="41">
        <v>8597</v>
      </c>
      <c r="F195" s="338">
        <f t="shared" si="6"/>
        <v>6.878368423093327E-2</v>
      </c>
      <c r="G195" s="385">
        <f>Muut[[#This Row],[Keskim. työttömyysaste 2022, %]]/$F$12</f>
        <v>0.7247272966778967</v>
      </c>
      <c r="H195" s="169">
        <v>3</v>
      </c>
      <c r="I195" s="391">
        <v>10626</v>
      </c>
      <c r="J195" s="397">
        <v>2357</v>
      </c>
      <c r="K195" s="272">
        <v>88.52</v>
      </c>
      <c r="L195" s="173">
        <f t="shared" si="7"/>
        <v>216.97921373700859</v>
      </c>
      <c r="M195" s="385">
        <v>8.4332628975498286E-2</v>
      </c>
      <c r="N195" s="169">
        <v>0</v>
      </c>
      <c r="O195" s="405">
        <v>0</v>
      </c>
      <c r="P195" s="272">
        <v>5739</v>
      </c>
      <c r="Q195" s="15">
        <v>1046</v>
      </c>
      <c r="R195" s="161">
        <v>0.18226171806935007</v>
      </c>
      <c r="S195" s="409">
        <v>1.286026649796072</v>
      </c>
      <c r="T195" s="162">
        <v>964227.12196374184</v>
      </c>
      <c r="U195" s="162">
        <v>395293.5049</v>
      </c>
      <c r="V195" s="162">
        <v>2905459.7418</v>
      </c>
      <c r="W195" s="162">
        <v>4048241.78</v>
      </c>
      <c r="X195" s="162">
        <v>67269.330700536389</v>
      </c>
      <c r="Y195" s="162">
        <v>0</v>
      </c>
      <c r="Z195" s="158">
        <v>0</v>
      </c>
      <c r="AA195" s="162">
        <v>702241.29511466052</v>
      </c>
      <c r="AB195" s="177">
        <f>SUM(Muut[[#This Row],[Työttömyysaste]:[Koulutustausta]])</f>
        <v>9082732.7744789366</v>
      </c>
      <c r="AD195" s="62"/>
    </row>
    <row r="196" spans="1:30" s="45" customFormat="1" x14ac:dyDescent="0.25">
      <c r="A196" s="90">
        <v>599</v>
      </c>
      <c r="B196" s="154" t="s">
        <v>195</v>
      </c>
      <c r="C196" s="403">
        <v>11206</v>
      </c>
      <c r="D196" s="136">
        <v>115.58333333333333</v>
      </c>
      <c r="E196" s="41">
        <v>5270</v>
      </c>
      <c r="F196" s="338">
        <f t="shared" si="6"/>
        <v>2.1932321315623022E-2</v>
      </c>
      <c r="G196" s="385">
        <f>Muut[[#This Row],[Keskim. työttömyysaste 2022, %]]/$F$12</f>
        <v>0.23108607971008094</v>
      </c>
      <c r="H196" s="169">
        <v>3</v>
      </c>
      <c r="I196" s="391">
        <v>9926</v>
      </c>
      <c r="J196" s="397">
        <v>355</v>
      </c>
      <c r="K196" s="272">
        <v>794.26</v>
      </c>
      <c r="L196" s="173">
        <f t="shared" si="7"/>
        <v>14.1087301387455</v>
      </c>
      <c r="M196" s="385">
        <v>1.2969577947505857</v>
      </c>
      <c r="N196" s="169">
        <v>0</v>
      </c>
      <c r="O196" s="405">
        <v>0</v>
      </c>
      <c r="P196" s="272">
        <v>3224</v>
      </c>
      <c r="Q196" s="15">
        <v>309</v>
      </c>
      <c r="R196" s="161">
        <v>9.5843672456575685E-2</v>
      </c>
      <c r="S196" s="409">
        <v>0.67626662526347392</v>
      </c>
      <c r="T196" s="162">
        <v>179378.17070144293</v>
      </c>
      <c r="U196" s="162">
        <v>230627.3242</v>
      </c>
      <c r="V196" s="162">
        <v>2714059.2318000002</v>
      </c>
      <c r="W196" s="162">
        <v>609726.69999999995</v>
      </c>
      <c r="X196" s="162">
        <v>603584.9367624044</v>
      </c>
      <c r="Y196" s="162">
        <v>0</v>
      </c>
      <c r="Z196" s="158">
        <v>0</v>
      </c>
      <c r="AA196" s="162">
        <v>215449.47131083175</v>
      </c>
      <c r="AB196" s="177">
        <f>SUM(Muut[[#This Row],[Työttömyysaste]:[Koulutustausta]])</f>
        <v>4552825.8347746795</v>
      </c>
      <c r="AD196" s="62"/>
    </row>
    <row r="197" spans="1:30" s="45" customFormat="1" x14ac:dyDescent="0.25">
      <c r="A197" s="90">
        <v>601</v>
      </c>
      <c r="B197" s="154" t="s">
        <v>196</v>
      </c>
      <c r="C197" s="403">
        <v>3786</v>
      </c>
      <c r="D197" s="136">
        <v>155.75</v>
      </c>
      <c r="E197" s="41">
        <v>1616</v>
      </c>
      <c r="F197" s="338">
        <f t="shared" si="6"/>
        <v>9.6379950495049507E-2</v>
      </c>
      <c r="G197" s="385">
        <f>Muut[[#This Row],[Keskim. työttömyysaste 2022, %]]/$F$12</f>
        <v>1.0154905448465974</v>
      </c>
      <c r="H197" s="169">
        <v>0</v>
      </c>
      <c r="I197" s="391">
        <v>0</v>
      </c>
      <c r="J197" s="397">
        <v>35</v>
      </c>
      <c r="K197" s="272">
        <v>1074.93</v>
      </c>
      <c r="L197" s="173">
        <f t="shared" si="7"/>
        <v>3.5220898104992879</v>
      </c>
      <c r="M197" s="385">
        <v>5.1953324622589685</v>
      </c>
      <c r="N197" s="169">
        <v>0</v>
      </c>
      <c r="O197" s="405">
        <v>0</v>
      </c>
      <c r="P197" s="272">
        <v>942</v>
      </c>
      <c r="Q197" s="15">
        <v>128</v>
      </c>
      <c r="R197" s="161">
        <v>0.13588110403397027</v>
      </c>
      <c r="S197" s="409">
        <v>0.95876809920615191</v>
      </c>
      <c r="T197" s="162">
        <v>266318.71173720906</v>
      </c>
      <c r="U197" s="162">
        <v>0</v>
      </c>
      <c r="V197" s="162">
        <v>0</v>
      </c>
      <c r="W197" s="162">
        <v>60113.9</v>
      </c>
      <c r="X197" s="162">
        <v>816875.52699873026</v>
      </c>
      <c r="Y197" s="162">
        <v>0</v>
      </c>
      <c r="Z197" s="158">
        <v>0</v>
      </c>
      <c r="AA197" s="162">
        <v>103197.94395079138</v>
      </c>
      <c r="AB197" s="177">
        <f>SUM(Muut[[#This Row],[Työttömyysaste]:[Koulutustausta]])</f>
        <v>1246506.0826867307</v>
      </c>
      <c r="AD197" s="62"/>
    </row>
    <row r="198" spans="1:30" s="45" customFormat="1" x14ac:dyDescent="0.25">
      <c r="A198" s="90">
        <v>604</v>
      </c>
      <c r="B198" s="154" t="s">
        <v>197</v>
      </c>
      <c r="C198" s="403">
        <v>20405</v>
      </c>
      <c r="D198" s="136">
        <v>583.33333333333337</v>
      </c>
      <c r="E198" s="41">
        <v>9891</v>
      </c>
      <c r="F198" s="338">
        <f t="shared" si="6"/>
        <v>5.8976173625855159E-2</v>
      </c>
      <c r="G198" s="385">
        <f>Muut[[#This Row],[Keskim. työttömyysaste 2022, %]]/$F$12</f>
        <v>0.62139217109645006</v>
      </c>
      <c r="H198" s="169">
        <v>0</v>
      </c>
      <c r="I198" s="391">
        <v>77</v>
      </c>
      <c r="J198" s="397">
        <v>856</v>
      </c>
      <c r="K198" s="272">
        <v>81.42</v>
      </c>
      <c r="L198" s="173">
        <f t="shared" si="7"/>
        <v>250.61409972979612</v>
      </c>
      <c r="M198" s="385">
        <v>7.3014357720524309E-2</v>
      </c>
      <c r="N198" s="169">
        <v>0</v>
      </c>
      <c r="O198" s="405">
        <v>0</v>
      </c>
      <c r="P198" s="272">
        <v>7214</v>
      </c>
      <c r="Q198" s="15">
        <v>482</v>
      </c>
      <c r="R198" s="161">
        <v>6.6814527308012198E-2</v>
      </c>
      <c r="S198" s="409">
        <v>0.4714388935966069</v>
      </c>
      <c r="T198" s="162">
        <v>878309.4672922215</v>
      </c>
      <c r="U198" s="162">
        <v>0</v>
      </c>
      <c r="V198" s="162">
        <v>0</v>
      </c>
      <c r="W198" s="162">
        <v>1470214.24</v>
      </c>
      <c r="X198" s="162">
        <v>61873.801464501514</v>
      </c>
      <c r="Y198" s="162">
        <v>0</v>
      </c>
      <c r="Z198" s="158">
        <v>0</v>
      </c>
      <c r="AA198" s="162">
        <v>273488.37303573609</v>
      </c>
      <c r="AB198" s="177">
        <f>SUM(Muut[[#This Row],[Työttömyysaste]:[Koulutustausta]])</f>
        <v>2683885.8817924587</v>
      </c>
      <c r="AD198" s="62"/>
    </row>
    <row r="199" spans="1:30" s="45" customFormat="1" x14ac:dyDescent="0.25">
      <c r="A199" s="90">
        <v>607</v>
      </c>
      <c r="B199" s="154" t="s">
        <v>198</v>
      </c>
      <c r="C199" s="403">
        <v>4084</v>
      </c>
      <c r="D199" s="136">
        <v>203.25</v>
      </c>
      <c r="E199" s="41">
        <v>1697</v>
      </c>
      <c r="F199" s="338">
        <f t="shared" si="6"/>
        <v>0.11977018267530937</v>
      </c>
      <c r="G199" s="385">
        <f>Muut[[#This Row],[Keskim. työttömyysaste 2022, %]]/$F$12</f>
        <v>1.2619376481997013</v>
      </c>
      <c r="H199" s="169">
        <v>0</v>
      </c>
      <c r="I199" s="391">
        <v>5</v>
      </c>
      <c r="J199" s="397">
        <v>57</v>
      </c>
      <c r="K199" s="272">
        <v>804.63</v>
      </c>
      <c r="L199" s="173">
        <f t="shared" si="7"/>
        <v>5.075624821346457</v>
      </c>
      <c r="M199" s="385">
        <v>3.6051576252289461</v>
      </c>
      <c r="N199" s="169">
        <v>0</v>
      </c>
      <c r="O199" s="405">
        <v>0</v>
      </c>
      <c r="P199" s="272">
        <v>1045</v>
      </c>
      <c r="Q199" s="15">
        <v>121</v>
      </c>
      <c r="R199" s="161">
        <v>0.11578947368421053</v>
      </c>
      <c r="S199" s="409">
        <v>0.81700288190576864</v>
      </c>
      <c r="T199" s="162">
        <v>357000.49491799989</v>
      </c>
      <c r="U199" s="162">
        <v>0</v>
      </c>
      <c r="V199" s="162">
        <v>0</v>
      </c>
      <c r="W199" s="162">
        <v>97899.78</v>
      </c>
      <c r="X199" s="162">
        <v>611465.44918179628</v>
      </c>
      <c r="Y199" s="162">
        <v>0</v>
      </c>
      <c r="Z199" s="158">
        <v>0</v>
      </c>
      <c r="AA199" s="162">
        <v>94860.668652660825</v>
      </c>
      <c r="AB199" s="177">
        <f>SUM(Muut[[#This Row],[Työttömyysaste]:[Koulutustausta]])</f>
        <v>1161226.3927524572</v>
      </c>
      <c r="AD199" s="62"/>
    </row>
    <row r="200" spans="1:30" s="45" customFormat="1" x14ac:dyDescent="0.25">
      <c r="A200" s="90">
        <v>608</v>
      </c>
      <c r="B200" s="154" t="s">
        <v>199</v>
      </c>
      <c r="C200" s="403">
        <v>1980</v>
      </c>
      <c r="D200" s="136">
        <v>61</v>
      </c>
      <c r="E200" s="41">
        <v>818</v>
      </c>
      <c r="F200" s="338">
        <f t="shared" si="6"/>
        <v>7.45721271393643E-2</v>
      </c>
      <c r="G200" s="385">
        <f>Muut[[#This Row],[Keskim. työttömyysaste 2022, %]]/$F$12</f>
        <v>0.7857162161855693</v>
      </c>
      <c r="H200" s="169">
        <v>0</v>
      </c>
      <c r="I200" s="391">
        <v>1</v>
      </c>
      <c r="J200" s="397">
        <v>27</v>
      </c>
      <c r="K200" s="272">
        <v>301.2</v>
      </c>
      <c r="L200" s="173">
        <f t="shared" si="7"/>
        <v>6.5737051792828689</v>
      </c>
      <c r="M200" s="385">
        <v>2.783578975392182</v>
      </c>
      <c r="N200" s="169">
        <v>0</v>
      </c>
      <c r="O200" s="405">
        <v>0</v>
      </c>
      <c r="P200" s="272">
        <v>503</v>
      </c>
      <c r="Q200" s="15">
        <v>82</v>
      </c>
      <c r="R200" s="161">
        <v>0.16302186878727634</v>
      </c>
      <c r="S200" s="409">
        <v>1.1502715434747763</v>
      </c>
      <c r="T200" s="162">
        <v>107764.59334444528</v>
      </c>
      <c r="U200" s="162">
        <v>0</v>
      </c>
      <c r="V200" s="162">
        <v>0</v>
      </c>
      <c r="W200" s="162">
        <v>46373.58</v>
      </c>
      <c r="X200" s="162">
        <v>228892.02899911389</v>
      </c>
      <c r="Y200" s="162">
        <v>0</v>
      </c>
      <c r="Z200" s="158">
        <v>0</v>
      </c>
      <c r="AA200" s="162">
        <v>64750.395562356032</v>
      </c>
      <c r="AB200" s="177">
        <f>SUM(Muut[[#This Row],[Työttömyysaste]:[Koulutustausta]])</f>
        <v>447780.59790591523</v>
      </c>
      <c r="AD200" s="62"/>
    </row>
    <row r="201" spans="1:30" s="45" customFormat="1" x14ac:dyDescent="0.25">
      <c r="A201" s="154">
        <v>609</v>
      </c>
      <c r="B201" s="154" t="s">
        <v>200</v>
      </c>
      <c r="C201" s="403">
        <v>83205</v>
      </c>
      <c r="D201" s="136">
        <v>4203</v>
      </c>
      <c r="E201" s="41">
        <v>38080</v>
      </c>
      <c r="F201" s="338">
        <f t="shared" si="6"/>
        <v>0.11037289915966386</v>
      </c>
      <c r="G201" s="385">
        <f>Muut[[#This Row],[Keskim. työttömyysaste 2022, %]]/$F$12</f>
        <v>1.1629248088242445</v>
      </c>
      <c r="H201" s="169">
        <v>0</v>
      </c>
      <c r="I201" s="391">
        <v>477</v>
      </c>
      <c r="J201" s="397">
        <v>3661</v>
      </c>
      <c r="K201" s="272">
        <v>1156.1600000000001</v>
      </c>
      <c r="L201" s="173">
        <f t="shared" si="7"/>
        <v>71.966682812067532</v>
      </c>
      <c r="M201" s="385">
        <v>0.2542624838671898</v>
      </c>
      <c r="N201" s="169">
        <v>3</v>
      </c>
      <c r="O201" s="405">
        <v>902</v>
      </c>
      <c r="P201" s="272">
        <v>24373</v>
      </c>
      <c r="Q201" s="15">
        <v>3063</v>
      </c>
      <c r="R201" s="161">
        <v>0.12567184999794856</v>
      </c>
      <c r="S201" s="409">
        <v>0.88673227674196142</v>
      </c>
      <c r="T201" s="162">
        <v>6702645.464411187</v>
      </c>
      <c r="U201" s="162">
        <v>0</v>
      </c>
      <c r="V201" s="162">
        <v>0</v>
      </c>
      <c r="W201" s="162">
        <v>6287913.9399999995</v>
      </c>
      <c r="X201" s="162">
        <v>878604.9410611405</v>
      </c>
      <c r="Y201" s="162">
        <v>0</v>
      </c>
      <c r="Z201" s="158">
        <v>267010.03999999998</v>
      </c>
      <c r="AA201" s="162">
        <v>2097581.2948239325</v>
      </c>
      <c r="AB201" s="177">
        <f>SUM(Muut[[#This Row],[Työttömyysaste]:[Koulutustausta]])</f>
        <v>16233755.680296257</v>
      </c>
      <c r="AD201" s="62"/>
    </row>
    <row r="202" spans="1:30" s="45" customFormat="1" x14ac:dyDescent="0.25">
      <c r="A202" s="90">
        <v>611</v>
      </c>
      <c r="B202" s="154" t="s">
        <v>201</v>
      </c>
      <c r="C202" s="403">
        <v>5011</v>
      </c>
      <c r="D202" s="136">
        <v>147.5</v>
      </c>
      <c r="E202" s="41">
        <v>2620</v>
      </c>
      <c r="F202" s="338">
        <f t="shared" si="6"/>
        <v>5.6297709923664119E-2</v>
      </c>
      <c r="G202" s="385">
        <f>Muut[[#This Row],[Keskim. työttömyysaste 2022, %]]/$F$12</f>
        <v>0.59317100528012678</v>
      </c>
      <c r="H202" s="169">
        <v>0</v>
      </c>
      <c r="I202" s="391">
        <v>110</v>
      </c>
      <c r="J202" s="397">
        <v>193</v>
      </c>
      <c r="K202" s="272">
        <v>146.53</v>
      </c>
      <c r="L202" s="173">
        <f t="shared" si="7"/>
        <v>34.197775199617823</v>
      </c>
      <c r="M202" s="385">
        <v>0.53507654871311572</v>
      </c>
      <c r="N202" s="169">
        <v>0</v>
      </c>
      <c r="O202" s="405">
        <v>0</v>
      </c>
      <c r="P202" s="272">
        <v>1691</v>
      </c>
      <c r="Q202" s="15">
        <v>213</v>
      </c>
      <c r="R202" s="161">
        <v>0.12596096984033117</v>
      </c>
      <c r="S202" s="409">
        <v>0.88877228726214874</v>
      </c>
      <c r="T202" s="162">
        <v>205896.7561896652</v>
      </c>
      <c r="U202" s="162">
        <v>0</v>
      </c>
      <c r="V202" s="162">
        <v>0</v>
      </c>
      <c r="W202" s="162">
        <v>331485.21999999997</v>
      </c>
      <c r="X202" s="162">
        <v>111353.08436002709</v>
      </c>
      <c r="Y202" s="162">
        <v>0</v>
      </c>
      <c r="Z202" s="158">
        <v>0</v>
      </c>
      <c r="AA202" s="162">
        <v>126616.92639170993</v>
      </c>
      <c r="AB202" s="177">
        <f>SUM(Muut[[#This Row],[Työttömyysaste]:[Koulutustausta]])</f>
        <v>775351.9869414022</v>
      </c>
      <c r="AD202" s="62"/>
    </row>
    <row r="203" spans="1:30" s="45" customFormat="1" x14ac:dyDescent="0.25">
      <c r="A203" s="90">
        <v>614</v>
      </c>
      <c r="B203" s="154" t="s">
        <v>202</v>
      </c>
      <c r="C203" s="403">
        <v>2999</v>
      </c>
      <c r="D203" s="136">
        <v>177.25</v>
      </c>
      <c r="E203" s="41">
        <v>1178</v>
      </c>
      <c r="F203" s="338">
        <f t="shared" si="6"/>
        <v>0.15046689303904923</v>
      </c>
      <c r="G203" s="385">
        <f>Muut[[#This Row],[Keskim. työttömyysaste 2022, %]]/$F$12</f>
        <v>1.5853681850713044</v>
      </c>
      <c r="H203" s="169">
        <v>0</v>
      </c>
      <c r="I203" s="391">
        <v>3</v>
      </c>
      <c r="J203" s="397">
        <v>56</v>
      </c>
      <c r="K203" s="272">
        <v>3039.68</v>
      </c>
      <c r="L203" s="173">
        <f t="shared" si="7"/>
        <v>0.9866170123170861</v>
      </c>
      <c r="M203" s="385">
        <v>18.546636941222342</v>
      </c>
      <c r="N203" s="169">
        <v>0</v>
      </c>
      <c r="O203" s="405">
        <v>0</v>
      </c>
      <c r="P203" s="272">
        <v>636</v>
      </c>
      <c r="Q203" s="15">
        <v>87</v>
      </c>
      <c r="R203" s="161">
        <v>0.13679245283018868</v>
      </c>
      <c r="S203" s="409">
        <v>0.96519851614510821</v>
      </c>
      <c r="T203" s="162">
        <v>329345.54408548784</v>
      </c>
      <c r="U203" s="162">
        <v>0</v>
      </c>
      <c r="V203" s="162">
        <v>0</v>
      </c>
      <c r="W203" s="162">
        <v>96182.239999999991</v>
      </c>
      <c r="X203" s="162">
        <v>2309955.2546747229</v>
      </c>
      <c r="Y203" s="162">
        <v>0</v>
      </c>
      <c r="Z203" s="158">
        <v>0</v>
      </c>
      <c r="AA203" s="162">
        <v>82294.340848202279</v>
      </c>
      <c r="AB203" s="177">
        <f>SUM(Muut[[#This Row],[Työttömyysaste]:[Koulutustausta]])</f>
        <v>2817777.3796084132</v>
      </c>
      <c r="AD203" s="62"/>
    </row>
    <row r="204" spans="1:30" s="45" customFormat="1" x14ac:dyDescent="0.25">
      <c r="A204" s="90">
        <v>615</v>
      </c>
      <c r="B204" s="154" t="s">
        <v>203</v>
      </c>
      <c r="C204" s="403">
        <v>7603</v>
      </c>
      <c r="D204" s="136">
        <v>368</v>
      </c>
      <c r="E204" s="41">
        <v>2936</v>
      </c>
      <c r="F204" s="338">
        <f t="shared" si="6"/>
        <v>0.12534059945504086</v>
      </c>
      <c r="G204" s="385">
        <f>Muut[[#This Row],[Keskim. työttömyysaste 2022, %]]/$F$12</f>
        <v>1.3206293734145085</v>
      </c>
      <c r="H204" s="169">
        <v>0</v>
      </c>
      <c r="I204" s="391">
        <v>9</v>
      </c>
      <c r="J204" s="397">
        <v>190</v>
      </c>
      <c r="K204" s="272">
        <v>5638.67</v>
      </c>
      <c r="L204" s="173">
        <f t="shared" si="7"/>
        <v>1.3483676115112251</v>
      </c>
      <c r="M204" s="385">
        <v>13.570800255999886</v>
      </c>
      <c r="N204" s="169">
        <v>0</v>
      </c>
      <c r="O204" s="405">
        <v>0</v>
      </c>
      <c r="P204" s="272">
        <v>1755</v>
      </c>
      <c r="Q204" s="15">
        <v>259</v>
      </c>
      <c r="R204" s="161">
        <v>0.14757834757834759</v>
      </c>
      <c r="S204" s="409">
        <v>1.0413030774043739</v>
      </c>
      <c r="T204" s="162">
        <v>695522.41488290404</v>
      </c>
      <c r="U204" s="162">
        <v>0</v>
      </c>
      <c r="V204" s="162">
        <v>0</v>
      </c>
      <c r="W204" s="162">
        <v>326332.59999999998</v>
      </c>
      <c r="X204" s="162">
        <v>4285015.3292046273</v>
      </c>
      <c r="Y204" s="162">
        <v>0</v>
      </c>
      <c r="Z204" s="158">
        <v>0</v>
      </c>
      <c r="AA204" s="162">
        <v>225081.08606808007</v>
      </c>
      <c r="AB204" s="177">
        <f>SUM(Muut[[#This Row],[Työttömyysaste]:[Koulutustausta]])</f>
        <v>5531951.4301556116</v>
      </c>
      <c r="AD204" s="62"/>
    </row>
    <row r="205" spans="1:30" s="45" customFormat="1" x14ac:dyDescent="0.25">
      <c r="A205" s="90">
        <v>616</v>
      </c>
      <c r="B205" s="154" t="s">
        <v>204</v>
      </c>
      <c r="C205" s="403">
        <v>1807</v>
      </c>
      <c r="D205" s="136">
        <v>79.5</v>
      </c>
      <c r="E205" s="41">
        <v>897</v>
      </c>
      <c r="F205" s="338">
        <f t="shared" ref="F205:F268" si="8">D205/E205</f>
        <v>8.8628762541806017E-2</v>
      </c>
      <c r="G205" s="385">
        <f>Muut[[#This Row],[Keskim. työttömyysaste 2022, %]]/$F$12</f>
        <v>0.93382150437274991</v>
      </c>
      <c r="H205" s="169">
        <v>0</v>
      </c>
      <c r="I205" s="391">
        <v>15</v>
      </c>
      <c r="J205" s="397">
        <v>54</v>
      </c>
      <c r="K205" s="272">
        <v>145.09</v>
      </c>
      <c r="L205" s="173">
        <f t="shared" si="7"/>
        <v>12.454338686332621</v>
      </c>
      <c r="M205" s="385">
        <v>1.4692412008643352</v>
      </c>
      <c r="N205" s="169">
        <v>0</v>
      </c>
      <c r="O205" s="405">
        <v>0</v>
      </c>
      <c r="P205" s="272">
        <v>537</v>
      </c>
      <c r="Q205" s="15">
        <v>68</v>
      </c>
      <c r="R205" s="161">
        <v>0.1266294227188082</v>
      </c>
      <c r="S205" s="409">
        <v>0.89348884664148731</v>
      </c>
      <c r="T205" s="162">
        <v>116887.26880347599</v>
      </c>
      <c r="U205" s="162">
        <v>0</v>
      </c>
      <c r="V205" s="162">
        <v>0</v>
      </c>
      <c r="W205" s="162">
        <v>92747.16</v>
      </c>
      <c r="X205" s="162">
        <v>110258.77983891578</v>
      </c>
      <c r="Y205" s="162">
        <v>0</v>
      </c>
      <c r="Z205" s="158">
        <v>0</v>
      </c>
      <c r="AA205" s="162">
        <v>45901.211453401593</v>
      </c>
      <c r="AB205" s="177">
        <f>SUM(Muut[[#This Row],[Työttömyysaste]:[Koulutustausta]])</f>
        <v>365794.42009579338</v>
      </c>
      <c r="AD205" s="62"/>
    </row>
    <row r="206" spans="1:30" s="45" customFormat="1" x14ac:dyDescent="0.25">
      <c r="A206" s="90">
        <v>619</v>
      </c>
      <c r="B206" s="154" t="s">
        <v>205</v>
      </c>
      <c r="C206" s="403">
        <v>2675</v>
      </c>
      <c r="D206" s="136">
        <v>61.083333333333336</v>
      </c>
      <c r="E206" s="41">
        <v>1093</v>
      </c>
      <c r="F206" s="338">
        <f t="shared" si="8"/>
        <v>5.5885940835620616E-2</v>
      </c>
      <c r="G206" s="385">
        <f>Muut[[#This Row],[Keskim. työttömyysaste 2022, %]]/$F$12</f>
        <v>0.58883247207461575</v>
      </c>
      <c r="H206" s="169">
        <v>0</v>
      </c>
      <c r="I206" s="391">
        <v>2</v>
      </c>
      <c r="J206" s="397">
        <v>81</v>
      </c>
      <c r="K206" s="272">
        <v>361.1</v>
      </c>
      <c r="L206" s="173">
        <f t="shared" ref="L206:L269" si="9">C206/K206</f>
        <v>7.407920243699806</v>
      </c>
      <c r="M206" s="385">
        <v>2.4701167028682178</v>
      </c>
      <c r="N206" s="169">
        <v>0</v>
      </c>
      <c r="O206" s="405">
        <v>0</v>
      </c>
      <c r="P206" s="272">
        <v>662</v>
      </c>
      <c r="Q206" s="15">
        <v>114</v>
      </c>
      <c r="R206" s="161">
        <v>0.17220543806646527</v>
      </c>
      <c r="S206" s="409">
        <v>1.2150702020103645</v>
      </c>
      <c r="T206" s="162">
        <v>109109.03778612809</v>
      </c>
      <c r="U206" s="162">
        <v>0</v>
      </c>
      <c r="V206" s="162">
        <v>0</v>
      </c>
      <c r="W206" s="162">
        <v>139120.74</v>
      </c>
      <c r="X206" s="162">
        <v>274412.05734256323</v>
      </c>
      <c r="Y206" s="162">
        <v>0</v>
      </c>
      <c r="Z206" s="158">
        <v>0</v>
      </c>
      <c r="AA206" s="162">
        <v>92406.392630438713</v>
      </c>
      <c r="AB206" s="177">
        <f>SUM(Muut[[#This Row],[Työttömyysaste]:[Koulutustausta]])</f>
        <v>615048.22775912995</v>
      </c>
      <c r="AD206" s="62"/>
    </row>
    <row r="207" spans="1:30" s="45" customFormat="1" x14ac:dyDescent="0.25">
      <c r="A207" s="90">
        <v>620</v>
      </c>
      <c r="B207" s="154" t="s">
        <v>206</v>
      </c>
      <c r="C207" s="403">
        <v>2380</v>
      </c>
      <c r="D207" s="136">
        <v>134.16666666666666</v>
      </c>
      <c r="E207" s="41">
        <v>936</v>
      </c>
      <c r="F207" s="338">
        <f t="shared" si="8"/>
        <v>0.14334045584045582</v>
      </c>
      <c r="G207" s="385">
        <f>Muut[[#This Row],[Keskim. työttömyysaste 2022, %]]/$F$12</f>
        <v>1.5102817220004772</v>
      </c>
      <c r="H207" s="169">
        <v>0</v>
      </c>
      <c r="I207" s="391">
        <v>5</v>
      </c>
      <c r="J207" s="397">
        <v>42</v>
      </c>
      <c r="K207" s="272">
        <v>2461.17</v>
      </c>
      <c r="L207" s="173">
        <f t="shared" si="9"/>
        <v>0.9670197507689432</v>
      </c>
      <c r="M207" s="385">
        <v>18.922496167144637</v>
      </c>
      <c r="N207" s="169">
        <v>0</v>
      </c>
      <c r="O207" s="405">
        <v>0</v>
      </c>
      <c r="P207" s="272">
        <v>471</v>
      </c>
      <c r="Q207" s="15">
        <v>72</v>
      </c>
      <c r="R207" s="161">
        <v>0.15286624203821655</v>
      </c>
      <c r="S207" s="409">
        <v>1.0786141116069208</v>
      </c>
      <c r="T207" s="162">
        <v>248988.97142147584</v>
      </c>
      <c r="U207" s="162">
        <v>0</v>
      </c>
      <c r="V207" s="162">
        <v>0</v>
      </c>
      <c r="W207" s="162">
        <v>72136.679999999993</v>
      </c>
      <c r="X207" s="162">
        <v>1870326.0126552097</v>
      </c>
      <c r="Y207" s="162">
        <v>0</v>
      </c>
      <c r="Z207" s="158">
        <v>0</v>
      </c>
      <c r="AA207" s="162">
        <v>72982.698079303722</v>
      </c>
      <c r="AB207" s="177">
        <f>SUM(Muut[[#This Row],[Työttömyysaste]:[Koulutustausta]])</f>
        <v>2264434.3621559893</v>
      </c>
      <c r="AD207" s="62"/>
    </row>
    <row r="208" spans="1:30" s="45" customFormat="1" x14ac:dyDescent="0.25">
      <c r="A208" s="90">
        <v>623</v>
      </c>
      <c r="B208" s="154" t="s">
        <v>207</v>
      </c>
      <c r="C208" s="403">
        <v>2107</v>
      </c>
      <c r="D208" s="136">
        <v>68.5</v>
      </c>
      <c r="E208" s="41">
        <v>819</v>
      </c>
      <c r="F208" s="338">
        <f t="shared" si="8"/>
        <v>8.3638583638583633E-2</v>
      </c>
      <c r="G208" s="385">
        <f>Muut[[#This Row],[Keskim. työttömyysaste 2022, %]]/$F$12</f>
        <v>0.88124335438111256</v>
      </c>
      <c r="H208" s="169">
        <v>0</v>
      </c>
      <c r="I208" s="391">
        <v>5</v>
      </c>
      <c r="J208" s="397">
        <v>52</v>
      </c>
      <c r="K208" s="272">
        <v>794.11</v>
      </c>
      <c r="L208" s="173">
        <f t="shared" si="9"/>
        <v>2.6532848094092758</v>
      </c>
      <c r="M208" s="385">
        <v>6.8965184071409311</v>
      </c>
      <c r="N208" s="169">
        <v>1</v>
      </c>
      <c r="O208" s="405">
        <v>0</v>
      </c>
      <c r="P208" s="272">
        <v>442</v>
      </c>
      <c r="Q208" s="15">
        <v>70</v>
      </c>
      <c r="R208" s="161">
        <v>0.15837104072398189</v>
      </c>
      <c r="S208" s="409">
        <v>1.1174556077073963</v>
      </c>
      <c r="T208" s="162">
        <v>128619.13312186314</v>
      </c>
      <c r="U208" s="162">
        <v>0</v>
      </c>
      <c r="V208" s="162">
        <v>0</v>
      </c>
      <c r="W208" s="162">
        <v>89312.08</v>
      </c>
      <c r="X208" s="162">
        <v>603470.94670812204</v>
      </c>
      <c r="Y208" s="162">
        <v>852660.76</v>
      </c>
      <c r="Z208" s="158">
        <v>0</v>
      </c>
      <c r="AA208" s="162">
        <v>66937.836987444534</v>
      </c>
      <c r="AB208" s="177">
        <f>SUM(Muut[[#This Row],[Työttömyysaste]:[Koulutustausta]])</f>
        <v>1741000.7568174296</v>
      </c>
      <c r="AD208" s="62"/>
    </row>
    <row r="209" spans="1:30" s="45" customFormat="1" x14ac:dyDescent="0.25">
      <c r="A209" s="90">
        <v>624</v>
      </c>
      <c r="B209" s="154" t="s">
        <v>208</v>
      </c>
      <c r="C209" s="403">
        <v>5117</v>
      </c>
      <c r="D209" s="136">
        <v>205.91666666666666</v>
      </c>
      <c r="E209" s="41">
        <v>2327</v>
      </c>
      <c r="F209" s="338">
        <f t="shared" si="8"/>
        <v>8.8490187652198821E-2</v>
      </c>
      <c r="G209" s="385">
        <f>Muut[[#This Row],[Keskim. työttömyysaste 2022, %]]/$F$12</f>
        <v>0.93236143420850459</v>
      </c>
      <c r="H209" s="169">
        <v>1</v>
      </c>
      <c r="I209" s="391">
        <v>348</v>
      </c>
      <c r="J209" s="397">
        <v>245</v>
      </c>
      <c r="K209" s="272">
        <v>324.63</v>
      </c>
      <c r="L209" s="173">
        <f t="shared" si="9"/>
        <v>15.762560453439301</v>
      </c>
      <c r="M209" s="385">
        <v>1.1608791339154467</v>
      </c>
      <c r="N209" s="169">
        <v>3</v>
      </c>
      <c r="O209" s="405">
        <v>189</v>
      </c>
      <c r="P209" s="272">
        <v>1581</v>
      </c>
      <c r="Q209" s="15">
        <v>212</v>
      </c>
      <c r="R209" s="161">
        <v>0.13409234661606578</v>
      </c>
      <c r="S209" s="409">
        <v>0.94614674495901208</v>
      </c>
      <c r="T209" s="162">
        <v>330479.78989418742</v>
      </c>
      <c r="U209" s="162">
        <v>105311.44190000001</v>
      </c>
      <c r="V209" s="162">
        <v>95153.396399999998</v>
      </c>
      <c r="W209" s="162">
        <v>420797.3</v>
      </c>
      <c r="X209" s="162">
        <v>246697.27547802901</v>
      </c>
      <c r="Y209" s="162">
        <v>0</v>
      </c>
      <c r="Z209" s="158">
        <v>55947.78</v>
      </c>
      <c r="AA209" s="162">
        <v>137641.9371751482</v>
      </c>
      <c r="AB209" s="177">
        <f>SUM(Muut[[#This Row],[Työttömyysaste]:[Koulutustausta]])</f>
        <v>1392028.9208473645</v>
      </c>
      <c r="AD209" s="62"/>
    </row>
    <row r="210" spans="1:30" s="45" customFormat="1" x14ac:dyDescent="0.25">
      <c r="A210" s="90">
        <v>625</v>
      </c>
      <c r="B210" s="154" t="s">
        <v>209</v>
      </c>
      <c r="C210" s="403">
        <v>2991</v>
      </c>
      <c r="D210" s="136">
        <v>107.5</v>
      </c>
      <c r="E210" s="41">
        <v>1226</v>
      </c>
      <c r="F210" s="338">
        <f t="shared" si="8"/>
        <v>8.7683523654159864E-2</v>
      </c>
      <c r="G210" s="385">
        <f>Muut[[#This Row],[Keskim. työttömyysaste 2022, %]]/$F$12</f>
        <v>0.92386215963252527</v>
      </c>
      <c r="H210" s="169">
        <v>0</v>
      </c>
      <c r="I210" s="391">
        <v>7</v>
      </c>
      <c r="J210" s="397">
        <v>125</v>
      </c>
      <c r="K210" s="272">
        <v>543.21</v>
      </c>
      <c r="L210" s="173">
        <f t="shared" si="9"/>
        <v>5.5061578395095818</v>
      </c>
      <c r="M210" s="385">
        <v>3.3232660706123669</v>
      </c>
      <c r="N210" s="169">
        <v>0</v>
      </c>
      <c r="O210" s="405">
        <v>0</v>
      </c>
      <c r="P210" s="272">
        <v>851</v>
      </c>
      <c r="Q210" s="15">
        <v>128</v>
      </c>
      <c r="R210" s="161">
        <v>0.15041128084606345</v>
      </c>
      <c r="S210" s="409">
        <v>1.0612920675113926</v>
      </c>
      <c r="T210" s="162">
        <v>191411.83200705535</v>
      </c>
      <c r="U210" s="162">
        <v>0</v>
      </c>
      <c r="V210" s="162">
        <v>0</v>
      </c>
      <c r="W210" s="162">
        <v>214692.5</v>
      </c>
      <c r="X210" s="162">
        <v>412803.58257838199</v>
      </c>
      <c r="Y210" s="162">
        <v>0</v>
      </c>
      <c r="Z210" s="158">
        <v>0</v>
      </c>
      <c r="AA210" s="162">
        <v>90246.047636732532</v>
      </c>
      <c r="AB210" s="177">
        <f>SUM(Muut[[#This Row],[Työttömyysaste]:[Koulutustausta]])</f>
        <v>909153.96222216997</v>
      </c>
      <c r="AD210" s="62"/>
    </row>
    <row r="211" spans="1:30" s="45" customFormat="1" x14ac:dyDescent="0.25">
      <c r="A211" s="90">
        <v>626</v>
      </c>
      <c r="B211" s="154" t="s">
        <v>210</v>
      </c>
      <c r="C211" s="403">
        <v>4835</v>
      </c>
      <c r="D211" s="136">
        <v>211.33333333333334</v>
      </c>
      <c r="E211" s="41">
        <v>1883</v>
      </c>
      <c r="F211" s="338">
        <f t="shared" si="8"/>
        <v>0.11223225349619402</v>
      </c>
      <c r="G211" s="385">
        <f>Muut[[#This Row],[Keskim. työttömyysaste 2022, %]]/$F$12</f>
        <v>1.1825155716184512</v>
      </c>
      <c r="H211" s="169">
        <v>0</v>
      </c>
      <c r="I211" s="391">
        <v>8</v>
      </c>
      <c r="J211" s="397">
        <v>68</v>
      </c>
      <c r="K211" s="272">
        <v>1310.25</v>
      </c>
      <c r="L211" s="173">
        <f t="shared" si="9"/>
        <v>3.6901354703300897</v>
      </c>
      <c r="M211" s="385">
        <v>4.9587413997680843</v>
      </c>
      <c r="N211" s="169">
        <v>0</v>
      </c>
      <c r="O211" s="405">
        <v>0</v>
      </c>
      <c r="P211" s="272">
        <v>1093</v>
      </c>
      <c r="Q211" s="15">
        <v>153</v>
      </c>
      <c r="R211" s="161">
        <v>0.13998170173833485</v>
      </c>
      <c r="S211" s="409">
        <v>0.98770164588707865</v>
      </c>
      <c r="T211" s="162">
        <v>396048.64737845887</v>
      </c>
      <c r="U211" s="162">
        <v>0</v>
      </c>
      <c r="V211" s="162">
        <v>0</v>
      </c>
      <c r="W211" s="162">
        <v>116792.72</v>
      </c>
      <c r="X211" s="162">
        <v>995703.12415700196</v>
      </c>
      <c r="Y211" s="162">
        <v>0</v>
      </c>
      <c r="Z211" s="158">
        <v>0</v>
      </c>
      <c r="AA211" s="162">
        <v>135768.52992707424</v>
      </c>
      <c r="AB211" s="177">
        <f>SUM(Muut[[#This Row],[Työttömyysaste]:[Koulutustausta]])</f>
        <v>1644313.021462535</v>
      </c>
      <c r="AD211" s="62"/>
    </row>
    <row r="212" spans="1:30" s="45" customFormat="1" x14ac:dyDescent="0.25">
      <c r="A212" s="90">
        <v>630</v>
      </c>
      <c r="B212" s="154" t="s">
        <v>211</v>
      </c>
      <c r="C212" s="403">
        <v>1635</v>
      </c>
      <c r="D212" s="136">
        <v>32.416666666666664</v>
      </c>
      <c r="E212" s="41">
        <v>641</v>
      </c>
      <c r="F212" s="338">
        <f t="shared" si="8"/>
        <v>5.0572022880915231E-2</v>
      </c>
      <c r="G212" s="385">
        <f>Muut[[#This Row],[Keskim. työttömyysaste 2022, %]]/$F$12</f>
        <v>0.53284330200992414</v>
      </c>
      <c r="H212" s="169">
        <v>0</v>
      </c>
      <c r="I212" s="391">
        <v>0</v>
      </c>
      <c r="J212" s="397">
        <v>102</v>
      </c>
      <c r="K212" s="272">
        <v>810.16</v>
      </c>
      <c r="L212" s="173">
        <f t="shared" si="9"/>
        <v>2.0181198775550508</v>
      </c>
      <c r="M212" s="385">
        <v>9.0670666945944784</v>
      </c>
      <c r="N212" s="169">
        <v>0</v>
      </c>
      <c r="O212" s="405">
        <v>0</v>
      </c>
      <c r="P212" s="272">
        <v>407</v>
      </c>
      <c r="Q212" s="15">
        <v>79</v>
      </c>
      <c r="R212" s="161">
        <v>0.1941031941031941</v>
      </c>
      <c r="S212" s="409">
        <v>1.369579322917756</v>
      </c>
      <c r="T212" s="162">
        <v>60347.940791921872</v>
      </c>
      <c r="U212" s="162">
        <v>0</v>
      </c>
      <c r="V212" s="162">
        <v>0</v>
      </c>
      <c r="W212" s="162">
        <v>175189.08</v>
      </c>
      <c r="X212" s="162">
        <v>615667.88251634163</v>
      </c>
      <c r="Y212" s="162">
        <v>0</v>
      </c>
      <c r="Z212" s="158">
        <v>0</v>
      </c>
      <c r="AA212" s="162">
        <v>63662.224146152199</v>
      </c>
      <c r="AB212" s="177">
        <f>SUM(Muut[[#This Row],[Työttömyysaste]:[Koulutustausta]])</f>
        <v>914867.12745441566</v>
      </c>
      <c r="AD212" s="62"/>
    </row>
    <row r="213" spans="1:30" s="45" customFormat="1" x14ac:dyDescent="0.25">
      <c r="A213" s="90">
        <v>631</v>
      </c>
      <c r="B213" s="154" t="s">
        <v>212</v>
      </c>
      <c r="C213" s="403">
        <v>1963</v>
      </c>
      <c r="D213" s="136">
        <v>65.666666666666671</v>
      </c>
      <c r="E213" s="41">
        <v>916</v>
      </c>
      <c r="F213" s="338">
        <f t="shared" si="8"/>
        <v>7.1688500727802043E-2</v>
      </c>
      <c r="G213" s="385">
        <f>Muut[[#This Row],[Keskim. työttömyysaste 2022, %]]/$F$12</f>
        <v>0.75533338925143634</v>
      </c>
      <c r="H213" s="169">
        <v>0</v>
      </c>
      <c r="I213" s="391">
        <v>10</v>
      </c>
      <c r="J213" s="397">
        <v>57</v>
      </c>
      <c r="K213" s="272">
        <v>143.51</v>
      </c>
      <c r="L213" s="173">
        <f t="shared" si="9"/>
        <v>13.678489303881264</v>
      </c>
      <c r="M213" s="385">
        <v>1.3377520807276808</v>
      </c>
      <c r="N213" s="169">
        <v>0</v>
      </c>
      <c r="O213" s="405">
        <v>0</v>
      </c>
      <c r="P213" s="272">
        <v>553</v>
      </c>
      <c r="Q213" s="15">
        <v>80</v>
      </c>
      <c r="R213" s="161">
        <v>0.14466546112115733</v>
      </c>
      <c r="S213" s="409">
        <v>1.0207499428709259</v>
      </c>
      <c r="T213" s="162">
        <v>102707.97582357643</v>
      </c>
      <c r="U213" s="162">
        <v>0</v>
      </c>
      <c r="V213" s="162">
        <v>0</v>
      </c>
      <c r="W213" s="162">
        <v>97899.78</v>
      </c>
      <c r="X213" s="162">
        <v>109058.08460047421</v>
      </c>
      <c r="Y213" s="162">
        <v>0</v>
      </c>
      <c r="Z213" s="158">
        <v>0</v>
      </c>
      <c r="AA213" s="162">
        <v>56966.10467923549</v>
      </c>
      <c r="AB213" s="177">
        <f>SUM(Muut[[#This Row],[Työttömyysaste]:[Koulutustausta]])</f>
        <v>366631.94510328613</v>
      </c>
      <c r="AD213" s="62"/>
    </row>
    <row r="214" spans="1:30" s="45" customFormat="1" x14ac:dyDescent="0.25">
      <c r="A214" s="90">
        <v>635</v>
      </c>
      <c r="B214" s="154" t="s">
        <v>213</v>
      </c>
      <c r="C214" s="403">
        <v>6347</v>
      </c>
      <c r="D214" s="136">
        <v>162.75</v>
      </c>
      <c r="E214" s="41">
        <v>2799</v>
      </c>
      <c r="F214" s="338">
        <f t="shared" si="8"/>
        <v>5.8145766345123258E-2</v>
      </c>
      <c r="G214" s="385">
        <f>Muut[[#This Row],[Keskim. työttömyysaste 2022, %]]/$F$12</f>
        <v>0.61264272956194399</v>
      </c>
      <c r="H214" s="169">
        <v>0</v>
      </c>
      <c r="I214" s="391">
        <v>26</v>
      </c>
      <c r="J214" s="397">
        <v>189</v>
      </c>
      <c r="K214" s="272">
        <v>560.71</v>
      </c>
      <c r="L214" s="173">
        <f t="shared" si="9"/>
        <v>11.319576964919476</v>
      </c>
      <c r="M214" s="385">
        <v>1.6165292735044059</v>
      </c>
      <c r="N214" s="169">
        <v>0</v>
      </c>
      <c r="O214" s="405">
        <v>0</v>
      </c>
      <c r="P214" s="272">
        <v>1765</v>
      </c>
      <c r="Q214" s="15">
        <v>235</v>
      </c>
      <c r="R214" s="161">
        <v>0.13314447592067988</v>
      </c>
      <c r="S214" s="409">
        <v>0.93945863191070222</v>
      </c>
      <c r="T214" s="162">
        <v>269352.47463176947</v>
      </c>
      <c r="U214" s="162">
        <v>0</v>
      </c>
      <c r="V214" s="162">
        <v>0</v>
      </c>
      <c r="W214" s="162">
        <v>324615.06</v>
      </c>
      <c r="X214" s="162">
        <v>426102.42224466527</v>
      </c>
      <c r="Y214" s="162">
        <v>0</v>
      </c>
      <c r="Z214" s="158">
        <v>0</v>
      </c>
      <c r="AA214" s="162">
        <v>169520.81012143937</v>
      </c>
      <c r="AB214" s="177">
        <f>SUM(Muut[[#This Row],[Työttömyysaste]:[Koulutustausta]])</f>
        <v>1189590.766997874</v>
      </c>
      <c r="AD214" s="62"/>
    </row>
    <row r="215" spans="1:30" s="45" customFormat="1" x14ac:dyDescent="0.25">
      <c r="A215" s="90">
        <v>636</v>
      </c>
      <c r="B215" s="154" t="s">
        <v>214</v>
      </c>
      <c r="C215" s="403">
        <v>8154</v>
      </c>
      <c r="D215" s="136">
        <v>275.33333333333331</v>
      </c>
      <c r="E215" s="41">
        <v>3688</v>
      </c>
      <c r="F215" s="338">
        <f t="shared" si="8"/>
        <v>7.4656543745480836E-2</v>
      </c>
      <c r="G215" s="385">
        <f>Muut[[#This Row],[Keskim. työttömyysaste 2022, %]]/$F$12</f>
        <v>0.78660565703814356</v>
      </c>
      <c r="H215" s="169">
        <v>0</v>
      </c>
      <c r="I215" s="391">
        <v>50</v>
      </c>
      <c r="J215" s="397">
        <v>389</v>
      </c>
      <c r="K215" s="272">
        <v>749.97</v>
      </c>
      <c r="L215" s="173">
        <f t="shared" si="9"/>
        <v>10.872434897395895</v>
      </c>
      <c r="M215" s="385">
        <v>1.6830109998507534</v>
      </c>
      <c r="N215" s="169">
        <v>0</v>
      </c>
      <c r="O215" s="405">
        <v>0</v>
      </c>
      <c r="P215" s="272">
        <v>2400</v>
      </c>
      <c r="Q215" s="15">
        <v>470</v>
      </c>
      <c r="R215" s="161">
        <v>0.19583333333333333</v>
      </c>
      <c r="S215" s="409">
        <v>1.3817870711019913</v>
      </c>
      <c r="T215" s="162">
        <v>444296.56967916456</v>
      </c>
      <c r="U215" s="162">
        <v>0</v>
      </c>
      <c r="V215" s="162">
        <v>0</v>
      </c>
      <c r="W215" s="162">
        <v>668123.05999999994</v>
      </c>
      <c r="X215" s="162">
        <v>569927.47340127989</v>
      </c>
      <c r="Y215" s="162">
        <v>0</v>
      </c>
      <c r="Z215" s="158">
        <v>0</v>
      </c>
      <c r="AA215" s="162">
        <v>320323.4192418771</v>
      </c>
      <c r="AB215" s="177">
        <f>SUM(Muut[[#This Row],[Työttömyysaste]:[Koulutustausta]])</f>
        <v>2002670.5223223213</v>
      </c>
      <c r="AD215" s="62"/>
    </row>
    <row r="216" spans="1:30" s="45" customFormat="1" x14ac:dyDescent="0.25">
      <c r="A216" s="90">
        <v>638</v>
      </c>
      <c r="B216" s="154" t="s">
        <v>215</v>
      </c>
      <c r="C216" s="403">
        <v>51232</v>
      </c>
      <c r="D216" s="136">
        <v>2342</v>
      </c>
      <c r="E216" s="41">
        <v>24746</v>
      </c>
      <c r="F216" s="338">
        <f t="shared" si="8"/>
        <v>9.4641558231633394E-2</v>
      </c>
      <c r="G216" s="385">
        <f>Muut[[#This Row],[Keskim. työttömyysaste 2022, %]]/$F$12</f>
        <v>0.99717427784639578</v>
      </c>
      <c r="H216" s="169">
        <v>1</v>
      </c>
      <c r="I216" s="391">
        <v>14445</v>
      </c>
      <c r="J216" s="397">
        <v>4054</v>
      </c>
      <c r="K216" s="272">
        <v>654.55999999999995</v>
      </c>
      <c r="L216" s="173">
        <f t="shared" si="9"/>
        <v>78.269371791737967</v>
      </c>
      <c r="M216" s="385">
        <v>0.23378784202034505</v>
      </c>
      <c r="N216" s="169">
        <v>3</v>
      </c>
      <c r="O216" s="405">
        <v>1724</v>
      </c>
      <c r="P216" s="272">
        <v>16560</v>
      </c>
      <c r="Q216" s="15">
        <v>2231</v>
      </c>
      <c r="R216" s="161">
        <v>0.13472222222222222</v>
      </c>
      <c r="S216" s="409">
        <v>0.95059110565172444</v>
      </c>
      <c r="T216" s="162">
        <v>3538812.6023839405</v>
      </c>
      <c r="U216" s="162">
        <v>1054390.4224</v>
      </c>
      <c r="V216" s="162">
        <v>3949686.2385</v>
      </c>
      <c r="W216" s="162">
        <v>6962907.1600000001</v>
      </c>
      <c r="X216" s="162">
        <v>497422.19954070379</v>
      </c>
      <c r="Y216" s="162">
        <v>0</v>
      </c>
      <c r="Z216" s="158">
        <v>510338.48</v>
      </c>
      <c r="AA216" s="162">
        <v>1384560.4326086182</v>
      </c>
      <c r="AB216" s="177">
        <f>SUM(Muut[[#This Row],[Työttömyysaste]:[Koulutustausta]])</f>
        <v>17898117.535433266</v>
      </c>
      <c r="AD216" s="62"/>
    </row>
    <row r="217" spans="1:30" s="45" customFormat="1" x14ac:dyDescent="0.25">
      <c r="A217" s="90">
        <v>678</v>
      </c>
      <c r="B217" s="154" t="s">
        <v>216</v>
      </c>
      <c r="C217" s="403">
        <v>24073</v>
      </c>
      <c r="D217" s="136">
        <v>1046.25</v>
      </c>
      <c r="E217" s="41">
        <v>10023</v>
      </c>
      <c r="F217" s="338">
        <f t="shared" si="8"/>
        <v>0.10438491469619875</v>
      </c>
      <c r="G217" s="385">
        <f>Muut[[#This Row],[Keskim. työttömyysaste 2022, %]]/$F$12</f>
        <v>1.0998334545114046</v>
      </c>
      <c r="H217" s="169">
        <v>0</v>
      </c>
      <c r="I217" s="391">
        <v>19</v>
      </c>
      <c r="J217" s="397">
        <v>866</v>
      </c>
      <c r="K217" s="272">
        <v>1013.78</v>
      </c>
      <c r="L217" s="173">
        <f t="shared" si="9"/>
        <v>23.74578310876127</v>
      </c>
      <c r="M217" s="385">
        <v>0.7705969284595664</v>
      </c>
      <c r="N217" s="169">
        <v>0</v>
      </c>
      <c r="O217" s="405">
        <v>0</v>
      </c>
      <c r="P217" s="272">
        <v>6897</v>
      </c>
      <c r="Q217" s="15">
        <v>810</v>
      </c>
      <c r="R217" s="161">
        <v>0.117442366246194</v>
      </c>
      <c r="S217" s="409">
        <v>0.82866558269931456</v>
      </c>
      <c r="T217" s="162">
        <v>1834012.6602838822</v>
      </c>
      <c r="U217" s="162">
        <v>0</v>
      </c>
      <c r="V217" s="162">
        <v>0</v>
      </c>
      <c r="W217" s="162">
        <v>1487389.64</v>
      </c>
      <c r="X217" s="162">
        <v>770405.58153626055</v>
      </c>
      <c r="Y217" s="162">
        <v>0</v>
      </c>
      <c r="Z217" s="158">
        <v>0</v>
      </c>
      <c r="AA217" s="162">
        <v>567134.90465107455</v>
      </c>
      <c r="AB217" s="177">
        <f>SUM(Muut[[#This Row],[Työttömyysaste]:[Koulutustausta]])</f>
        <v>4658942.7864712169</v>
      </c>
      <c r="AD217" s="62"/>
    </row>
    <row r="218" spans="1:30" s="45" customFormat="1" x14ac:dyDescent="0.25">
      <c r="A218" s="90">
        <v>680</v>
      </c>
      <c r="B218" s="154" t="s">
        <v>217</v>
      </c>
      <c r="C218" s="403">
        <v>24942</v>
      </c>
      <c r="D218" s="136">
        <v>818.08333333333337</v>
      </c>
      <c r="E218" s="41">
        <v>11723</v>
      </c>
      <c r="F218" s="338">
        <f t="shared" si="8"/>
        <v>6.9784469276920016E-2</v>
      </c>
      <c r="G218" s="385">
        <f>Muut[[#This Row],[Keskim. työttömyysaste 2022, %]]/$F$12</f>
        <v>0.73527189383117708</v>
      </c>
      <c r="H218" s="169">
        <v>0</v>
      </c>
      <c r="I218" s="391">
        <v>354</v>
      </c>
      <c r="J218" s="397">
        <v>2652</v>
      </c>
      <c r="K218" s="272">
        <v>48.76</v>
      </c>
      <c r="L218" s="173">
        <f t="shared" si="9"/>
        <v>511.52584085315834</v>
      </c>
      <c r="M218" s="385">
        <v>3.5772244657198742E-2</v>
      </c>
      <c r="N218" s="169">
        <v>0</v>
      </c>
      <c r="O218" s="405">
        <v>0</v>
      </c>
      <c r="P218" s="272">
        <v>8117</v>
      </c>
      <c r="Q218" s="15">
        <v>1226</v>
      </c>
      <c r="R218" s="161">
        <v>0.15104102500923985</v>
      </c>
      <c r="S218" s="409">
        <v>1.0657355007511156</v>
      </c>
      <c r="T218" s="162">
        <v>1270353.0296651709</v>
      </c>
      <c r="U218" s="162">
        <v>0</v>
      </c>
      <c r="V218" s="162">
        <v>0</v>
      </c>
      <c r="W218" s="162">
        <v>4554916.08</v>
      </c>
      <c r="X218" s="162">
        <v>37054.366978741011</v>
      </c>
      <c r="Y218" s="162">
        <v>0</v>
      </c>
      <c r="Z218" s="158">
        <v>0</v>
      </c>
      <c r="AA218" s="162">
        <v>755714.17326224677</v>
      </c>
      <c r="AB218" s="177">
        <f>SUM(Muut[[#This Row],[Työttömyysaste]:[Koulutustausta]])</f>
        <v>6618037.6499061594</v>
      </c>
      <c r="AD218" s="62"/>
    </row>
    <row r="219" spans="1:30" s="45" customFormat="1" x14ac:dyDescent="0.25">
      <c r="A219" s="90">
        <v>681</v>
      </c>
      <c r="B219" s="154" t="s">
        <v>218</v>
      </c>
      <c r="C219" s="403">
        <v>3308</v>
      </c>
      <c r="D219" s="136">
        <v>113.25</v>
      </c>
      <c r="E219" s="41">
        <v>1363</v>
      </c>
      <c r="F219" s="338">
        <f t="shared" si="8"/>
        <v>8.3088774761555392E-2</v>
      </c>
      <c r="G219" s="385">
        <f>Muut[[#This Row],[Keskim. työttömyysaste 2022, %]]/$F$12</f>
        <v>0.87545038900577155</v>
      </c>
      <c r="H219" s="169">
        <v>0</v>
      </c>
      <c r="I219" s="391">
        <v>7</v>
      </c>
      <c r="J219" s="397">
        <v>139</v>
      </c>
      <c r="K219" s="272">
        <v>559.53</v>
      </c>
      <c r="L219" s="173">
        <f t="shared" si="9"/>
        <v>5.9121048022447411</v>
      </c>
      <c r="M219" s="385">
        <v>3.0950783417321759</v>
      </c>
      <c r="N219" s="169">
        <v>0</v>
      </c>
      <c r="O219" s="405">
        <v>0</v>
      </c>
      <c r="P219" s="272">
        <v>813</v>
      </c>
      <c r="Q219" s="15">
        <v>156</v>
      </c>
      <c r="R219" s="161">
        <v>0.1918819188191882</v>
      </c>
      <c r="S219" s="409">
        <v>1.353906151162193</v>
      </c>
      <c r="T219" s="162">
        <v>200605.21946078973</v>
      </c>
      <c r="U219" s="162">
        <v>0</v>
      </c>
      <c r="V219" s="162">
        <v>0</v>
      </c>
      <c r="W219" s="162">
        <v>238738.06</v>
      </c>
      <c r="X219" s="162">
        <v>425205.7004843101</v>
      </c>
      <c r="Y219" s="162">
        <v>0</v>
      </c>
      <c r="Z219" s="158">
        <v>0</v>
      </c>
      <c r="AA219" s="162">
        <v>127330.05361090612</v>
      </c>
      <c r="AB219" s="177">
        <f>SUM(Muut[[#This Row],[Työttömyysaste]:[Koulutustausta]])</f>
        <v>991879.03355600603</v>
      </c>
      <c r="AD219" s="62"/>
    </row>
    <row r="220" spans="1:30" s="45" customFormat="1" x14ac:dyDescent="0.25">
      <c r="A220" s="90">
        <v>683</v>
      </c>
      <c r="B220" s="154" t="s">
        <v>219</v>
      </c>
      <c r="C220" s="403">
        <v>3618</v>
      </c>
      <c r="D220" s="136">
        <v>162.08333333333334</v>
      </c>
      <c r="E220" s="41">
        <v>1427</v>
      </c>
      <c r="F220" s="338">
        <f t="shared" si="8"/>
        <v>0.11358327493576267</v>
      </c>
      <c r="G220" s="385">
        <f>Muut[[#This Row],[Keskim. työttömyysaste 2022, %]]/$F$12</f>
        <v>1.196750373470082</v>
      </c>
      <c r="H220" s="169">
        <v>0</v>
      </c>
      <c r="I220" s="391">
        <v>7</v>
      </c>
      <c r="J220" s="397">
        <v>45</v>
      </c>
      <c r="K220" s="272">
        <v>3454.17</v>
      </c>
      <c r="L220" s="173">
        <f t="shared" si="9"/>
        <v>1.0474296285359435</v>
      </c>
      <c r="M220" s="385">
        <v>17.469839528079152</v>
      </c>
      <c r="N220" s="169">
        <v>0</v>
      </c>
      <c r="O220" s="405">
        <v>0</v>
      </c>
      <c r="P220" s="272">
        <v>772</v>
      </c>
      <c r="Q220" s="15">
        <v>130</v>
      </c>
      <c r="R220" s="161">
        <v>0.16839378238341968</v>
      </c>
      <c r="S220" s="409">
        <v>1.1881754111559399</v>
      </c>
      <c r="T220" s="162">
        <v>299928.21430364618</v>
      </c>
      <c r="U220" s="162">
        <v>0</v>
      </c>
      <c r="V220" s="162">
        <v>0</v>
      </c>
      <c r="W220" s="162">
        <v>77289.3</v>
      </c>
      <c r="X220" s="162">
        <v>2624940.1720048781</v>
      </c>
      <c r="Y220" s="162">
        <v>0</v>
      </c>
      <c r="Z220" s="158">
        <v>0</v>
      </c>
      <c r="AA220" s="162">
        <v>122215.41386589309</v>
      </c>
      <c r="AB220" s="177">
        <f>SUM(Muut[[#This Row],[Työttömyysaste]:[Koulutustausta]])</f>
        <v>3124373.1001744173</v>
      </c>
      <c r="AD220" s="62"/>
    </row>
    <row r="221" spans="1:30" s="45" customFormat="1" x14ac:dyDescent="0.25">
      <c r="A221" s="90">
        <v>684</v>
      </c>
      <c r="B221" s="154" t="s">
        <v>220</v>
      </c>
      <c r="C221" s="403">
        <v>38667</v>
      </c>
      <c r="D221" s="136">
        <v>1564.0833333333333</v>
      </c>
      <c r="E221" s="41">
        <v>18012</v>
      </c>
      <c r="F221" s="338">
        <f t="shared" si="8"/>
        <v>8.6835628099785331E-2</v>
      </c>
      <c r="G221" s="385">
        <f>Muut[[#This Row],[Keskim. työttömyysaste 2022, %]]/$F$12</f>
        <v>0.91492845595180983</v>
      </c>
      <c r="H221" s="169">
        <v>0</v>
      </c>
      <c r="I221" s="391">
        <v>117</v>
      </c>
      <c r="J221" s="397">
        <v>2934</v>
      </c>
      <c r="K221" s="272">
        <v>496.43</v>
      </c>
      <c r="L221" s="173">
        <f t="shared" si="9"/>
        <v>77.890135567955198</v>
      </c>
      <c r="M221" s="385">
        <v>0.23492612246789629</v>
      </c>
      <c r="N221" s="169">
        <v>0</v>
      </c>
      <c r="O221" s="405">
        <v>0</v>
      </c>
      <c r="P221" s="272">
        <v>11723</v>
      </c>
      <c r="Q221" s="15">
        <v>2045</v>
      </c>
      <c r="R221" s="161">
        <v>0.17444340185959226</v>
      </c>
      <c r="S221" s="409">
        <v>1.2308611267845122</v>
      </c>
      <c r="T221" s="162">
        <v>2450602.0992576135</v>
      </c>
      <c r="U221" s="162">
        <v>0</v>
      </c>
      <c r="V221" s="162">
        <v>0</v>
      </c>
      <c r="W221" s="162">
        <v>5039262.3600000003</v>
      </c>
      <c r="X221" s="162">
        <v>377253.88431616907</v>
      </c>
      <c r="Y221" s="162">
        <v>0</v>
      </c>
      <c r="Z221" s="158">
        <v>0</v>
      </c>
      <c r="AA221" s="162">
        <v>1353089.0953939806</v>
      </c>
      <c r="AB221" s="177">
        <f>SUM(Muut[[#This Row],[Työttömyysaste]:[Koulutustausta]])</f>
        <v>9220207.4389677625</v>
      </c>
      <c r="AD221" s="62"/>
    </row>
    <row r="222" spans="1:30" s="45" customFormat="1" x14ac:dyDescent="0.25">
      <c r="A222" s="90">
        <v>686</v>
      </c>
      <c r="B222" s="154" t="s">
        <v>221</v>
      </c>
      <c r="C222" s="403">
        <v>2964</v>
      </c>
      <c r="D222" s="136">
        <v>98.333333333333329</v>
      </c>
      <c r="E222" s="41">
        <v>1171</v>
      </c>
      <c r="F222" s="338">
        <f t="shared" si="8"/>
        <v>8.3973811557073716E-2</v>
      </c>
      <c r="G222" s="385">
        <f>Muut[[#This Row],[Keskim. työttömyysaste 2022, %]]/$F$12</f>
        <v>0.88477542489833882</v>
      </c>
      <c r="H222" s="169">
        <v>0</v>
      </c>
      <c r="I222" s="391">
        <v>3</v>
      </c>
      <c r="J222" s="397">
        <v>80</v>
      </c>
      <c r="K222" s="272">
        <v>538.95000000000005</v>
      </c>
      <c r="L222" s="173">
        <f t="shared" si="9"/>
        <v>5.4995825215697183</v>
      </c>
      <c r="M222" s="385">
        <v>3.3272393778456588</v>
      </c>
      <c r="N222" s="169">
        <v>0</v>
      </c>
      <c r="O222" s="405">
        <v>0</v>
      </c>
      <c r="P222" s="272">
        <v>716</v>
      </c>
      <c r="Q222" s="15">
        <v>89</v>
      </c>
      <c r="R222" s="161">
        <v>0.12430167597765363</v>
      </c>
      <c r="S222" s="409">
        <v>0.87706441931351864</v>
      </c>
      <c r="T222" s="162">
        <v>181658.79887554632</v>
      </c>
      <c r="U222" s="162">
        <v>0</v>
      </c>
      <c r="V222" s="162">
        <v>0</v>
      </c>
      <c r="W222" s="162">
        <v>137403.20000000001</v>
      </c>
      <c r="X222" s="162">
        <v>409566.26503676118</v>
      </c>
      <c r="Y222" s="162">
        <v>0</v>
      </c>
      <c r="Z222" s="158">
        <v>0</v>
      </c>
      <c r="AA222" s="162">
        <v>73907.166431371006</v>
      </c>
      <c r="AB222" s="177">
        <f>SUM(Muut[[#This Row],[Työttömyysaste]:[Koulutustausta]])</f>
        <v>802535.43034367857</v>
      </c>
      <c r="AD222" s="62"/>
    </row>
    <row r="223" spans="1:30" s="45" customFormat="1" x14ac:dyDescent="0.25">
      <c r="A223" s="90">
        <v>687</v>
      </c>
      <c r="B223" s="154" t="s">
        <v>222</v>
      </c>
      <c r="C223" s="403">
        <v>1477</v>
      </c>
      <c r="D223" s="136">
        <v>55.916666666666664</v>
      </c>
      <c r="E223" s="41">
        <v>536</v>
      </c>
      <c r="F223" s="338">
        <f t="shared" si="8"/>
        <v>0.10432213930348258</v>
      </c>
      <c r="G223" s="385">
        <f>Muut[[#This Row],[Keskim. työttömyysaste 2022, %]]/$F$12</f>
        <v>1.099172032530745</v>
      </c>
      <c r="H223" s="169">
        <v>0</v>
      </c>
      <c r="I223" s="391">
        <v>0</v>
      </c>
      <c r="J223" s="397">
        <v>18</v>
      </c>
      <c r="K223" s="272">
        <v>1150.6300000000001</v>
      </c>
      <c r="L223" s="173">
        <f t="shared" si="9"/>
        <v>1.2836446120820766</v>
      </c>
      <c r="M223" s="385">
        <v>14.25505732291305</v>
      </c>
      <c r="N223" s="169">
        <v>0</v>
      </c>
      <c r="O223" s="405">
        <v>0</v>
      </c>
      <c r="P223" s="272">
        <v>302</v>
      </c>
      <c r="Q223" s="15">
        <v>48</v>
      </c>
      <c r="R223" s="161">
        <v>0.15894039735099338</v>
      </c>
      <c r="S223" s="409">
        <v>1.1214729504787191</v>
      </c>
      <c r="T223" s="162">
        <v>112458.25816615875</v>
      </c>
      <c r="U223" s="162">
        <v>0</v>
      </c>
      <c r="V223" s="162">
        <v>0</v>
      </c>
      <c r="W223" s="162">
        <v>30915.72</v>
      </c>
      <c r="X223" s="162">
        <v>874402.50772659515</v>
      </c>
      <c r="Y223" s="162">
        <v>0</v>
      </c>
      <c r="Z223" s="158">
        <v>0</v>
      </c>
      <c r="AA223" s="162">
        <v>47091.894025576446</v>
      </c>
      <c r="AB223" s="177">
        <f>SUM(Muut[[#This Row],[Työttömyysaste]:[Koulutustausta]])</f>
        <v>1064868.3799183303</v>
      </c>
      <c r="AD223" s="62"/>
    </row>
    <row r="224" spans="1:30" s="45" customFormat="1" x14ac:dyDescent="0.25">
      <c r="A224" s="90">
        <v>689</v>
      </c>
      <c r="B224" s="154" t="s">
        <v>223</v>
      </c>
      <c r="C224" s="403">
        <v>3093</v>
      </c>
      <c r="D224" s="136">
        <v>151.16666666666666</v>
      </c>
      <c r="E224" s="41">
        <v>1185</v>
      </c>
      <c r="F224" s="338">
        <f t="shared" si="8"/>
        <v>0.12756680731364275</v>
      </c>
      <c r="G224" s="385">
        <f>Muut[[#This Row],[Keskim. työttömyysaste 2022, %]]/$F$12</f>
        <v>1.3440854243842537</v>
      </c>
      <c r="H224" s="169">
        <v>0</v>
      </c>
      <c r="I224" s="391">
        <v>5</v>
      </c>
      <c r="J224" s="397">
        <v>111</v>
      </c>
      <c r="K224" s="272">
        <v>351.47</v>
      </c>
      <c r="L224" s="173">
        <f t="shared" si="9"/>
        <v>8.8001820923549658</v>
      </c>
      <c r="M224" s="385">
        <v>2.0793237384684335</v>
      </c>
      <c r="N224" s="169">
        <v>0</v>
      </c>
      <c r="O224" s="405">
        <v>0</v>
      </c>
      <c r="P224" s="272">
        <v>694</v>
      </c>
      <c r="Q224" s="15">
        <v>112</v>
      </c>
      <c r="R224" s="161">
        <v>0.16138328530259366</v>
      </c>
      <c r="S224" s="409">
        <v>1.1387098065859809</v>
      </c>
      <c r="T224" s="162">
        <v>287973.13819457177</v>
      </c>
      <c r="U224" s="162">
        <v>0</v>
      </c>
      <c r="V224" s="162">
        <v>0</v>
      </c>
      <c r="W224" s="162">
        <v>190646.94</v>
      </c>
      <c r="X224" s="162">
        <v>267093.8958576314</v>
      </c>
      <c r="Y224" s="162">
        <v>0</v>
      </c>
      <c r="Z224" s="158">
        <v>0</v>
      </c>
      <c r="AA224" s="162">
        <v>100131.29674523357</v>
      </c>
      <c r="AB224" s="177">
        <f>SUM(Muut[[#This Row],[Työttömyysaste]:[Koulutustausta]])</f>
        <v>845845.27079743671</v>
      </c>
      <c r="AD224" s="62"/>
    </row>
    <row r="225" spans="1:30" s="45" customFormat="1" x14ac:dyDescent="0.25">
      <c r="A225" s="90">
        <v>691</v>
      </c>
      <c r="B225" s="154" t="s">
        <v>224</v>
      </c>
      <c r="C225" s="403">
        <v>2636</v>
      </c>
      <c r="D225" s="136">
        <v>61.833333333333336</v>
      </c>
      <c r="E225" s="41">
        <v>1095</v>
      </c>
      <c r="F225" s="338">
        <f t="shared" si="8"/>
        <v>5.6468797564687978E-2</v>
      </c>
      <c r="G225" s="385">
        <f>Muut[[#This Row],[Keskim. työttömyysaste 2022, %]]/$F$12</f>
        <v>0.59497364038117684</v>
      </c>
      <c r="H225" s="169">
        <v>0</v>
      </c>
      <c r="I225" s="391">
        <v>2</v>
      </c>
      <c r="J225" s="397">
        <v>9</v>
      </c>
      <c r="K225" s="272">
        <v>474.39</v>
      </c>
      <c r="L225" s="173">
        <f t="shared" si="9"/>
        <v>5.5566095406732856</v>
      </c>
      <c r="M225" s="385">
        <v>3.293092198315827</v>
      </c>
      <c r="N225" s="169">
        <v>0</v>
      </c>
      <c r="O225" s="405">
        <v>0</v>
      </c>
      <c r="P225" s="272">
        <v>633</v>
      </c>
      <c r="Q225" s="15">
        <v>104</v>
      </c>
      <c r="R225" s="161">
        <v>0.16429699842022116</v>
      </c>
      <c r="S225" s="409">
        <v>1.159268773980898</v>
      </c>
      <c r="T225" s="162">
        <v>108639.64024642206</v>
      </c>
      <c r="U225" s="162">
        <v>0</v>
      </c>
      <c r="V225" s="162">
        <v>0</v>
      </c>
      <c r="W225" s="162">
        <v>15457.86</v>
      </c>
      <c r="X225" s="162">
        <v>360504.94567360444</v>
      </c>
      <c r="Y225" s="162">
        <v>0</v>
      </c>
      <c r="Z225" s="158">
        <v>0</v>
      </c>
      <c r="AA225" s="162">
        <v>86877.317639913992</v>
      </c>
      <c r="AB225" s="177">
        <f>SUM(Muut[[#This Row],[Työttömyysaste]:[Koulutustausta]])</f>
        <v>571479.7635599405</v>
      </c>
      <c r="AD225" s="62"/>
    </row>
    <row r="226" spans="1:30" s="45" customFormat="1" x14ac:dyDescent="0.25">
      <c r="A226" s="90">
        <v>694</v>
      </c>
      <c r="B226" s="154" t="s">
        <v>225</v>
      </c>
      <c r="C226" s="403">
        <v>28349</v>
      </c>
      <c r="D226" s="136">
        <v>1217.8333333333333</v>
      </c>
      <c r="E226" s="41">
        <v>13528</v>
      </c>
      <c r="F226" s="338">
        <f t="shared" si="8"/>
        <v>9.0023161837177207E-2</v>
      </c>
      <c r="G226" s="385">
        <f>Muut[[#This Row],[Keskim. työttömyysaste 2022, %]]/$F$12</f>
        <v>0.94851334943924992</v>
      </c>
      <c r="H226" s="169">
        <v>0</v>
      </c>
      <c r="I226" s="391">
        <v>113</v>
      </c>
      <c r="J226" s="397">
        <v>1568</v>
      </c>
      <c r="K226" s="272">
        <v>121.01</v>
      </c>
      <c r="L226" s="173">
        <f t="shared" si="9"/>
        <v>234.26989504999585</v>
      </c>
      <c r="M226" s="385">
        <v>7.8108318286365372E-2</v>
      </c>
      <c r="N226" s="169">
        <v>0</v>
      </c>
      <c r="O226" s="405">
        <v>0</v>
      </c>
      <c r="P226" s="272">
        <v>8763</v>
      </c>
      <c r="Q226" s="15">
        <v>1257</v>
      </c>
      <c r="R226" s="161">
        <v>0.14344402601848683</v>
      </c>
      <c r="S226" s="409">
        <v>1.0121315774255117</v>
      </c>
      <c r="T226" s="162">
        <v>1862629.0804191558</v>
      </c>
      <c r="U226" s="162">
        <v>0</v>
      </c>
      <c r="V226" s="162">
        <v>0</v>
      </c>
      <c r="W226" s="162">
        <v>2693102.7199999997</v>
      </c>
      <c r="X226" s="162">
        <v>91959.576458110139</v>
      </c>
      <c r="Y226" s="162">
        <v>0</v>
      </c>
      <c r="Z226" s="158">
        <v>0</v>
      </c>
      <c r="AA226" s="162">
        <v>815739.66125423065</v>
      </c>
      <c r="AB226" s="177">
        <f>SUM(Muut[[#This Row],[Työttömyysaste]:[Koulutustausta]])</f>
        <v>5463431.0381314969</v>
      </c>
      <c r="AD226" s="62"/>
    </row>
    <row r="227" spans="1:30" s="45" customFormat="1" x14ac:dyDescent="0.25">
      <c r="A227" s="90">
        <v>697</v>
      </c>
      <c r="B227" s="154" t="s">
        <v>226</v>
      </c>
      <c r="C227" s="403">
        <v>1174</v>
      </c>
      <c r="D227" s="136">
        <v>46.416666666666664</v>
      </c>
      <c r="E227" s="41">
        <v>494</v>
      </c>
      <c r="F227" s="338">
        <f t="shared" si="8"/>
        <v>9.3960863697705801E-2</v>
      </c>
      <c r="G227" s="385">
        <f>Muut[[#This Row],[Keskim. työttömyysaste 2022, %]]/$F$12</f>
        <v>0.99000225856664181</v>
      </c>
      <c r="H227" s="169">
        <v>0</v>
      </c>
      <c r="I227" s="391">
        <v>0</v>
      </c>
      <c r="J227" s="397">
        <v>20</v>
      </c>
      <c r="K227" s="272">
        <v>835.83</v>
      </c>
      <c r="L227" s="173">
        <f t="shared" si="9"/>
        <v>1.4045918428388546</v>
      </c>
      <c r="M227" s="385">
        <v>13.02757638866469</v>
      </c>
      <c r="N227" s="169">
        <v>0</v>
      </c>
      <c r="O227" s="405">
        <v>0</v>
      </c>
      <c r="P227" s="272">
        <v>238</v>
      </c>
      <c r="Q227" s="15">
        <v>28</v>
      </c>
      <c r="R227" s="161">
        <v>0.11764705882352941</v>
      </c>
      <c r="S227" s="409">
        <v>0.83010988001120878</v>
      </c>
      <c r="T227" s="162">
        <v>80509.933873369839</v>
      </c>
      <c r="U227" s="162">
        <v>0</v>
      </c>
      <c r="V227" s="162">
        <v>0</v>
      </c>
      <c r="W227" s="162">
        <v>34350.800000000003</v>
      </c>
      <c r="X227" s="162">
        <v>635175.38047254109</v>
      </c>
      <c r="Y227" s="162">
        <v>0</v>
      </c>
      <c r="Z227" s="158">
        <v>0</v>
      </c>
      <c r="AA227" s="162">
        <v>27706.428045355711</v>
      </c>
      <c r="AB227" s="177">
        <f>SUM(Muut[[#This Row],[Työttömyysaste]:[Koulutustausta]])</f>
        <v>777742.54239126667</v>
      </c>
      <c r="AD227" s="62"/>
    </row>
    <row r="228" spans="1:30" s="45" customFormat="1" x14ac:dyDescent="0.25">
      <c r="A228" s="90">
        <v>698</v>
      </c>
      <c r="B228" s="154" t="s">
        <v>227</v>
      </c>
      <c r="C228" s="403">
        <v>64535</v>
      </c>
      <c r="D228" s="136">
        <v>3028.25</v>
      </c>
      <c r="E228" s="41">
        <v>30693</v>
      </c>
      <c r="F228" s="338">
        <f t="shared" si="8"/>
        <v>9.866256149610661E-2</v>
      </c>
      <c r="G228" s="385">
        <f>Muut[[#This Row],[Keskim. työttömyysaste 2022, %]]/$F$12</f>
        <v>1.0395408776931097</v>
      </c>
      <c r="H228" s="169">
        <v>0</v>
      </c>
      <c r="I228" s="391">
        <v>137</v>
      </c>
      <c r="J228" s="397">
        <v>2502</v>
      </c>
      <c r="K228" s="272">
        <v>7581.63</v>
      </c>
      <c r="L228" s="173">
        <f t="shared" si="9"/>
        <v>8.5120218211651064</v>
      </c>
      <c r="M228" s="385">
        <v>2.1497157681127561</v>
      </c>
      <c r="N228" s="169">
        <v>0</v>
      </c>
      <c r="O228" s="405">
        <v>0</v>
      </c>
      <c r="P228" s="272">
        <v>19808</v>
      </c>
      <c r="Q228" s="15">
        <v>1885</v>
      </c>
      <c r="R228" s="161">
        <v>9.5163570274636511E-2</v>
      </c>
      <c r="S228" s="409">
        <v>0.67146786916799228</v>
      </c>
      <c r="T228" s="162">
        <v>4647100.5954391332</v>
      </c>
      <c r="U228" s="162">
        <v>0</v>
      </c>
      <c r="V228" s="162">
        <v>0</v>
      </c>
      <c r="W228" s="162">
        <v>4297285.08</v>
      </c>
      <c r="X228" s="162">
        <v>5761536.1016618591</v>
      </c>
      <c r="Y228" s="162">
        <v>0</v>
      </c>
      <c r="Z228" s="158">
        <v>0</v>
      </c>
      <c r="AA228" s="162">
        <v>1231962.2771719841</v>
      </c>
      <c r="AB228" s="177">
        <f>SUM(Muut[[#This Row],[Työttömyysaste]:[Koulutustausta]])</f>
        <v>15937884.054272978</v>
      </c>
      <c r="AD228" s="62"/>
    </row>
    <row r="229" spans="1:30" s="45" customFormat="1" x14ac:dyDescent="0.25">
      <c r="A229" s="90">
        <v>700</v>
      </c>
      <c r="B229" s="154" t="s">
        <v>228</v>
      </c>
      <c r="C229" s="403">
        <v>4842</v>
      </c>
      <c r="D229" s="136">
        <v>194.16666666666666</v>
      </c>
      <c r="E229" s="41">
        <v>2001</v>
      </c>
      <c r="F229" s="338">
        <f t="shared" si="8"/>
        <v>9.7034815925370638E-2</v>
      </c>
      <c r="G229" s="385">
        <f>Muut[[#This Row],[Keskim. työttömyysaste 2022, %]]/$F$12</f>
        <v>1.0223904202794258</v>
      </c>
      <c r="H229" s="169">
        <v>0</v>
      </c>
      <c r="I229" s="391">
        <v>11</v>
      </c>
      <c r="J229" s="397">
        <v>153</v>
      </c>
      <c r="K229" s="272">
        <v>942.09</v>
      </c>
      <c r="L229" s="173">
        <f t="shared" si="9"/>
        <v>5.1396363404770247</v>
      </c>
      <c r="M229" s="385">
        <v>3.5602572468736491</v>
      </c>
      <c r="N229" s="169">
        <v>3</v>
      </c>
      <c r="O229" s="405">
        <v>294</v>
      </c>
      <c r="P229" s="272">
        <v>1220</v>
      </c>
      <c r="Q229" s="15">
        <v>158</v>
      </c>
      <c r="R229" s="161">
        <v>0.12950819672131147</v>
      </c>
      <c r="S229" s="409">
        <v>0.91380128594676502</v>
      </c>
      <c r="T229" s="162">
        <v>342915.20652656368</v>
      </c>
      <c r="U229" s="162">
        <v>0</v>
      </c>
      <c r="V229" s="162">
        <v>0</v>
      </c>
      <c r="W229" s="162">
        <v>262783.62</v>
      </c>
      <c r="X229" s="162">
        <v>715925.93492621265</v>
      </c>
      <c r="Y229" s="162">
        <v>0</v>
      </c>
      <c r="Z229" s="158">
        <v>87029.87999999999</v>
      </c>
      <c r="AA229" s="162">
        <v>125792.11224893694</v>
      </c>
      <c r="AB229" s="177">
        <f>SUM(Muut[[#This Row],[Työttömyysaste]:[Koulutustausta]])</f>
        <v>1534446.7537017132</v>
      </c>
      <c r="AD229" s="62"/>
    </row>
    <row r="230" spans="1:30" s="45" customFormat="1" x14ac:dyDescent="0.25">
      <c r="A230" s="90">
        <v>702</v>
      </c>
      <c r="B230" s="154" t="s">
        <v>229</v>
      </c>
      <c r="C230" s="403">
        <v>4114</v>
      </c>
      <c r="D230" s="136">
        <v>133.58333333333334</v>
      </c>
      <c r="E230" s="41">
        <v>1623</v>
      </c>
      <c r="F230" s="338">
        <f t="shared" si="8"/>
        <v>8.2306428424727879E-2</v>
      </c>
      <c r="G230" s="385">
        <f>Muut[[#This Row],[Keskim. työttömyysaste 2022, %]]/$F$12</f>
        <v>0.86720733322743815</v>
      </c>
      <c r="H230" s="169">
        <v>0</v>
      </c>
      <c r="I230" s="391">
        <v>12</v>
      </c>
      <c r="J230" s="397">
        <v>69</v>
      </c>
      <c r="K230" s="272">
        <v>776.99</v>
      </c>
      <c r="L230" s="173">
        <f t="shared" si="9"/>
        <v>5.2947914387572554</v>
      </c>
      <c r="M230" s="385">
        <v>3.4559298017927835</v>
      </c>
      <c r="N230" s="169">
        <v>0</v>
      </c>
      <c r="O230" s="405">
        <v>0</v>
      </c>
      <c r="P230" s="272">
        <v>953</v>
      </c>
      <c r="Q230" s="15">
        <v>120</v>
      </c>
      <c r="R230" s="161">
        <v>0.12591815320041971</v>
      </c>
      <c r="S230" s="409">
        <v>0.88847017587768395</v>
      </c>
      <c r="T230" s="162">
        <v>247133.95341554232</v>
      </c>
      <c r="U230" s="162">
        <v>0</v>
      </c>
      <c r="V230" s="162">
        <v>0</v>
      </c>
      <c r="W230" s="162">
        <v>118510.26</v>
      </c>
      <c r="X230" s="162">
        <v>590460.88184602105</v>
      </c>
      <c r="Y230" s="162">
        <v>0</v>
      </c>
      <c r="Z230" s="158">
        <v>0</v>
      </c>
      <c r="AA230" s="162">
        <v>103916.37801023331</v>
      </c>
      <c r="AB230" s="177">
        <f>SUM(Muut[[#This Row],[Työttömyysaste]:[Koulutustausta]])</f>
        <v>1060021.4732717967</v>
      </c>
      <c r="AD230" s="62"/>
    </row>
    <row r="231" spans="1:30" s="45" customFormat="1" x14ac:dyDescent="0.25">
      <c r="A231" s="90">
        <v>704</v>
      </c>
      <c r="B231" s="154" t="s">
        <v>230</v>
      </c>
      <c r="C231" s="403">
        <v>6428</v>
      </c>
      <c r="D231" s="136">
        <v>122.08333333333333</v>
      </c>
      <c r="E231" s="41">
        <v>3151</v>
      </c>
      <c r="F231" s="338">
        <f t="shared" si="8"/>
        <v>3.8744313974399661E-2</v>
      </c>
      <c r="G231" s="385">
        <f>Muut[[#This Row],[Keskim. työttömyysaste 2022, %]]/$F$12</f>
        <v>0.40822270924066983</v>
      </c>
      <c r="H231" s="169">
        <v>0</v>
      </c>
      <c r="I231" s="391">
        <v>102</v>
      </c>
      <c r="J231" s="397">
        <v>197</v>
      </c>
      <c r="K231" s="272">
        <v>127.16</v>
      </c>
      <c r="L231" s="173">
        <f t="shared" si="9"/>
        <v>50.550487574709031</v>
      </c>
      <c r="M231" s="385">
        <v>0.36198320541290674</v>
      </c>
      <c r="N231" s="169">
        <v>0</v>
      </c>
      <c r="O231" s="405">
        <v>0</v>
      </c>
      <c r="P231" s="272">
        <v>2266</v>
      </c>
      <c r="Q231" s="15">
        <v>186</v>
      </c>
      <c r="R231" s="161">
        <v>8.2082965578111206E-2</v>
      </c>
      <c r="S231" s="409">
        <v>0.57917198600958564</v>
      </c>
      <c r="T231" s="162">
        <v>181768.32968018251</v>
      </c>
      <c r="U231" s="162">
        <v>0</v>
      </c>
      <c r="V231" s="162">
        <v>0</v>
      </c>
      <c r="W231" s="162">
        <v>338355.38</v>
      </c>
      <c r="X231" s="162">
        <v>96633.168683689655</v>
      </c>
      <c r="Y231" s="162">
        <v>0</v>
      </c>
      <c r="Z231" s="158">
        <v>0</v>
      </c>
      <c r="AA231" s="162">
        <v>105842.5452661592</v>
      </c>
      <c r="AB231" s="177">
        <f>SUM(Muut[[#This Row],[Työttömyysaste]:[Koulutustausta]])</f>
        <v>722599.42363003141</v>
      </c>
      <c r="AD231" s="62"/>
    </row>
    <row r="232" spans="1:30" s="45" customFormat="1" x14ac:dyDescent="0.25">
      <c r="A232" s="90">
        <v>707</v>
      </c>
      <c r="B232" s="154" t="s">
        <v>231</v>
      </c>
      <c r="C232" s="403">
        <v>1960</v>
      </c>
      <c r="D232" s="136">
        <v>108.33333333333333</v>
      </c>
      <c r="E232" s="41">
        <v>753</v>
      </c>
      <c r="F232" s="338">
        <f t="shared" si="8"/>
        <v>0.14386896857016379</v>
      </c>
      <c r="G232" s="385">
        <f>Muut[[#This Row],[Keskim. työttömyysaste 2022, %]]/$F$12</f>
        <v>1.5158503042324953</v>
      </c>
      <c r="H232" s="169">
        <v>0</v>
      </c>
      <c r="I232" s="391">
        <v>2</v>
      </c>
      <c r="J232" s="397">
        <v>69</v>
      </c>
      <c r="K232" s="272">
        <v>427.93</v>
      </c>
      <c r="L232" s="173">
        <f t="shared" si="9"/>
        <v>4.5801883485616806</v>
      </c>
      <c r="M232" s="385">
        <v>3.9951255570580968</v>
      </c>
      <c r="N232" s="169">
        <v>3</v>
      </c>
      <c r="O232" s="405">
        <v>340</v>
      </c>
      <c r="P232" s="272">
        <v>425</v>
      </c>
      <c r="Q232" s="15">
        <v>62</v>
      </c>
      <c r="R232" s="161">
        <v>0.14588235294117646</v>
      </c>
      <c r="S232" s="409">
        <v>1.0293362512138988</v>
      </c>
      <c r="T232" s="162">
        <v>205805.78312540249</v>
      </c>
      <c r="U232" s="162">
        <v>0</v>
      </c>
      <c r="V232" s="162">
        <v>0</v>
      </c>
      <c r="W232" s="162">
        <v>118510.26</v>
      </c>
      <c r="X232" s="162">
        <v>325198.42619386065</v>
      </c>
      <c r="Y232" s="162">
        <v>0</v>
      </c>
      <c r="Z232" s="158">
        <v>100646.79999999999</v>
      </c>
      <c r="AA232" s="162">
        <v>57357.498059141843</v>
      </c>
      <c r="AB232" s="177">
        <f>SUM(Muut[[#This Row],[Työttömyysaste]:[Koulutustausta]])</f>
        <v>807518.76737840485</v>
      </c>
      <c r="AD232" s="62"/>
    </row>
    <row r="233" spans="1:30" s="45" customFormat="1" x14ac:dyDescent="0.25">
      <c r="A233" s="90">
        <v>710</v>
      </c>
      <c r="B233" s="154" t="s">
        <v>232</v>
      </c>
      <c r="C233" s="403">
        <v>27306</v>
      </c>
      <c r="D233" s="136">
        <v>1122.8333333333333</v>
      </c>
      <c r="E233" s="41">
        <v>12571</v>
      </c>
      <c r="F233" s="338">
        <f t="shared" si="8"/>
        <v>8.9319332856044334E-2</v>
      </c>
      <c r="G233" s="385">
        <f>Muut[[#This Row],[Keskim. työttömyysaste 2022, %]]/$F$12</f>
        <v>0.94109757808993633</v>
      </c>
      <c r="H233" s="169">
        <v>3</v>
      </c>
      <c r="I233" s="391">
        <v>17471</v>
      </c>
      <c r="J233" s="397">
        <v>1464</v>
      </c>
      <c r="K233" s="272">
        <v>1149.3599999999999</v>
      </c>
      <c r="L233" s="173">
        <f t="shared" si="9"/>
        <v>23.757569429943622</v>
      </c>
      <c r="M233" s="385">
        <v>0.77021462912849459</v>
      </c>
      <c r="N233" s="169">
        <v>3</v>
      </c>
      <c r="O233" s="405">
        <v>1776</v>
      </c>
      <c r="P233" s="272">
        <v>8124</v>
      </c>
      <c r="Q233" s="15">
        <v>1322</v>
      </c>
      <c r="R233" s="161">
        <v>0.16272772033481045</v>
      </c>
      <c r="S233" s="409">
        <v>1.1481960514138299</v>
      </c>
      <c r="T233" s="162">
        <v>1780073.4770715197</v>
      </c>
      <c r="U233" s="162">
        <v>561976.59420000005</v>
      </c>
      <c r="V233" s="162">
        <v>4777083.3003000002</v>
      </c>
      <c r="W233" s="162">
        <v>2514478.56</v>
      </c>
      <c r="X233" s="162">
        <v>873437.3919336705</v>
      </c>
      <c r="Y233" s="162">
        <v>0</v>
      </c>
      <c r="Z233" s="158">
        <v>525731.52</v>
      </c>
      <c r="AA233" s="162">
        <v>891355.5944307287</v>
      </c>
      <c r="AB233" s="177">
        <f>SUM(Muut[[#This Row],[Työttömyysaste]:[Koulutustausta]])</f>
        <v>11924136.437935919</v>
      </c>
      <c r="AD233" s="62"/>
    </row>
    <row r="234" spans="1:30" s="45" customFormat="1" x14ac:dyDescent="0.25">
      <c r="A234" s="90">
        <v>729</v>
      </c>
      <c r="B234" s="154" t="s">
        <v>233</v>
      </c>
      <c r="C234" s="403">
        <v>8975</v>
      </c>
      <c r="D234" s="136">
        <v>476.58333333333331</v>
      </c>
      <c r="E234" s="41">
        <v>3728</v>
      </c>
      <c r="F234" s="338">
        <f t="shared" si="8"/>
        <v>0.12783887696709584</v>
      </c>
      <c r="G234" s="385">
        <f>Muut[[#This Row],[Keskim. työttömyysaste 2022, %]]/$F$12</f>
        <v>1.3469520388533647</v>
      </c>
      <c r="H234" s="169">
        <v>0</v>
      </c>
      <c r="I234" s="391">
        <v>13</v>
      </c>
      <c r="J234" s="397">
        <v>121</v>
      </c>
      <c r="K234" s="272">
        <v>1251.76</v>
      </c>
      <c r="L234" s="173">
        <f t="shared" si="9"/>
        <v>7.1699047740780983</v>
      </c>
      <c r="M234" s="385">
        <v>2.5521158375260691</v>
      </c>
      <c r="N234" s="169">
        <v>0</v>
      </c>
      <c r="O234" s="405">
        <v>0</v>
      </c>
      <c r="P234" s="272">
        <v>2168</v>
      </c>
      <c r="Q234" s="15">
        <v>304</v>
      </c>
      <c r="R234" s="161">
        <v>0.14022140221402213</v>
      </c>
      <c r="S234" s="409">
        <v>0.98939295661852544</v>
      </c>
      <c r="T234" s="162">
        <v>837397.72538906883</v>
      </c>
      <c r="U234" s="162">
        <v>0</v>
      </c>
      <c r="V234" s="162">
        <v>0</v>
      </c>
      <c r="W234" s="162">
        <v>207822.34</v>
      </c>
      <c r="X234" s="162">
        <v>951254.60232380743</v>
      </c>
      <c r="Y234" s="162">
        <v>0</v>
      </c>
      <c r="Z234" s="158">
        <v>0</v>
      </c>
      <c r="AA234" s="162">
        <v>252452.76476606546</v>
      </c>
      <c r="AB234" s="177">
        <f>SUM(Muut[[#This Row],[Työttömyysaste]:[Koulutustausta]])</f>
        <v>2248927.4324789415</v>
      </c>
      <c r="AD234" s="62"/>
    </row>
    <row r="235" spans="1:30" s="45" customFormat="1" x14ac:dyDescent="0.25">
      <c r="A235" s="90">
        <v>732</v>
      </c>
      <c r="B235" s="154" t="s">
        <v>234</v>
      </c>
      <c r="C235" s="403">
        <v>3336</v>
      </c>
      <c r="D235" s="136">
        <v>196.16666666666666</v>
      </c>
      <c r="E235" s="41">
        <v>1373</v>
      </c>
      <c r="F235" s="338">
        <f t="shared" si="8"/>
        <v>0.14287448409808204</v>
      </c>
      <c r="G235" s="385">
        <f>Muut[[#This Row],[Keskim. työttömyysaste 2022, %]]/$F$12</f>
        <v>1.5053720919776794</v>
      </c>
      <c r="H235" s="169">
        <v>0</v>
      </c>
      <c r="I235" s="391">
        <v>14</v>
      </c>
      <c r="J235" s="397">
        <v>102</v>
      </c>
      <c r="K235" s="272">
        <v>5729.81</v>
      </c>
      <c r="L235" s="173">
        <f t="shared" si="9"/>
        <v>0.58221825854609488</v>
      </c>
      <c r="M235" s="385">
        <v>20</v>
      </c>
      <c r="N235" s="169">
        <v>0</v>
      </c>
      <c r="O235" s="405">
        <v>0</v>
      </c>
      <c r="P235" s="272">
        <v>725</v>
      </c>
      <c r="Q235" s="15">
        <v>108</v>
      </c>
      <c r="R235" s="161">
        <v>0.1489655172413793</v>
      </c>
      <c r="S235" s="409">
        <v>1.0510908549659166</v>
      </c>
      <c r="T235" s="162">
        <v>347868.48837047629</v>
      </c>
      <c r="U235" s="162">
        <v>0</v>
      </c>
      <c r="V235" s="162">
        <v>0</v>
      </c>
      <c r="W235" s="162">
        <v>175189.08</v>
      </c>
      <c r="X235" s="162">
        <v>2770881.6</v>
      </c>
      <c r="Y235" s="162">
        <v>0</v>
      </c>
      <c r="Z235" s="158">
        <v>0</v>
      </c>
      <c r="AA235" s="162">
        <v>99688.063390287833</v>
      </c>
      <c r="AB235" s="177">
        <f>SUM(Muut[[#This Row],[Työttömyysaste]:[Koulutustausta]])</f>
        <v>3393627.2317607645</v>
      </c>
      <c r="AD235" s="62"/>
    </row>
    <row r="236" spans="1:30" s="45" customFormat="1" x14ac:dyDescent="0.25">
      <c r="A236" s="90">
        <v>734</v>
      </c>
      <c r="B236" s="154" t="s">
        <v>235</v>
      </c>
      <c r="C236" s="403">
        <v>50933</v>
      </c>
      <c r="D236" s="136">
        <v>2168.0833333333335</v>
      </c>
      <c r="E236" s="41">
        <v>23300</v>
      </c>
      <c r="F236" s="338">
        <f t="shared" si="8"/>
        <v>9.3050786838340491E-2</v>
      </c>
      <c r="G236" s="385">
        <f>Muut[[#This Row],[Keskim. työttömyysaste 2022, %]]/$F$12</f>
        <v>0.98041339240700809</v>
      </c>
      <c r="H236" s="169">
        <v>0</v>
      </c>
      <c r="I236" s="391">
        <v>596</v>
      </c>
      <c r="J236" s="397">
        <v>3639</v>
      </c>
      <c r="K236" s="272">
        <v>1987.44</v>
      </c>
      <c r="L236" s="173">
        <f t="shared" si="9"/>
        <v>25.627440325242521</v>
      </c>
      <c r="M236" s="385">
        <v>0.71401697927103935</v>
      </c>
      <c r="N236" s="169">
        <v>3</v>
      </c>
      <c r="O236" s="405">
        <v>581</v>
      </c>
      <c r="P236" s="272">
        <v>15165</v>
      </c>
      <c r="Q236" s="15">
        <v>2272</v>
      </c>
      <c r="R236" s="161">
        <v>0.14981866139136168</v>
      </c>
      <c r="S236" s="409">
        <v>1.0571105837636969</v>
      </c>
      <c r="T236" s="162">
        <v>3459024.8335023392</v>
      </c>
      <c r="U236" s="162">
        <v>0</v>
      </c>
      <c r="V236" s="162">
        <v>0</v>
      </c>
      <c r="W236" s="162">
        <v>6250128.0599999996</v>
      </c>
      <c r="X236" s="162">
        <v>1510322.6232204481</v>
      </c>
      <c r="Y236" s="162">
        <v>0</v>
      </c>
      <c r="Z236" s="158">
        <v>171987.62</v>
      </c>
      <c r="AA236" s="162">
        <v>1530722.7539054384</v>
      </c>
      <c r="AB236" s="177">
        <f>SUM(Muut[[#This Row],[Työttömyysaste]:[Koulutustausta]])</f>
        <v>12922185.890628224</v>
      </c>
      <c r="AD236" s="62"/>
    </row>
    <row r="237" spans="1:30" s="45" customFormat="1" x14ac:dyDescent="0.25">
      <c r="A237" s="90">
        <v>738</v>
      </c>
      <c r="B237" s="154" t="s">
        <v>236</v>
      </c>
      <c r="C237" s="403">
        <v>2917</v>
      </c>
      <c r="D237" s="136">
        <v>46.25</v>
      </c>
      <c r="E237" s="41">
        <v>1334</v>
      </c>
      <c r="F237" s="338">
        <f t="shared" si="8"/>
        <v>3.4670164917541227E-2</v>
      </c>
      <c r="G237" s="385">
        <f>Muut[[#This Row],[Keskim. työttömyysaste 2022, %]]/$F$12</f>
        <v>0.36529614801829269</v>
      </c>
      <c r="H237" s="169">
        <v>0</v>
      </c>
      <c r="I237" s="391">
        <v>80</v>
      </c>
      <c r="J237" s="397">
        <v>114</v>
      </c>
      <c r="K237" s="272">
        <v>252.77</v>
      </c>
      <c r="L237" s="173">
        <f t="shared" si="9"/>
        <v>11.5401353008664</v>
      </c>
      <c r="M237" s="385">
        <v>1.5856337079604861</v>
      </c>
      <c r="N237" s="169">
        <v>0</v>
      </c>
      <c r="O237" s="405">
        <v>0</v>
      </c>
      <c r="P237" s="272">
        <v>872</v>
      </c>
      <c r="Q237" s="15">
        <v>124</v>
      </c>
      <c r="R237" s="161">
        <v>0.14220183486238533</v>
      </c>
      <c r="S237" s="409">
        <v>1.0033667586374015</v>
      </c>
      <c r="T237" s="162">
        <v>73811.955193303555</v>
      </c>
      <c r="U237" s="162">
        <v>0</v>
      </c>
      <c r="V237" s="162">
        <v>0</v>
      </c>
      <c r="W237" s="162">
        <v>195799.56</v>
      </c>
      <c r="X237" s="162">
        <v>192088.44013979423</v>
      </c>
      <c r="Y237" s="162">
        <v>0</v>
      </c>
      <c r="Z237" s="158">
        <v>0</v>
      </c>
      <c r="AA237" s="162">
        <v>83209.51633749489</v>
      </c>
      <c r="AB237" s="177">
        <f>SUM(Muut[[#This Row],[Työttömyysaste]:[Koulutustausta]])</f>
        <v>544909.47167059267</v>
      </c>
      <c r="AD237" s="62"/>
    </row>
    <row r="238" spans="1:30" s="45" customFormat="1" x14ac:dyDescent="0.25">
      <c r="A238" s="90">
        <v>739</v>
      </c>
      <c r="B238" s="154" t="s">
        <v>237</v>
      </c>
      <c r="C238" s="403">
        <v>3256</v>
      </c>
      <c r="D238" s="136">
        <v>121.25</v>
      </c>
      <c r="E238" s="41">
        <v>1323</v>
      </c>
      <c r="F238" s="338">
        <f t="shared" si="8"/>
        <v>9.1647770219198788E-2</v>
      </c>
      <c r="G238" s="385">
        <f>Muut[[#This Row],[Keskim. työttömyysaste 2022, %]]/$F$12</f>
        <v>0.96563075241100371</v>
      </c>
      <c r="H238" s="169">
        <v>0</v>
      </c>
      <c r="I238" s="391">
        <v>11</v>
      </c>
      <c r="J238" s="397">
        <v>54</v>
      </c>
      <c r="K238" s="272">
        <v>539.11</v>
      </c>
      <c r="L238" s="173">
        <f t="shared" si="9"/>
        <v>6.0395837584166499</v>
      </c>
      <c r="M238" s="385">
        <v>3.0297497740598671</v>
      </c>
      <c r="N238" s="169">
        <v>0</v>
      </c>
      <c r="O238" s="405">
        <v>0</v>
      </c>
      <c r="P238" s="272">
        <v>750</v>
      </c>
      <c r="Q238" s="15">
        <v>111</v>
      </c>
      <c r="R238" s="161">
        <v>0.14799999999999999</v>
      </c>
      <c r="S238" s="409">
        <v>1.0442782290541006</v>
      </c>
      <c r="T238" s="162">
        <v>217791.37266672531</v>
      </c>
      <c r="U238" s="162">
        <v>0</v>
      </c>
      <c r="V238" s="162">
        <v>0</v>
      </c>
      <c r="W238" s="162">
        <v>92747.16</v>
      </c>
      <c r="X238" s="162">
        <v>409687.85442799563</v>
      </c>
      <c r="Y238" s="162">
        <v>0</v>
      </c>
      <c r="Z238" s="158">
        <v>0</v>
      </c>
      <c r="AA238" s="162">
        <v>96666.830649338313</v>
      </c>
      <c r="AB238" s="177">
        <f>SUM(Muut[[#This Row],[Työttömyysaste]:[Koulutustausta]])</f>
        <v>816893.21774405928</v>
      </c>
      <c r="AD238" s="62"/>
    </row>
    <row r="239" spans="1:30" s="45" customFormat="1" x14ac:dyDescent="0.25">
      <c r="A239" s="90">
        <v>740</v>
      </c>
      <c r="B239" s="154" t="s">
        <v>238</v>
      </c>
      <c r="C239" s="403">
        <v>32085</v>
      </c>
      <c r="D239" s="136">
        <v>1574.1666666666667</v>
      </c>
      <c r="E239" s="41">
        <v>13772</v>
      </c>
      <c r="F239" s="338">
        <f t="shared" si="8"/>
        <v>0.114301965340304</v>
      </c>
      <c r="G239" s="385">
        <f>Muut[[#This Row],[Keskim. työttömyysaste 2022, %]]/$F$12</f>
        <v>1.2043227296160957</v>
      </c>
      <c r="H239" s="169">
        <v>0</v>
      </c>
      <c r="I239" s="391">
        <v>45</v>
      </c>
      <c r="J239" s="397">
        <v>1399</v>
      </c>
      <c r="K239" s="272">
        <v>2237.87</v>
      </c>
      <c r="L239" s="173">
        <f t="shared" si="9"/>
        <v>14.337293944688478</v>
      </c>
      <c r="M239" s="385">
        <v>1.2762818142720362</v>
      </c>
      <c r="N239" s="169">
        <v>3</v>
      </c>
      <c r="O239" s="405">
        <v>4684</v>
      </c>
      <c r="P239" s="272">
        <v>8145</v>
      </c>
      <c r="Q239" s="15">
        <v>983</v>
      </c>
      <c r="R239" s="161">
        <v>0.12068753836709638</v>
      </c>
      <c r="S239" s="409">
        <v>0.85156330293844751</v>
      </c>
      <c r="T239" s="162">
        <v>2676640.9273920651</v>
      </c>
      <c r="U239" s="162">
        <v>0</v>
      </c>
      <c r="V239" s="162">
        <v>0</v>
      </c>
      <c r="W239" s="162">
        <v>2402838.46</v>
      </c>
      <c r="X239" s="162">
        <v>1700632.8185134362</v>
      </c>
      <c r="Y239" s="162">
        <v>0</v>
      </c>
      <c r="Z239" s="158">
        <v>1386557.68</v>
      </c>
      <c r="AA239" s="162">
        <v>776776.07578099787</v>
      </c>
      <c r="AB239" s="177">
        <f>SUM(Muut[[#This Row],[Työttömyysaste]:[Koulutustausta]])</f>
        <v>8943445.9616864976</v>
      </c>
      <c r="AD239" s="62"/>
    </row>
    <row r="240" spans="1:30" s="45" customFormat="1" x14ac:dyDescent="0.25">
      <c r="A240" s="90">
        <v>742</v>
      </c>
      <c r="B240" s="154" t="s">
        <v>239</v>
      </c>
      <c r="C240" s="403">
        <v>988</v>
      </c>
      <c r="D240" s="136">
        <v>69.583333333333329</v>
      </c>
      <c r="E240" s="41">
        <v>467</v>
      </c>
      <c r="F240" s="338">
        <f t="shared" si="8"/>
        <v>0.14900071377587437</v>
      </c>
      <c r="G240" s="385">
        <f>Muut[[#This Row],[Keskim. työttömyysaste 2022, %]]/$F$12</f>
        <v>1.5699200428886551</v>
      </c>
      <c r="H240" s="169">
        <v>0</v>
      </c>
      <c r="I240" s="391">
        <v>3</v>
      </c>
      <c r="J240" s="397">
        <v>14</v>
      </c>
      <c r="K240" s="272">
        <v>6440.08</v>
      </c>
      <c r="L240" s="173">
        <f t="shared" si="9"/>
        <v>0.15341424330132544</v>
      </c>
      <c r="M240" s="385">
        <v>20</v>
      </c>
      <c r="N240" s="169">
        <v>0</v>
      </c>
      <c r="O240" s="405">
        <v>0</v>
      </c>
      <c r="P240" s="272">
        <v>228</v>
      </c>
      <c r="Q240" s="15">
        <v>29</v>
      </c>
      <c r="R240" s="161">
        <v>0.12719298245614036</v>
      </c>
      <c r="S240" s="409">
        <v>0.89746528694194283</v>
      </c>
      <c r="T240" s="162">
        <v>107443.38103444636</v>
      </c>
      <c r="U240" s="162">
        <v>0</v>
      </c>
      <c r="V240" s="162">
        <v>0</v>
      </c>
      <c r="W240" s="162">
        <v>24045.559999999998</v>
      </c>
      <c r="X240" s="162">
        <v>820632.8</v>
      </c>
      <c r="Y240" s="162">
        <v>0</v>
      </c>
      <c r="Z240" s="158">
        <v>0</v>
      </c>
      <c r="AA240" s="162">
        <v>25208.758850466322</v>
      </c>
      <c r="AB240" s="177">
        <f>SUM(Muut[[#This Row],[Työttömyysaste]:[Koulutustausta]])</f>
        <v>977330.49988491274</v>
      </c>
      <c r="AD240" s="62"/>
    </row>
    <row r="241" spans="1:30" s="45" customFormat="1" x14ac:dyDescent="0.25">
      <c r="A241" s="90">
        <v>743</v>
      </c>
      <c r="B241" s="154" t="s">
        <v>240</v>
      </c>
      <c r="C241" s="403">
        <v>65323</v>
      </c>
      <c r="D241" s="136">
        <v>2140.75</v>
      </c>
      <c r="E241" s="41">
        <v>31406</v>
      </c>
      <c r="F241" s="338">
        <f t="shared" si="8"/>
        <v>6.8163726676431252E-2</v>
      </c>
      <c r="G241" s="385">
        <f>Muut[[#This Row],[Keskim. työttömyysaste 2022, %]]/$F$12</f>
        <v>0.71819522199255681</v>
      </c>
      <c r="H241" s="169">
        <v>0</v>
      </c>
      <c r="I241" s="391">
        <v>143</v>
      </c>
      <c r="J241" s="397">
        <v>2302</v>
      </c>
      <c r="K241" s="272">
        <v>1431.77</v>
      </c>
      <c r="L241" s="173">
        <f t="shared" si="9"/>
        <v>45.623947980471726</v>
      </c>
      <c r="M241" s="385">
        <v>0.40107067313224859</v>
      </c>
      <c r="N241" s="169">
        <v>0</v>
      </c>
      <c r="O241" s="405">
        <v>0</v>
      </c>
      <c r="P241" s="272">
        <v>20091</v>
      </c>
      <c r="Q241" s="15">
        <v>1755</v>
      </c>
      <c r="R241" s="161">
        <v>8.7352545916081825E-2</v>
      </c>
      <c r="S241" s="409">
        <v>0.61635379697711445</v>
      </c>
      <c r="T241" s="162">
        <v>3249778.9475004449</v>
      </c>
      <c r="U241" s="162">
        <v>0</v>
      </c>
      <c r="V241" s="162">
        <v>0</v>
      </c>
      <c r="W241" s="162">
        <v>3953777.08</v>
      </c>
      <c r="X241" s="162">
        <v>1088050.2667996723</v>
      </c>
      <c r="Y241" s="162">
        <v>0</v>
      </c>
      <c r="Z241" s="158">
        <v>0</v>
      </c>
      <c r="AA241" s="162">
        <v>1144650.9082425819</v>
      </c>
      <c r="AB241" s="177">
        <f>SUM(Muut[[#This Row],[Työttömyysaste]:[Koulutustausta]])</f>
        <v>9436257.2025426999</v>
      </c>
      <c r="AD241" s="62"/>
    </row>
    <row r="242" spans="1:30" s="45" customFormat="1" x14ac:dyDescent="0.25">
      <c r="A242" s="90">
        <v>746</v>
      </c>
      <c r="B242" s="154" t="s">
        <v>241</v>
      </c>
      <c r="C242" s="403">
        <v>4735</v>
      </c>
      <c r="D242" s="136">
        <v>129.25</v>
      </c>
      <c r="E242" s="41">
        <v>1958</v>
      </c>
      <c r="F242" s="338">
        <f t="shared" si="8"/>
        <v>6.6011235955056174E-2</v>
      </c>
      <c r="G242" s="385">
        <f>Muut[[#This Row],[Keskim. työttömyysaste 2022, %]]/$F$12</f>
        <v>0.6955158787868484</v>
      </c>
      <c r="H242" s="169">
        <v>0</v>
      </c>
      <c r="I242" s="391">
        <v>5</v>
      </c>
      <c r="J242" s="397">
        <v>120</v>
      </c>
      <c r="K242" s="272">
        <v>786.4</v>
      </c>
      <c r="L242" s="173">
        <f t="shared" si="9"/>
        <v>6.0211088504577823</v>
      </c>
      <c r="M242" s="385">
        <v>3.0390461262109993</v>
      </c>
      <c r="N242" s="169">
        <v>0</v>
      </c>
      <c r="O242" s="405">
        <v>0</v>
      </c>
      <c r="P242" s="272">
        <v>1267</v>
      </c>
      <c r="Q242" s="15">
        <v>183</v>
      </c>
      <c r="R242" s="161">
        <v>0.14443567482241515</v>
      </c>
      <c r="S242" s="409">
        <v>1.0191285859174706</v>
      </c>
      <c r="T242" s="162">
        <v>228124.65261308019</v>
      </c>
      <c r="U242" s="162">
        <v>0</v>
      </c>
      <c r="V242" s="162">
        <v>0</v>
      </c>
      <c r="W242" s="162">
        <v>206104.8</v>
      </c>
      <c r="X242" s="162">
        <v>597611.8579180052</v>
      </c>
      <c r="Y242" s="162">
        <v>0</v>
      </c>
      <c r="Z242" s="158">
        <v>0</v>
      </c>
      <c r="AA242" s="162">
        <v>137191.06467829552</v>
      </c>
      <c r="AB242" s="177">
        <f>SUM(Muut[[#This Row],[Työttömyysaste]:[Koulutustausta]])</f>
        <v>1169032.3752093809</v>
      </c>
      <c r="AD242" s="62"/>
    </row>
    <row r="243" spans="1:30" s="45" customFormat="1" x14ac:dyDescent="0.25">
      <c r="A243" s="90">
        <v>747</v>
      </c>
      <c r="B243" s="154" t="s">
        <v>242</v>
      </c>
      <c r="C243" s="403">
        <v>1308</v>
      </c>
      <c r="D243" s="136">
        <v>53.333333333333336</v>
      </c>
      <c r="E243" s="41">
        <v>540</v>
      </c>
      <c r="F243" s="338">
        <f t="shared" si="8"/>
        <v>9.876543209876544E-2</v>
      </c>
      <c r="G243" s="385">
        <f>Muut[[#This Row],[Keskim. työttömyysaste 2022, %]]/$F$12</f>
        <v>1.040624755862855</v>
      </c>
      <c r="H243" s="169">
        <v>0</v>
      </c>
      <c r="I243" s="391">
        <v>2</v>
      </c>
      <c r="J243" s="397">
        <v>17</v>
      </c>
      <c r="K243" s="272">
        <v>463.32</v>
      </c>
      <c r="L243" s="173">
        <f t="shared" si="9"/>
        <v>2.8231028231028232</v>
      </c>
      <c r="M243" s="385">
        <v>6.4816723562930676</v>
      </c>
      <c r="N243" s="169">
        <v>0</v>
      </c>
      <c r="O243" s="405">
        <v>0</v>
      </c>
      <c r="P243" s="272">
        <v>288</v>
      </c>
      <c r="Q243" s="15">
        <v>40</v>
      </c>
      <c r="R243" s="161">
        <v>0.1388888888888889</v>
      </c>
      <c r="S243" s="409">
        <v>0.97999083056878811</v>
      </c>
      <c r="T243" s="162">
        <v>94285.972504914898</v>
      </c>
      <c r="U243" s="162">
        <v>0</v>
      </c>
      <c r="V243" s="162">
        <v>0</v>
      </c>
      <c r="W243" s="162">
        <v>29198.18</v>
      </c>
      <c r="X243" s="162">
        <v>352092.47966756125</v>
      </c>
      <c r="Y243" s="162">
        <v>0</v>
      </c>
      <c r="Z243" s="158">
        <v>0</v>
      </c>
      <c r="AA243" s="162">
        <v>36442.3702214964</v>
      </c>
      <c r="AB243" s="177">
        <f>SUM(Muut[[#This Row],[Työttömyysaste]:[Koulutustausta]])</f>
        <v>512019.00239397254</v>
      </c>
      <c r="AD243" s="62"/>
    </row>
    <row r="244" spans="1:30" s="45" customFormat="1" x14ac:dyDescent="0.25">
      <c r="A244" s="90">
        <v>748</v>
      </c>
      <c r="B244" s="154" t="s">
        <v>243</v>
      </c>
      <c r="C244" s="403">
        <v>4897</v>
      </c>
      <c r="D244" s="136">
        <v>161.58333333333334</v>
      </c>
      <c r="E244" s="41">
        <v>2006</v>
      </c>
      <c r="F244" s="338">
        <f t="shared" si="8"/>
        <v>8.0550016616816225E-2</v>
      </c>
      <c r="G244" s="385">
        <f>Muut[[#This Row],[Keskim. työttömyysaste 2022, %]]/$F$12</f>
        <v>0.84870120643831082</v>
      </c>
      <c r="H244" s="169">
        <v>0</v>
      </c>
      <c r="I244" s="391">
        <v>2</v>
      </c>
      <c r="J244" s="397">
        <v>81</v>
      </c>
      <c r="K244" s="272">
        <v>1055.46</v>
      </c>
      <c r="L244" s="173">
        <f t="shared" si="9"/>
        <v>4.6396831713186666</v>
      </c>
      <c r="M244" s="385">
        <v>3.9438959195737073</v>
      </c>
      <c r="N244" s="169">
        <v>0</v>
      </c>
      <c r="O244" s="405">
        <v>0</v>
      </c>
      <c r="P244" s="272">
        <v>1316</v>
      </c>
      <c r="Q244" s="15">
        <v>178</v>
      </c>
      <c r="R244" s="161">
        <v>0.13525835866261399</v>
      </c>
      <c r="S244" s="409">
        <v>0.95437404897945199</v>
      </c>
      <c r="T244" s="162">
        <v>287892.34099520085</v>
      </c>
      <c r="U244" s="162">
        <v>0</v>
      </c>
      <c r="V244" s="162">
        <v>0</v>
      </c>
      <c r="W244" s="162">
        <v>139120.74</v>
      </c>
      <c r="X244" s="162">
        <v>802079.61795287114</v>
      </c>
      <c r="Y244" s="162">
        <v>0</v>
      </c>
      <c r="Z244" s="158">
        <v>0</v>
      </c>
      <c r="AA244" s="162">
        <v>132869.58707854306</v>
      </c>
      <c r="AB244" s="177">
        <f>SUM(Muut[[#This Row],[Työttömyysaste]:[Koulutustausta]])</f>
        <v>1361962.2860266152</v>
      </c>
      <c r="AD244" s="62"/>
    </row>
    <row r="245" spans="1:30" s="45" customFormat="1" x14ac:dyDescent="0.25">
      <c r="A245" s="90">
        <v>749</v>
      </c>
      <c r="B245" s="154" t="s">
        <v>244</v>
      </c>
      <c r="C245" s="403">
        <v>21232</v>
      </c>
      <c r="D245" s="136">
        <v>647.08333333333337</v>
      </c>
      <c r="E245" s="41">
        <v>9966</v>
      </c>
      <c r="F245" s="338">
        <f t="shared" si="8"/>
        <v>6.4929092246973047E-2</v>
      </c>
      <c r="G245" s="385">
        <f>Muut[[#This Row],[Keskim. työttömyysaste 2022, %]]/$F$12</f>
        <v>0.68411406027501898</v>
      </c>
      <c r="H245" s="169">
        <v>0</v>
      </c>
      <c r="I245" s="391">
        <v>16</v>
      </c>
      <c r="J245" s="397">
        <v>325</v>
      </c>
      <c r="K245" s="272">
        <v>401</v>
      </c>
      <c r="L245" s="173">
        <f t="shared" si="9"/>
        <v>52.947630922693264</v>
      </c>
      <c r="M245" s="385">
        <v>0.34559483037485278</v>
      </c>
      <c r="N245" s="169">
        <v>0</v>
      </c>
      <c r="O245" s="405">
        <v>0</v>
      </c>
      <c r="P245" s="272">
        <v>6785</v>
      </c>
      <c r="Q245" s="15">
        <v>467</v>
      </c>
      <c r="R245" s="161">
        <v>6.8828297715549006E-2</v>
      </c>
      <c r="S245" s="409">
        <v>0.48564792464325618</v>
      </c>
      <c r="T245" s="162">
        <v>1006154.35084188</v>
      </c>
      <c r="U245" s="162">
        <v>0</v>
      </c>
      <c r="V245" s="162">
        <v>0</v>
      </c>
      <c r="W245" s="162">
        <v>558200.5</v>
      </c>
      <c r="X245" s="162">
        <v>304733.41178168886</v>
      </c>
      <c r="Y245" s="162">
        <v>0</v>
      </c>
      <c r="Z245" s="158">
        <v>0</v>
      </c>
      <c r="AA245" s="162">
        <v>293149.59760520823</v>
      </c>
      <c r="AB245" s="177">
        <f>SUM(Muut[[#This Row],[Työttömyysaste]:[Koulutustausta]])</f>
        <v>2162237.8602287769</v>
      </c>
      <c r="AD245" s="62"/>
    </row>
    <row r="246" spans="1:30" s="45" customFormat="1" x14ac:dyDescent="0.25">
      <c r="A246" s="90">
        <v>751</v>
      </c>
      <c r="B246" s="154" t="s">
        <v>245</v>
      </c>
      <c r="C246" s="403">
        <v>2877</v>
      </c>
      <c r="D246" s="136">
        <v>109.08333333333333</v>
      </c>
      <c r="E246" s="41">
        <v>1150</v>
      </c>
      <c r="F246" s="338">
        <f t="shared" si="8"/>
        <v>9.4855072463768106E-2</v>
      </c>
      <c r="G246" s="385">
        <f>Muut[[#This Row],[Keskim. työttömyysaste 2022, %]]/$F$12</f>
        <v>0.99942393332774115</v>
      </c>
      <c r="H246" s="169">
        <v>0</v>
      </c>
      <c r="I246" s="391">
        <v>4</v>
      </c>
      <c r="J246" s="397">
        <v>24</v>
      </c>
      <c r="K246" s="272">
        <v>1446.3</v>
      </c>
      <c r="L246" s="173">
        <f t="shared" si="9"/>
        <v>1.9892138560464634</v>
      </c>
      <c r="M246" s="385">
        <v>9.1988236819576414</v>
      </c>
      <c r="N246" s="169">
        <v>0</v>
      </c>
      <c r="O246" s="405">
        <v>0</v>
      </c>
      <c r="P246" s="272">
        <v>705</v>
      </c>
      <c r="Q246" s="15">
        <v>68</v>
      </c>
      <c r="R246" s="161">
        <v>9.6453900709219859E-2</v>
      </c>
      <c r="S246" s="409">
        <v>0.68057235552692008</v>
      </c>
      <c r="T246" s="162">
        <v>199174.98579385952</v>
      </c>
      <c r="U246" s="162">
        <v>0</v>
      </c>
      <c r="V246" s="162">
        <v>0</v>
      </c>
      <c r="W246" s="162">
        <v>41220.959999999999</v>
      </c>
      <c r="X246" s="162">
        <v>1099092.1033911633</v>
      </c>
      <c r="Y246" s="162">
        <v>0</v>
      </c>
      <c r="Z246" s="158">
        <v>0</v>
      </c>
      <c r="AA246" s="162">
        <v>55666.129538572481</v>
      </c>
      <c r="AB246" s="177">
        <f>SUM(Muut[[#This Row],[Työttömyysaste]:[Koulutustausta]])</f>
        <v>1395154.1787235951</v>
      </c>
      <c r="AD246" s="62"/>
    </row>
    <row r="247" spans="1:30" s="45" customFormat="1" x14ac:dyDescent="0.25">
      <c r="A247" s="90">
        <v>753</v>
      </c>
      <c r="B247" s="154" t="s">
        <v>246</v>
      </c>
      <c r="C247" s="403">
        <v>22320</v>
      </c>
      <c r="D247" s="136">
        <v>747.08333333333337</v>
      </c>
      <c r="E247" s="41">
        <v>11390</v>
      </c>
      <c r="F247" s="338">
        <f t="shared" si="8"/>
        <v>6.5591161837869477E-2</v>
      </c>
      <c r="G247" s="385">
        <f>Muut[[#This Row],[Keskim. työttömyysaste 2022, %]]/$F$12</f>
        <v>0.69108984108972604</v>
      </c>
      <c r="H247" s="169">
        <v>1</v>
      </c>
      <c r="I247" s="391">
        <v>6432</v>
      </c>
      <c r="J247" s="397">
        <v>1420</v>
      </c>
      <c r="K247" s="272">
        <v>339.66</v>
      </c>
      <c r="L247" s="173">
        <f t="shared" si="9"/>
        <v>65.712771595124536</v>
      </c>
      <c r="M247" s="385">
        <v>0.27846074793832182</v>
      </c>
      <c r="N247" s="169">
        <v>3</v>
      </c>
      <c r="O247" s="405">
        <v>198</v>
      </c>
      <c r="P247" s="272">
        <v>7624</v>
      </c>
      <c r="Q247" s="15">
        <v>952</v>
      </c>
      <c r="R247" s="161">
        <v>0.12486883525708289</v>
      </c>
      <c r="S247" s="409">
        <v>0.88106625774537006</v>
      </c>
      <c r="T247" s="162">
        <v>1068498.4262838084</v>
      </c>
      <c r="U247" s="162">
        <v>459361.22399999999</v>
      </c>
      <c r="V247" s="162">
        <v>1758697.2576000001</v>
      </c>
      <c r="W247" s="162">
        <v>2438906.7999999998</v>
      </c>
      <c r="X247" s="162">
        <v>258119.07891712824</v>
      </c>
      <c r="Y247" s="162">
        <v>0</v>
      </c>
      <c r="Z247" s="158">
        <v>58611.96</v>
      </c>
      <c r="AA247" s="162">
        <v>559087.2899558834</v>
      </c>
      <c r="AB247" s="177">
        <f>SUM(Muut[[#This Row],[Työttömyysaste]:[Koulutustausta]])</f>
        <v>6601282.03675682</v>
      </c>
      <c r="AD247" s="62"/>
    </row>
    <row r="248" spans="1:30" s="45" customFormat="1" x14ac:dyDescent="0.25">
      <c r="A248" s="90">
        <v>755</v>
      </c>
      <c r="B248" s="154" t="s">
        <v>247</v>
      </c>
      <c r="C248" s="403">
        <v>6217</v>
      </c>
      <c r="D248" s="136">
        <v>159.58333333333334</v>
      </c>
      <c r="E248" s="41">
        <v>3141</v>
      </c>
      <c r="F248" s="338">
        <f t="shared" si="8"/>
        <v>5.080653719622201E-2</v>
      </c>
      <c r="G248" s="385">
        <f>Muut[[#This Row],[Keskim. työttömyysaste 2022, %]]/$F$12</f>
        <v>0.53531422120631278</v>
      </c>
      <c r="H248" s="169">
        <v>1</v>
      </c>
      <c r="I248" s="391">
        <v>1643</v>
      </c>
      <c r="J248" s="397">
        <v>472</v>
      </c>
      <c r="K248" s="272">
        <v>241.27</v>
      </c>
      <c r="L248" s="173">
        <f t="shared" si="9"/>
        <v>25.76781199486053</v>
      </c>
      <c r="M248" s="385">
        <v>0.71012732983026128</v>
      </c>
      <c r="N248" s="169">
        <v>0</v>
      </c>
      <c r="O248" s="405">
        <v>0</v>
      </c>
      <c r="P248" s="272">
        <v>2168</v>
      </c>
      <c r="Q248" s="15">
        <v>352</v>
      </c>
      <c r="R248" s="161">
        <v>0.16236162361623616</v>
      </c>
      <c r="S248" s="409">
        <v>1.1456128971372401</v>
      </c>
      <c r="T248" s="162">
        <v>230533.92051211029</v>
      </c>
      <c r="U248" s="162">
        <v>127950.21189999999</v>
      </c>
      <c r="V248" s="162">
        <v>449244.33990000002</v>
      </c>
      <c r="W248" s="162">
        <v>810678.88</v>
      </c>
      <c r="X248" s="162">
        <v>183349.2026448081</v>
      </c>
      <c r="Y248" s="162">
        <v>0</v>
      </c>
      <c r="Z248" s="158">
        <v>0</v>
      </c>
      <c r="AA248" s="162">
        <v>202486.28909610814</v>
      </c>
      <c r="AB248" s="177">
        <f>SUM(Muut[[#This Row],[Työttömyysaste]:[Koulutustausta]])</f>
        <v>2004242.8440530268</v>
      </c>
      <c r="AD248" s="62"/>
    </row>
    <row r="249" spans="1:30" s="45" customFormat="1" x14ac:dyDescent="0.25">
      <c r="A249" s="90">
        <v>758</v>
      </c>
      <c r="B249" s="154" t="s">
        <v>248</v>
      </c>
      <c r="C249" s="403">
        <v>8134</v>
      </c>
      <c r="D249" s="136">
        <v>260.75</v>
      </c>
      <c r="E249" s="41">
        <v>3923</v>
      </c>
      <c r="F249" s="338">
        <f t="shared" si="8"/>
        <v>6.6466989548814678E-2</v>
      </c>
      <c r="G249" s="385">
        <f>Muut[[#This Row],[Keskim. työttömyysaste 2022, %]]/$F$12</f>
        <v>0.70031784706826383</v>
      </c>
      <c r="H249" s="169">
        <v>0</v>
      </c>
      <c r="I249" s="391">
        <v>16</v>
      </c>
      <c r="J249" s="397">
        <v>164</v>
      </c>
      <c r="K249" s="272">
        <v>11692.98</v>
      </c>
      <c r="L249" s="173">
        <f t="shared" si="9"/>
        <v>0.69563105384598278</v>
      </c>
      <c r="M249" s="385">
        <v>20</v>
      </c>
      <c r="N249" s="169">
        <v>0</v>
      </c>
      <c r="O249" s="405">
        <v>0</v>
      </c>
      <c r="P249" s="272">
        <v>2282</v>
      </c>
      <c r="Q249" s="15">
        <v>241</v>
      </c>
      <c r="R249" s="161">
        <v>0.1056091148115688</v>
      </c>
      <c r="S249" s="409">
        <v>0.74517094180673149</v>
      </c>
      <c r="T249" s="162">
        <v>394588.61444504914</v>
      </c>
      <c r="U249" s="162">
        <v>0</v>
      </c>
      <c r="V249" s="162">
        <v>0</v>
      </c>
      <c r="W249" s="162">
        <v>281676.56</v>
      </c>
      <c r="X249" s="162">
        <v>6756100.4000000004</v>
      </c>
      <c r="Y249" s="162">
        <v>0</v>
      </c>
      <c r="Z249" s="158">
        <v>0</v>
      </c>
      <c r="AA249" s="162">
        <v>172320.49712784876</v>
      </c>
      <c r="AB249" s="177">
        <f>SUM(Muut[[#This Row],[Työttömyysaste]:[Koulutustausta]])</f>
        <v>7604686.071572898</v>
      </c>
      <c r="AD249" s="62"/>
    </row>
    <row r="250" spans="1:30" s="45" customFormat="1" x14ac:dyDescent="0.25">
      <c r="A250" s="90">
        <v>759</v>
      </c>
      <c r="B250" s="154" t="s">
        <v>249</v>
      </c>
      <c r="C250" s="403">
        <v>1942</v>
      </c>
      <c r="D250" s="136">
        <v>50</v>
      </c>
      <c r="E250" s="41">
        <v>800</v>
      </c>
      <c r="F250" s="338">
        <f t="shared" si="8"/>
        <v>6.25E-2</v>
      </c>
      <c r="G250" s="385">
        <f>Muut[[#This Row],[Keskim. työttömyysaste 2022, %]]/$F$12</f>
        <v>0.65852035331946279</v>
      </c>
      <c r="H250" s="169">
        <v>0</v>
      </c>
      <c r="I250" s="391">
        <v>2</v>
      </c>
      <c r="J250" s="397">
        <v>27</v>
      </c>
      <c r="K250" s="272">
        <v>551.95000000000005</v>
      </c>
      <c r="L250" s="173">
        <f t="shared" si="9"/>
        <v>3.5184346408189144</v>
      </c>
      <c r="M250" s="385">
        <v>5.2007296981419939</v>
      </c>
      <c r="N250" s="169">
        <v>0</v>
      </c>
      <c r="O250" s="405">
        <v>0</v>
      </c>
      <c r="P250" s="272">
        <v>447</v>
      </c>
      <c r="Q250" s="15">
        <v>59</v>
      </c>
      <c r="R250" s="161">
        <v>0.1319910514541387</v>
      </c>
      <c r="S250" s="409">
        <v>0.93132014502376104</v>
      </c>
      <c r="T250" s="162">
        <v>88585.698866160907</v>
      </c>
      <c r="U250" s="162">
        <v>0</v>
      </c>
      <c r="V250" s="162">
        <v>0</v>
      </c>
      <c r="W250" s="162">
        <v>46373.58</v>
      </c>
      <c r="X250" s="162">
        <v>419445.40307457146</v>
      </c>
      <c r="Y250" s="162">
        <v>0</v>
      </c>
      <c r="Z250" s="158">
        <v>0</v>
      </c>
      <c r="AA250" s="162">
        <v>51419.172406115569</v>
      </c>
      <c r="AB250" s="177">
        <f>SUM(Muut[[#This Row],[Työttömyysaste]:[Koulutustausta]])</f>
        <v>605823.85434684786</v>
      </c>
      <c r="AD250" s="62"/>
    </row>
    <row r="251" spans="1:30" s="45" customFormat="1" x14ac:dyDescent="0.25">
      <c r="A251" s="90">
        <v>761</v>
      </c>
      <c r="B251" s="154" t="s">
        <v>250</v>
      </c>
      <c r="C251" s="403">
        <v>8426</v>
      </c>
      <c r="D251" s="136">
        <v>251.75</v>
      </c>
      <c r="E251" s="41">
        <v>3534</v>
      </c>
      <c r="F251" s="338">
        <f t="shared" si="8"/>
        <v>7.1236559139784952E-2</v>
      </c>
      <c r="G251" s="385">
        <f>Muut[[#This Row],[Keskim. työttömyysaste 2022, %]]/$F$12</f>
        <v>0.7505715855039039</v>
      </c>
      <c r="H251" s="169">
        <v>0</v>
      </c>
      <c r="I251" s="391">
        <v>44</v>
      </c>
      <c r="J251" s="397">
        <v>317</v>
      </c>
      <c r="K251" s="272">
        <v>668.05</v>
      </c>
      <c r="L251" s="173">
        <f t="shared" si="9"/>
        <v>12.6128283811092</v>
      </c>
      <c r="M251" s="385">
        <v>1.4507790778224545</v>
      </c>
      <c r="N251" s="169">
        <v>0</v>
      </c>
      <c r="O251" s="405">
        <v>0</v>
      </c>
      <c r="P251" s="272">
        <v>2199</v>
      </c>
      <c r="Q251" s="15">
        <v>370</v>
      </c>
      <c r="R251" s="161">
        <v>0.16825829922692132</v>
      </c>
      <c r="S251" s="409">
        <v>1.1872194509482725</v>
      </c>
      <c r="T251" s="162">
        <v>438085.38175090979</v>
      </c>
      <c r="U251" s="162">
        <v>0</v>
      </c>
      <c r="V251" s="162">
        <v>0</v>
      </c>
      <c r="W251" s="162">
        <v>544460.17999999993</v>
      </c>
      <c r="X251" s="162">
        <v>507673.70508917008</v>
      </c>
      <c r="Y251" s="162">
        <v>0</v>
      </c>
      <c r="Z251" s="158">
        <v>0</v>
      </c>
      <c r="AA251" s="162">
        <v>284399.8203936108</v>
      </c>
      <c r="AB251" s="177">
        <f>SUM(Muut[[#This Row],[Työttömyysaste]:[Koulutustausta]])</f>
        <v>1774619.0872336905</v>
      </c>
      <c r="AD251" s="62"/>
    </row>
    <row r="252" spans="1:30" s="45" customFormat="1" x14ac:dyDescent="0.25">
      <c r="A252" s="90">
        <v>762</v>
      </c>
      <c r="B252" s="154" t="s">
        <v>251</v>
      </c>
      <c r="C252" s="403">
        <v>3672</v>
      </c>
      <c r="D252" s="136">
        <v>153.91666666666666</v>
      </c>
      <c r="E252" s="41">
        <v>1547</v>
      </c>
      <c r="F252" s="338">
        <f t="shared" si="8"/>
        <v>9.9493643611290664E-2</v>
      </c>
      <c r="G252" s="385">
        <f>Muut[[#This Row],[Keskim. työttömyysaste 2022, %]]/$F$12</f>
        <v>1.0482974295031655</v>
      </c>
      <c r="H252" s="169">
        <v>0</v>
      </c>
      <c r="I252" s="391">
        <v>3</v>
      </c>
      <c r="J252" s="397">
        <v>34</v>
      </c>
      <c r="K252" s="272">
        <v>1465.93</v>
      </c>
      <c r="L252" s="173">
        <f t="shared" si="9"/>
        <v>2.5048945038303327</v>
      </c>
      <c r="M252" s="385">
        <v>7.3050691354456809</v>
      </c>
      <c r="N252" s="169">
        <v>0</v>
      </c>
      <c r="O252" s="405">
        <v>0</v>
      </c>
      <c r="P252" s="272">
        <v>866</v>
      </c>
      <c r="Q252" s="15">
        <v>119</v>
      </c>
      <c r="R252" s="161">
        <v>0.1374133949191686</v>
      </c>
      <c r="S252" s="409">
        <v>0.96957984253041307</v>
      </c>
      <c r="T252" s="162">
        <v>266644.34712186462</v>
      </c>
      <c r="U252" s="162">
        <v>0</v>
      </c>
      <c r="V252" s="162">
        <v>0</v>
      </c>
      <c r="W252" s="162">
        <v>58396.36</v>
      </c>
      <c r="X252" s="162">
        <v>1114009.6018282573</v>
      </c>
      <c r="Y252" s="162">
        <v>0</v>
      </c>
      <c r="Z252" s="158">
        <v>0</v>
      </c>
      <c r="AA252" s="162">
        <v>101219.24887776877</v>
      </c>
      <c r="AB252" s="177">
        <f>SUM(Muut[[#This Row],[Työttömyysaste]:[Koulutustausta]])</f>
        <v>1540269.5578278909</v>
      </c>
      <c r="AD252" s="62"/>
    </row>
    <row r="253" spans="1:30" s="45" customFormat="1" x14ac:dyDescent="0.25">
      <c r="A253" s="90">
        <v>765</v>
      </c>
      <c r="B253" s="154" t="s">
        <v>252</v>
      </c>
      <c r="C253" s="403">
        <v>10354</v>
      </c>
      <c r="D253" s="136">
        <v>260.66666666666669</v>
      </c>
      <c r="E253" s="41">
        <v>4649</v>
      </c>
      <c r="F253" s="338">
        <f t="shared" si="8"/>
        <v>5.6069405606940563E-2</v>
      </c>
      <c r="G253" s="385">
        <f>Muut[[#This Row],[Keskim. työttömyysaste 2022, %]]/$F$12</f>
        <v>0.59076551665111632</v>
      </c>
      <c r="H253" s="169">
        <v>0</v>
      </c>
      <c r="I253" s="391">
        <v>18</v>
      </c>
      <c r="J253" s="397">
        <v>444</v>
      </c>
      <c r="K253" s="272">
        <v>2648.88</v>
      </c>
      <c r="L253" s="173">
        <f t="shared" si="9"/>
        <v>3.9088218416840323</v>
      </c>
      <c r="M253" s="385">
        <v>4.6813153089614854</v>
      </c>
      <c r="N253" s="169">
        <v>0</v>
      </c>
      <c r="O253" s="405">
        <v>0</v>
      </c>
      <c r="P253" s="272">
        <v>3014</v>
      </c>
      <c r="Q253" s="15">
        <v>331</v>
      </c>
      <c r="R253" s="161">
        <v>0.10982083609820836</v>
      </c>
      <c r="S253" s="409">
        <v>0.77488856914782211</v>
      </c>
      <c r="T253" s="162">
        <v>423709.77726202994</v>
      </c>
      <c r="U253" s="162">
        <v>0</v>
      </c>
      <c r="V253" s="162">
        <v>0</v>
      </c>
      <c r="W253" s="162">
        <v>762587.76</v>
      </c>
      <c r="X253" s="162">
        <v>2012973.1665842393</v>
      </c>
      <c r="Y253" s="162">
        <v>0</v>
      </c>
      <c r="Z253" s="158">
        <v>0</v>
      </c>
      <c r="AA253" s="162">
        <v>228099.46924411471</v>
      </c>
      <c r="AB253" s="177">
        <f>SUM(Muut[[#This Row],[Työttömyysaste]:[Koulutustausta]])</f>
        <v>3427370.1730903839</v>
      </c>
      <c r="AD253" s="62"/>
    </row>
    <row r="254" spans="1:30" s="45" customFormat="1" x14ac:dyDescent="0.25">
      <c r="A254" s="90">
        <v>768</v>
      </c>
      <c r="B254" s="154" t="s">
        <v>253</v>
      </c>
      <c r="C254" s="403">
        <v>2375</v>
      </c>
      <c r="D254" s="136">
        <v>78.916666666666671</v>
      </c>
      <c r="E254" s="41">
        <v>956</v>
      </c>
      <c r="F254" s="338">
        <f t="shared" si="8"/>
        <v>8.2548814504881454E-2</v>
      </c>
      <c r="G254" s="385">
        <f>Muut[[#This Row],[Keskim. työttömyysaste 2022, %]]/$F$12</f>
        <v>0.8697611919017173</v>
      </c>
      <c r="H254" s="169">
        <v>0</v>
      </c>
      <c r="I254" s="391">
        <v>4</v>
      </c>
      <c r="J254" s="397">
        <v>76</v>
      </c>
      <c r="K254" s="272">
        <v>584.41999999999996</v>
      </c>
      <c r="L254" s="173">
        <f t="shared" si="9"/>
        <v>4.0638581841826085</v>
      </c>
      <c r="M254" s="385">
        <v>4.5027229539406219</v>
      </c>
      <c r="N254" s="169">
        <v>1</v>
      </c>
      <c r="O254" s="405">
        <v>0</v>
      </c>
      <c r="P254" s="272">
        <v>510</v>
      </c>
      <c r="Q254" s="15">
        <v>62</v>
      </c>
      <c r="R254" s="161">
        <v>0.12156862745098039</v>
      </c>
      <c r="S254" s="409">
        <v>0.85778020934491572</v>
      </c>
      <c r="T254" s="162">
        <v>143089.84968720091</v>
      </c>
      <c r="U254" s="162">
        <v>0</v>
      </c>
      <c r="V254" s="162">
        <v>0</v>
      </c>
      <c r="W254" s="162">
        <v>130533.04</v>
      </c>
      <c r="X254" s="162">
        <v>444120.45015824086</v>
      </c>
      <c r="Y254" s="162">
        <v>961115</v>
      </c>
      <c r="Z254" s="158">
        <v>0</v>
      </c>
      <c r="AA254" s="162">
        <v>57918.391960230387</v>
      </c>
      <c r="AB254" s="177">
        <f>SUM(Muut[[#This Row],[Työttömyysaste]:[Koulutustausta]])</f>
        <v>1736776.7318056722</v>
      </c>
      <c r="AD254" s="62"/>
    </row>
    <row r="255" spans="1:30" s="45" customFormat="1" x14ac:dyDescent="0.25">
      <c r="A255" s="90">
        <v>777</v>
      </c>
      <c r="B255" s="154" t="s">
        <v>254</v>
      </c>
      <c r="C255" s="403">
        <v>7367</v>
      </c>
      <c r="D255" s="136">
        <v>315.5</v>
      </c>
      <c r="E255" s="41">
        <v>2925</v>
      </c>
      <c r="F255" s="338">
        <f t="shared" si="8"/>
        <v>0.10786324786324786</v>
      </c>
      <c r="G255" s="385">
        <f>Muut[[#This Row],[Keskim. työttömyysaste 2022, %]]/$F$12</f>
        <v>1.1364823054894524</v>
      </c>
      <c r="H255" s="169">
        <v>0</v>
      </c>
      <c r="I255" s="391">
        <v>6</v>
      </c>
      <c r="J255" s="397">
        <v>245</v>
      </c>
      <c r="K255" s="272">
        <v>5270.33</v>
      </c>
      <c r="L255" s="173">
        <f t="shared" si="9"/>
        <v>1.3978251836222779</v>
      </c>
      <c r="M255" s="385">
        <v>13.09064090551048</v>
      </c>
      <c r="N255" s="169">
        <v>0</v>
      </c>
      <c r="O255" s="405">
        <v>0</v>
      </c>
      <c r="P255" s="272">
        <v>1679</v>
      </c>
      <c r="Q255" s="15">
        <v>215</v>
      </c>
      <c r="R255" s="161">
        <v>0.12805241215008933</v>
      </c>
      <c r="S255" s="409">
        <v>0.90352936612298029</v>
      </c>
      <c r="T255" s="162">
        <v>579960.66056234087</v>
      </c>
      <c r="U255" s="162">
        <v>0</v>
      </c>
      <c r="V255" s="162">
        <v>0</v>
      </c>
      <c r="W255" s="162">
        <v>420797.3</v>
      </c>
      <c r="X255" s="162">
        <v>4005101.3519086987</v>
      </c>
      <c r="Y255" s="162">
        <v>0</v>
      </c>
      <c r="Z255" s="158">
        <v>0</v>
      </c>
      <c r="AA255" s="162">
        <v>189238.63288768192</v>
      </c>
      <c r="AB255" s="177">
        <f>SUM(Muut[[#This Row],[Työttömyysaste]:[Koulutustausta]])</f>
        <v>5195097.9453587215</v>
      </c>
      <c r="AD255" s="62"/>
    </row>
    <row r="256" spans="1:30" s="104" customFormat="1" x14ac:dyDescent="0.25">
      <c r="A256" s="90">
        <v>778</v>
      </c>
      <c r="B256" s="154" t="s">
        <v>255</v>
      </c>
      <c r="C256" s="403">
        <v>6763</v>
      </c>
      <c r="D256" s="136">
        <v>206.25</v>
      </c>
      <c r="E256" s="41">
        <v>2855</v>
      </c>
      <c r="F256" s="338">
        <f t="shared" si="8"/>
        <v>7.2241681260945712E-2</v>
      </c>
      <c r="G256" s="385">
        <f>Muut[[#This Row],[Keskim. työttömyysaste 2022, %]]/$F$12</f>
        <v>0.76116187949359981</v>
      </c>
      <c r="H256" s="169">
        <v>0</v>
      </c>
      <c r="I256" s="391">
        <v>6</v>
      </c>
      <c r="J256" s="397">
        <v>159</v>
      </c>
      <c r="K256" s="272">
        <v>713.56</v>
      </c>
      <c r="L256" s="173">
        <f t="shared" si="9"/>
        <v>9.4778294747463434</v>
      </c>
      <c r="M256" s="385">
        <v>1.930655914018564</v>
      </c>
      <c r="N256" s="169">
        <v>0</v>
      </c>
      <c r="O256" s="405">
        <v>0</v>
      </c>
      <c r="P256" s="272">
        <v>1835</v>
      </c>
      <c r="Q256" s="15">
        <v>236</v>
      </c>
      <c r="R256" s="161">
        <v>0.12861035422343325</v>
      </c>
      <c r="S256" s="409">
        <v>0.90746616855721252</v>
      </c>
      <c r="T256" s="162">
        <v>356583.79678362393</v>
      </c>
      <c r="U256" s="162">
        <v>0</v>
      </c>
      <c r="V256" s="162">
        <v>0</v>
      </c>
      <c r="W256" s="162">
        <v>273088.86</v>
      </c>
      <c r="X256" s="162">
        <v>542258.28755845851</v>
      </c>
      <c r="Y256" s="162">
        <v>0</v>
      </c>
      <c r="Z256" s="158">
        <v>0</v>
      </c>
      <c r="AA256" s="162">
        <v>174480.41683278754</v>
      </c>
      <c r="AB256" s="177">
        <f>SUM(Muut[[#This Row],[Työttömyysaste]:[Koulutustausta]])</f>
        <v>1346411.3611748698</v>
      </c>
      <c r="AD256" s="358"/>
    </row>
    <row r="257" spans="1:30" s="45" customFormat="1" x14ac:dyDescent="0.25">
      <c r="A257" s="90">
        <v>781</v>
      </c>
      <c r="B257" s="154" t="s">
        <v>256</v>
      </c>
      <c r="C257" s="403">
        <v>3504</v>
      </c>
      <c r="D257" s="136">
        <v>126.33333333333333</v>
      </c>
      <c r="E257" s="41">
        <v>1310</v>
      </c>
      <c r="F257" s="338">
        <f t="shared" si="8"/>
        <v>9.6437659033078882E-2</v>
      </c>
      <c r="G257" s="385">
        <f>Muut[[#This Row],[Keskim. työttömyysaste 2022, %]]/$F$12</f>
        <v>1.0160985807962399</v>
      </c>
      <c r="H257" s="169">
        <v>0</v>
      </c>
      <c r="I257" s="391">
        <v>7</v>
      </c>
      <c r="J257" s="397">
        <v>92</v>
      </c>
      <c r="K257" s="272">
        <v>666.76</v>
      </c>
      <c r="L257" s="173">
        <f t="shared" si="9"/>
        <v>5.2552642630031796</v>
      </c>
      <c r="M257" s="385">
        <v>3.4819233841956496</v>
      </c>
      <c r="N257" s="169">
        <v>0</v>
      </c>
      <c r="O257" s="405">
        <v>0</v>
      </c>
      <c r="P257" s="272">
        <v>699</v>
      </c>
      <c r="Q257" s="15">
        <v>114</v>
      </c>
      <c r="R257" s="161">
        <v>0.1630901287553648</v>
      </c>
      <c r="S257" s="409">
        <v>1.1507531813030918</v>
      </c>
      <c r="T257" s="162">
        <v>246629.5610159114</v>
      </c>
      <c r="U257" s="162">
        <v>0</v>
      </c>
      <c r="V257" s="162">
        <v>0</v>
      </c>
      <c r="W257" s="162">
        <v>158013.68</v>
      </c>
      <c r="X257" s="162">
        <v>506693.39062234125</v>
      </c>
      <c r="Y257" s="162">
        <v>0</v>
      </c>
      <c r="Z257" s="158">
        <v>0</v>
      </c>
      <c r="AA257" s="162">
        <v>114636.55895734193</v>
      </c>
      <c r="AB257" s="177">
        <f>SUM(Muut[[#This Row],[Työttömyysaste]:[Koulutustausta]])</f>
        <v>1025973.1905955946</v>
      </c>
      <c r="AD257" s="62"/>
    </row>
    <row r="258" spans="1:30" s="45" customFormat="1" x14ac:dyDescent="0.25">
      <c r="A258" s="154">
        <v>783</v>
      </c>
      <c r="B258" s="154" t="s">
        <v>257</v>
      </c>
      <c r="C258" s="403">
        <v>6419</v>
      </c>
      <c r="D258" s="136">
        <v>174.41666666666666</v>
      </c>
      <c r="E258" s="41">
        <v>2937</v>
      </c>
      <c r="F258" s="338">
        <f t="shared" si="8"/>
        <v>5.9385994779253201E-2</v>
      </c>
      <c r="G258" s="385">
        <f>Muut[[#This Row],[Keskim. työttömyysaste 2022, %]]/$F$12</f>
        <v>0.62571018022818548</v>
      </c>
      <c r="H258" s="169">
        <v>0</v>
      </c>
      <c r="I258" s="391">
        <v>18</v>
      </c>
      <c r="J258" s="397">
        <v>211</v>
      </c>
      <c r="K258" s="272">
        <v>406.85</v>
      </c>
      <c r="L258" s="173">
        <f t="shared" si="9"/>
        <v>15.777313506206218</v>
      </c>
      <c r="M258" s="385">
        <v>1.1597936188743765</v>
      </c>
      <c r="N258" s="169">
        <v>0</v>
      </c>
      <c r="O258" s="405">
        <v>0</v>
      </c>
      <c r="P258" s="272">
        <v>1712</v>
      </c>
      <c r="Q258" s="15">
        <v>266</v>
      </c>
      <c r="R258" s="161">
        <v>0.15537383177570094</v>
      </c>
      <c r="S258" s="409">
        <v>1.0963074992437751</v>
      </c>
      <c r="T258" s="162">
        <v>278218.35871970467</v>
      </c>
      <c r="U258" s="162">
        <v>0</v>
      </c>
      <c r="V258" s="162">
        <v>0</v>
      </c>
      <c r="W258" s="162">
        <v>362400.94</v>
      </c>
      <c r="X258" s="162">
        <v>309179.02389870351</v>
      </c>
      <c r="Y258" s="162">
        <v>0</v>
      </c>
      <c r="Z258" s="158">
        <v>0</v>
      </c>
      <c r="AA258" s="162">
        <v>200067.5345242699</v>
      </c>
      <c r="AB258" s="177">
        <f>SUM(Muut[[#This Row],[Työttömyysaste]:[Koulutustausta]])</f>
        <v>1149865.857142678</v>
      </c>
      <c r="AD258" s="62"/>
    </row>
    <row r="259" spans="1:30" s="45" customFormat="1" x14ac:dyDescent="0.25">
      <c r="A259" s="90">
        <v>785</v>
      </c>
      <c r="B259" s="154" t="s">
        <v>258</v>
      </c>
      <c r="C259" s="403">
        <v>2626</v>
      </c>
      <c r="D259" s="136">
        <v>130.75</v>
      </c>
      <c r="E259" s="41">
        <v>1035</v>
      </c>
      <c r="F259" s="338">
        <f t="shared" si="8"/>
        <v>0.12632850241545893</v>
      </c>
      <c r="G259" s="385">
        <f>Muut[[#This Row],[Keskim. työttömyysaste 2022, %]]/$F$12</f>
        <v>1.3310382407191461</v>
      </c>
      <c r="H259" s="169">
        <v>0</v>
      </c>
      <c r="I259" s="391">
        <v>0</v>
      </c>
      <c r="J259" s="397">
        <v>36</v>
      </c>
      <c r="K259" s="272">
        <v>1302.3699999999999</v>
      </c>
      <c r="L259" s="173">
        <f t="shared" si="9"/>
        <v>2.0163240860892069</v>
      </c>
      <c r="M259" s="385">
        <v>9.0751420635804099</v>
      </c>
      <c r="N259" s="169">
        <v>3</v>
      </c>
      <c r="O259" s="405">
        <v>76</v>
      </c>
      <c r="P259" s="272">
        <v>542</v>
      </c>
      <c r="Q259" s="15">
        <v>65</v>
      </c>
      <c r="R259" s="161">
        <v>0.11992619926199262</v>
      </c>
      <c r="S259" s="409">
        <v>0.84619134447637057</v>
      </c>
      <c r="T259" s="162">
        <v>242119.87572229965</v>
      </c>
      <c r="U259" s="162">
        <v>0</v>
      </c>
      <c r="V259" s="162">
        <v>0</v>
      </c>
      <c r="W259" s="162">
        <v>61831.44</v>
      </c>
      <c r="X259" s="162">
        <v>989714.84663869836</v>
      </c>
      <c r="Y259" s="162">
        <v>0</v>
      </c>
      <c r="Z259" s="158">
        <v>22497.519999999997</v>
      </c>
      <c r="AA259" s="162">
        <v>63174.259519014398</v>
      </c>
      <c r="AB259" s="177">
        <f>SUM(Muut[[#This Row],[Työttömyysaste]:[Koulutustausta]])</f>
        <v>1379337.9418800124</v>
      </c>
      <c r="AD259" s="62"/>
    </row>
    <row r="260" spans="1:30" s="45" customFormat="1" x14ac:dyDescent="0.25">
      <c r="A260" s="90">
        <v>790</v>
      </c>
      <c r="B260" s="154" t="s">
        <v>259</v>
      </c>
      <c r="C260" s="403">
        <v>23734</v>
      </c>
      <c r="D260" s="136">
        <v>613.16666666666663</v>
      </c>
      <c r="E260" s="41">
        <v>10124</v>
      </c>
      <c r="F260" s="338">
        <f t="shared" si="8"/>
        <v>6.0565652574739885E-2</v>
      </c>
      <c r="G260" s="385">
        <f>Muut[[#This Row],[Keskim. työttömyysaste 2022, %]]/$F$12</f>
        <v>0.63813943892066471</v>
      </c>
      <c r="H260" s="169">
        <v>0</v>
      </c>
      <c r="I260" s="391">
        <v>40</v>
      </c>
      <c r="J260" s="397">
        <v>690</v>
      </c>
      <c r="K260" s="272">
        <v>1429.12</v>
      </c>
      <c r="L260" s="173">
        <f t="shared" si="9"/>
        <v>16.607422749664131</v>
      </c>
      <c r="M260" s="385">
        <v>1.1018222275246503</v>
      </c>
      <c r="N260" s="169">
        <v>0</v>
      </c>
      <c r="O260" s="405">
        <v>0</v>
      </c>
      <c r="P260" s="272">
        <v>6504</v>
      </c>
      <c r="Q260" s="15">
        <v>892</v>
      </c>
      <c r="R260" s="161">
        <v>0.13714637146371464</v>
      </c>
      <c r="S260" s="409">
        <v>0.96769574265759295</v>
      </c>
      <c r="T260" s="162">
        <v>1049135.8119803735</v>
      </c>
      <c r="U260" s="162">
        <v>0</v>
      </c>
      <c r="V260" s="162">
        <v>0</v>
      </c>
      <c r="W260" s="162">
        <v>1185102.5999999999</v>
      </c>
      <c r="X260" s="162">
        <v>1086036.4425073492</v>
      </c>
      <c r="Y260" s="162">
        <v>0</v>
      </c>
      <c r="Z260" s="158">
        <v>0</v>
      </c>
      <c r="AA260" s="162">
        <v>652960.07619976986</v>
      </c>
      <c r="AB260" s="177">
        <f>SUM(Muut[[#This Row],[Työttömyysaste]:[Koulutustausta]])</f>
        <v>3973234.9306874927</v>
      </c>
      <c r="AD260" s="62"/>
    </row>
    <row r="261" spans="1:30" s="45" customFormat="1" x14ac:dyDescent="0.25">
      <c r="A261" s="90">
        <v>791</v>
      </c>
      <c r="B261" s="154" t="s">
        <v>260</v>
      </c>
      <c r="C261" s="403">
        <v>5029</v>
      </c>
      <c r="D261" s="136">
        <v>177.33333333333334</v>
      </c>
      <c r="E261" s="41">
        <v>2163</v>
      </c>
      <c r="F261" s="338">
        <f t="shared" si="8"/>
        <v>8.1984897518878108E-2</v>
      </c>
      <c r="G261" s="385">
        <f>Muut[[#This Row],[Keskim. työttömyysaste 2022, %]]/$F$12</f>
        <v>0.86381957889586503</v>
      </c>
      <c r="H261" s="169">
        <v>0</v>
      </c>
      <c r="I261" s="391">
        <v>4</v>
      </c>
      <c r="J261" s="397">
        <v>76</v>
      </c>
      <c r="K261" s="272">
        <v>2173.2600000000002</v>
      </c>
      <c r="L261" s="173">
        <f t="shared" si="9"/>
        <v>2.3140351361549008</v>
      </c>
      <c r="M261" s="385">
        <v>7.9075841336981307</v>
      </c>
      <c r="N261" s="169">
        <v>0</v>
      </c>
      <c r="O261" s="405">
        <v>0</v>
      </c>
      <c r="P261" s="272">
        <v>1273</v>
      </c>
      <c r="Q261" s="15">
        <v>173</v>
      </c>
      <c r="R261" s="161">
        <v>0.13589945011783189</v>
      </c>
      <c r="S261" s="409">
        <v>0.95889754796267279</v>
      </c>
      <c r="T261" s="162">
        <v>300919.17783525621</v>
      </c>
      <c r="U261" s="162">
        <v>0</v>
      </c>
      <c r="V261" s="162">
        <v>0</v>
      </c>
      <c r="W261" s="162">
        <v>130533.04</v>
      </c>
      <c r="X261" s="162">
        <v>1651533.5024655189</v>
      </c>
      <c r="Y261" s="162">
        <v>0</v>
      </c>
      <c r="Z261" s="158">
        <v>0</v>
      </c>
      <c r="AA261" s="162">
        <v>137097.86870426274</v>
      </c>
      <c r="AB261" s="177">
        <f>SUM(Muut[[#This Row],[Työttömyysaste]:[Koulutustausta]])</f>
        <v>2220083.5890050377</v>
      </c>
      <c r="AD261" s="62"/>
    </row>
    <row r="262" spans="1:30" s="45" customFormat="1" x14ac:dyDescent="0.25">
      <c r="A262" s="90">
        <v>831</v>
      </c>
      <c r="B262" s="154" t="s">
        <v>261</v>
      </c>
      <c r="C262" s="403">
        <v>4559</v>
      </c>
      <c r="D262" s="136">
        <v>172.25</v>
      </c>
      <c r="E262" s="41">
        <v>2137</v>
      </c>
      <c r="F262" s="338">
        <f t="shared" si="8"/>
        <v>8.0603649976602715E-2</v>
      </c>
      <c r="G262" s="385">
        <f>Muut[[#This Row],[Keskim. työttömyysaste 2022, %]]/$F$12</f>
        <v>0.84926630498289168</v>
      </c>
      <c r="H262" s="169">
        <v>0</v>
      </c>
      <c r="I262" s="391">
        <v>8</v>
      </c>
      <c r="J262" s="397">
        <v>223</v>
      </c>
      <c r="K262" s="272">
        <v>344.69</v>
      </c>
      <c r="L262" s="173">
        <f t="shared" si="9"/>
        <v>13.226377324552496</v>
      </c>
      <c r="M262" s="385">
        <v>1.3834799263975783</v>
      </c>
      <c r="N262" s="169">
        <v>3</v>
      </c>
      <c r="O262" s="405">
        <v>2070</v>
      </c>
      <c r="P262" s="272">
        <v>1323</v>
      </c>
      <c r="Q262" s="15">
        <v>98</v>
      </c>
      <c r="R262" s="161">
        <v>7.407407407407407E-2</v>
      </c>
      <c r="S262" s="409">
        <v>0.52266177630335364</v>
      </c>
      <c r="T262" s="162">
        <v>268199.93819756579</v>
      </c>
      <c r="U262" s="162">
        <v>0</v>
      </c>
      <c r="V262" s="162">
        <v>0</v>
      </c>
      <c r="W262" s="162">
        <v>383011.42</v>
      </c>
      <c r="X262" s="162">
        <v>261941.54540406563</v>
      </c>
      <c r="Y262" s="162">
        <v>0</v>
      </c>
      <c r="Z262" s="158">
        <v>612761.39999999991</v>
      </c>
      <c r="AA262" s="162">
        <v>67743.431535087511</v>
      </c>
      <c r="AB262" s="177">
        <f>SUM(Muut[[#This Row],[Työttömyysaste]:[Koulutustausta]])</f>
        <v>1593657.735136719</v>
      </c>
      <c r="AD262" s="62"/>
    </row>
    <row r="263" spans="1:30" s="45" customFormat="1" x14ac:dyDescent="0.25">
      <c r="A263" s="90">
        <v>832</v>
      </c>
      <c r="B263" s="154" t="s">
        <v>262</v>
      </c>
      <c r="C263" s="403">
        <v>3825</v>
      </c>
      <c r="D263" s="136">
        <v>179.5</v>
      </c>
      <c r="E263" s="41">
        <v>1587</v>
      </c>
      <c r="F263" s="338">
        <f t="shared" si="8"/>
        <v>0.1131064902331443</v>
      </c>
      <c r="G263" s="385">
        <f>Muut[[#This Row],[Keskim. työttömyysaste 2022, %]]/$F$12</f>
        <v>1.1917268145768729</v>
      </c>
      <c r="H263" s="169">
        <v>0</v>
      </c>
      <c r="I263" s="391">
        <v>3</v>
      </c>
      <c r="J263" s="397">
        <v>86</v>
      </c>
      <c r="K263" s="272">
        <v>2438.21</v>
      </c>
      <c r="L263" s="173">
        <f t="shared" si="9"/>
        <v>1.5687738135763531</v>
      </c>
      <c r="M263" s="385">
        <v>11.664159210921131</v>
      </c>
      <c r="N263" s="169">
        <v>0</v>
      </c>
      <c r="O263" s="405">
        <v>0</v>
      </c>
      <c r="P263" s="272">
        <v>911</v>
      </c>
      <c r="Q263" s="15">
        <v>112</v>
      </c>
      <c r="R263" s="161">
        <v>0.12294182217343579</v>
      </c>
      <c r="S263" s="409">
        <v>0.8674693806483762</v>
      </c>
      <c r="T263" s="162">
        <v>315757.25540495547</v>
      </c>
      <c r="U263" s="162">
        <v>0</v>
      </c>
      <c r="V263" s="162">
        <v>0</v>
      </c>
      <c r="W263" s="162">
        <v>147708.44</v>
      </c>
      <c r="X263" s="162">
        <v>1852877.9350130463</v>
      </c>
      <c r="Y263" s="162">
        <v>0</v>
      </c>
      <c r="Z263" s="158">
        <v>0</v>
      </c>
      <c r="AA263" s="162">
        <v>94332.74093126251</v>
      </c>
      <c r="AB263" s="177">
        <f>SUM(Muut[[#This Row],[Työttömyysaste]:[Koulutustausta]])</f>
        <v>2410676.3713492644</v>
      </c>
      <c r="AD263" s="62"/>
    </row>
    <row r="264" spans="1:30" s="45" customFormat="1" x14ac:dyDescent="0.25">
      <c r="A264" s="90">
        <v>833</v>
      </c>
      <c r="B264" s="154" t="s">
        <v>263</v>
      </c>
      <c r="C264" s="403">
        <v>1691</v>
      </c>
      <c r="D264" s="136">
        <v>55.833333333333336</v>
      </c>
      <c r="E264" s="41">
        <v>698</v>
      </c>
      <c r="F264" s="338">
        <f t="shared" si="8"/>
        <v>7.9990448901623684E-2</v>
      </c>
      <c r="G264" s="385">
        <f>Muut[[#This Row],[Keskim. työttömyysaste 2022, %]]/$F$12</f>
        <v>0.84280541876607462</v>
      </c>
      <c r="H264" s="169">
        <v>0</v>
      </c>
      <c r="I264" s="391">
        <v>13</v>
      </c>
      <c r="J264" s="397">
        <v>101</v>
      </c>
      <c r="K264" s="272">
        <v>140.33000000000001</v>
      </c>
      <c r="L264" s="173">
        <f t="shared" si="9"/>
        <v>12.050167462410032</v>
      </c>
      <c r="M264" s="385">
        <v>1.5185206001957756</v>
      </c>
      <c r="N264" s="169">
        <v>3</v>
      </c>
      <c r="O264" s="405">
        <v>182</v>
      </c>
      <c r="P264" s="272">
        <v>452</v>
      </c>
      <c r="Q264" s="15">
        <v>85</v>
      </c>
      <c r="R264" s="161">
        <v>0.18805309734513273</v>
      </c>
      <c r="S264" s="409">
        <v>1.3268902396196864</v>
      </c>
      <c r="T264" s="162">
        <v>98722.493126252841</v>
      </c>
      <c r="U264" s="162">
        <v>0</v>
      </c>
      <c r="V264" s="162">
        <v>0</v>
      </c>
      <c r="W264" s="162">
        <v>173471.54</v>
      </c>
      <c r="X264" s="162">
        <v>106641.49544968679</v>
      </c>
      <c r="Y264" s="162">
        <v>0</v>
      </c>
      <c r="Z264" s="158">
        <v>53875.64</v>
      </c>
      <c r="AA264" s="162">
        <v>63790.420765447576</v>
      </c>
      <c r="AB264" s="177">
        <f>SUM(Muut[[#This Row],[Työttömyysaste]:[Koulutustausta]])</f>
        <v>496501.58934138715</v>
      </c>
      <c r="AD264" s="62"/>
    </row>
    <row r="265" spans="1:30" s="45" customFormat="1" x14ac:dyDescent="0.25">
      <c r="A265" s="90">
        <v>834</v>
      </c>
      <c r="B265" s="154" t="s">
        <v>264</v>
      </c>
      <c r="C265" s="403">
        <v>5879</v>
      </c>
      <c r="D265" s="136">
        <v>181.25</v>
      </c>
      <c r="E265" s="41">
        <v>2722</v>
      </c>
      <c r="F265" s="338">
        <f t="shared" si="8"/>
        <v>6.6587068332108743E-2</v>
      </c>
      <c r="G265" s="385">
        <f>Muut[[#This Row],[Keskim. työttömyysaste 2022, %]]/$F$12</f>
        <v>0.70158303623307938</v>
      </c>
      <c r="H265" s="169">
        <v>0</v>
      </c>
      <c r="I265" s="391">
        <v>13</v>
      </c>
      <c r="J265" s="397">
        <v>145</v>
      </c>
      <c r="K265" s="272">
        <v>640.59</v>
      </c>
      <c r="L265" s="173">
        <f t="shared" si="9"/>
        <v>9.1774770133782919</v>
      </c>
      <c r="M265" s="385">
        <v>1.9938407364904651</v>
      </c>
      <c r="N265" s="169">
        <v>0</v>
      </c>
      <c r="O265" s="405">
        <v>0</v>
      </c>
      <c r="P265" s="272">
        <v>1641</v>
      </c>
      <c r="Q265" s="15">
        <v>212</v>
      </c>
      <c r="R265" s="161">
        <v>0.1291895185862279</v>
      </c>
      <c r="S265" s="409">
        <v>0.9115527140647155</v>
      </c>
      <c r="T265" s="162">
        <v>285711.50403188873</v>
      </c>
      <c r="U265" s="162">
        <v>0</v>
      </c>
      <c r="V265" s="162">
        <v>0</v>
      </c>
      <c r="W265" s="162">
        <v>249043.3</v>
      </c>
      <c r="X265" s="162">
        <v>486805.92581853381</v>
      </c>
      <c r="Y265" s="162">
        <v>0</v>
      </c>
      <c r="Z265" s="158">
        <v>0</v>
      </c>
      <c r="AA265" s="162">
        <v>152356.89328219512</v>
      </c>
      <c r="AB265" s="177">
        <f>SUM(Muut[[#This Row],[Työttömyysaste]:[Koulutustausta]])</f>
        <v>1173917.6231326177</v>
      </c>
      <c r="AD265" s="62"/>
    </row>
    <row r="266" spans="1:30" s="45" customFormat="1" x14ac:dyDescent="0.25">
      <c r="A266" s="90">
        <v>837</v>
      </c>
      <c r="B266" s="154" t="s">
        <v>265</v>
      </c>
      <c r="C266" s="403">
        <v>249009</v>
      </c>
      <c r="D266" s="136">
        <v>12325.25</v>
      </c>
      <c r="E266" s="41">
        <v>121466</v>
      </c>
      <c r="F266" s="338">
        <f t="shared" si="8"/>
        <v>0.10147078194721157</v>
      </c>
      <c r="G266" s="385">
        <f>Muut[[#This Row],[Keskim. työttömyysaste 2022, %]]/$F$12</f>
        <v>1.069129202871679</v>
      </c>
      <c r="H266" s="169">
        <v>0</v>
      </c>
      <c r="I266" s="391">
        <v>1333</v>
      </c>
      <c r="J266" s="397">
        <v>23391</v>
      </c>
      <c r="K266" s="272">
        <v>524.89</v>
      </c>
      <c r="L266" s="173">
        <f t="shared" si="9"/>
        <v>474.40225571072034</v>
      </c>
      <c r="M266" s="385">
        <v>3.8571544100406745E-2</v>
      </c>
      <c r="N266" s="169">
        <v>0</v>
      </c>
      <c r="O266" s="405">
        <v>0</v>
      </c>
      <c r="P266" s="272">
        <v>81477</v>
      </c>
      <c r="Q266" s="15">
        <v>9793</v>
      </c>
      <c r="R266" s="161">
        <v>0.12019342882040331</v>
      </c>
      <c r="S266" s="409">
        <v>0.84807689859804636</v>
      </c>
      <c r="T266" s="162">
        <v>18441252.918066327</v>
      </c>
      <c r="U266" s="162">
        <v>0</v>
      </c>
      <c r="V266" s="162">
        <v>0</v>
      </c>
      <c r="W266" s="162">
        <v>40174978.140000001</v>
      </c>
      <c r="X266" s="162">
        <v>398881.59728202154</v>
      </c>
      <c r="Y266" s="162">
        <v>0</v>
      </c>
      <c r="Z266" s="158">
        <v>0</v>
      </c>
      <c r="AA266" s="162">
        <v>6003812.7279945165</v>
      </c>
      <c r="AB266" s="177">
        <f>SUM(Muut[[#This Row],[Työttömyysaste]:[Koulutustausta]])</f>
        <v>65018925.383342862</v>
      </c>
      <c r="AD266" s="62"/>
    </row>
    <row r="267" spans="1:30" s="45" customFormat="1" x14ac:dyDescent="0.25">
      <c r="A267" s="90">
        <v>844</v>
      </c>
      <c r="B267" s="154" t="s">
        <v>266</v>
      </c>
      <c r="C267" s="403">
        <v>1441</v>
      </c>
      <c r="D267" s="136">
        <v>61.416666666666664</v>
      </c>
      <c r="E267" s="41">
        <v>612</v>
      </c>
      <c r="F267" s="338">
        <f t="shared" si="8"/>
        <v>0.10035403050108932</v>
      </c>
      <c r="G267" s="385">
        <f>Muut[[#This Row],[Keskim. työttömyysaste 2022, %]]/$F$12</f>
        <v>1.0573627459617518</v>
      </c>
      <c r="H267" s="169">
        <v>0</v>
      </c>
      <c r="I267" s="391">
        <v>2</v>
      </c>
      <c r="J267" s="397">
        <v>28</v>
      </c>
      <c r="K267" s="272">
        <v>347.75</v>
      </c>
      <c r="L267" s="173">
        <f t="shared" si="9"/>
        <v>4.143781452192667</v>
      </c>
      <c r="M267" s="385">
        <v>4.4158765945042635</v>
      </c>
      <c r="N267" s="169">
        <v>3</v>
      </c>
      <c r="O267" s="405">
        <v>168</v>
      </c>
      <c r="P267" s="272">
        <v>335</v>
      </c>
      <c r="Q267" s="15">
        <v>47</v>
      </c>
      <c r="R267" s="161">
        <v>0.14029850746268657</v>
      </c>
      <c r="S267" s="409">
        <v>0.98993700616262059</v>
      </c>
      <c r="T267" s="162">
        <v>105543.90859180235</v>
      </c>
      <c r="U267" s="162">
        <v>0</v>
      </c>
      <c r="V267" s="162">
        <v>0</v>
      </c>
      <c r="W267" s="162">
        <v>48091.119999999995</v>
      </c>
      <c r="X267" s="162">
        <v>264266.9425114271</v>
      </c>
      <c r="Y267" s="162">
        <v>0</v>
      </c>
      <c r="Z267" s="158">
        <v>49731.360000000001</v>
      </c>
      <c r="AA267" s="162">
        <v>40555.372991777964</v>
      </c>
      <c r="AB267" s="177">
        <f>SUM(Muut[[#This Row],[Työttömyysaste]:[Koulutustausta]])</f>
        <v>508188.70409500739</v>
      </c>
      <c r="AD267" s="62"/>
    </row>
    <row r="268" spans="1:30" s="45" customFormat="1" x14ac:dyDescent="0.25">
      <c r="A268" s="90">
        <v>845</v>
      </c>
      <c r="B268" s="154" t="s">
        <v>267</v>
      </c>
      <c r="C268" s="403">
        <v>2863</v>
      </c>
      <c r="D268" s="136">
        <v>122.5</v>
      </c>
      <c r="E268" s="41">
        <v>1226</v>
      </c>
      <c r="F268" s="338">
        <f t="shared" si="8"/>
        <v>9.9918433931484502E-2</v>
      </c>
      <c r="G268" s="385">
        <f>Muut[[#This Row],[Keskim. työttömyysaste 2022, %]]/$F$12</f>
        <v>1.0527731586510172</v>
      </c>
      <c r="H268" s="169">
        <v>0</v>
      </c>
      <c r="I268" s="391">
        <v>4</v>
      </c>
      <c r="J268" s="397">
        <v>85</v>
      </c>
      <c r="K268" s="272">
        <v>1559.72</v>
      </c>
      <c r="L268" s="173">
        <f t="shared" si="9"/>
        <v>1.8355858743877105</v>
      </c>
      <c r="M268" s="385">
        <v>9.9687123238416859</v>
      </c>
      <c r="N268" s="169">
        <v>0</v>
      </c>
      <c r="O268" s="405">
        <v>0</v>
      </c>
      <c r="P268" s="272">
        <v>701</v>
      </c>
      <c r="Q268" s="15">
        <v>104</v>
      </c>
      <c r="R268" s="161">
        <v>0.14835948644793154</v>
      </c>
      <c r="S268" s="409">
        <v>1.0468147416974445</v>
      </c>
      <c r="T268" s="162">
        <v>208785.98335140129</v>
      </c>
      <c r="U268" s="162">
        <v>0</v>
      </c>
      <c r="V268" s="162">
        <v>0</v>
      </c>
      <c r="W268" s="162">
        <v>145990.9</v>
      </c>
      <c r="X268" s="162">
        <v>1185283.7831025829</v>
      </c>
      <c r="Y268" s="162">
        <v>0</v>
      </c>
      <c r="Z268" s="158">
        <v>0</v>
      </c>
      <c r="AA268" s="162">
        <v>85205.580113790245</v>
      </c>
      <c r="AB268" s="177">
        <f>SUM(Muut[[#This Row],[Työttömyysaste]:[Koulutustausta]])</f>
        <v>1625266.2465677743</v>
      </c>
      <c r="AD268" s="62"/>
    </row>
    <row r="269" spans="1:30" s="45" customFormat="1" x14ac:dyDescent="0.25">
      <c r="A269" s="90">
        <v>846</v>
      </c>
      <c r="B269" s="154" t="s">
        <v>268</v>
      </c>
      <c r="C269" s="403">
        <v>4862</v>
      </c>
      <c r="D269" s="136">
        <v>150.58333333333334</v>
      </c>
      <c r="E269" s="41">
        <v>2003</v>
      </c>
      <c r="F269" s="338">
        <f t="shared" ref="F269:F305" si="10">D269/E269</f>
        <v>7.5178898319187892E-2</v>
      </c>
      <c r="G269" s="385">
        <f>Muut[[#This Row],[Keskim. työttömyysaste 2022, %]]/$F$12</f>
        <v>0.7921093549331133</v>
      </c>
      <c r="H269" s="169">
        <v>0</v>
      </c>
      <c r="I269" s="391">
        <v>41</v>
      </c>
      <c r="J269" s="397">
        <v>96</v>
      </c>
      <c r="K269" s="272">
        <v>554.73</v>
      </c>
      <c r="L269" s="173">
        <f t="shared" si="9"/>
        <v>8.7646242316081686</v>
      </c>
      <c r="M269" s="385">
        <v>2.0877595027392313</v>
      </c>
      <c r="N269" s="169">
        <v>0</v>
      </c>
      <c r="O269" s="405">
        <v>0</v>
      </c>
      <c r="P269" s="272">
        <v>1155</v>
      </c>
      <c r="Q269" s="15">
        <v>173</v>
      </c>
      <c r="R269" s="161">
        <v>0.1497835497835498</v>
      </c>
      <c r="S269" s="409">
        <v>1.0568628385770411</v>
      </c>
      <c r="T269" s="162">
        <v>266775.09580884589</v>
      </c>
      <c r="U269" s="162">
        <v>0</v>
      </c>
      <c r="V269" s="162">
        <v>0</v>
      </c>
      <c r="W269" s="162">
        <v>164883.84</v>
      </c>
      <c r="X269" s="162">
        <v>421558.01874727244</v>
      </c>
      <c r="Y269" s="162">
        <v>0</v>
      </c>
      <c r="Z269" s="158">
        <v>0</v>
      </c>
      <c r="AA269" s="162">
        <v>146086.62025462356</v>
      </c>
      <c r="AB269" s="177">
        <f>SUM(Muut[[#This Row],[Työttömyysaste]:[Koulutustausta]])</f>
        <v>999303.57481074193</v>
      </c>
      <c r="AD269" s="62"/>
    </row>
    <row r="270" spans="1:30" s="45" customFormat="1" x14ac:dyDescent="0.25">
      <c r="A270" s="90">
        <v>848</v>
      </c>
      <c r="B270" s="154" t="s">
        <v>269</v>
      </c>
      <c r="C270" s="403">
        <v>4160</v>
      </c>
      <c r="D270" s="136">
        <v>258.83333333333331</v>
      </c>
      <c r="E270" s="41">
        <v>1749</v>
      </c>
      <c r="F270" s="338">
        <f t="shared" si="10"/>
        <v>0.14798932723461025</v>
      </c>
      <c r="G270" s="385">
        <f>Muut[[#This Row],[Keskim. työttömyysaste 2022, %]]/$F$12</f>
        <v>1.5592637449287223</v>
      </c>
      <c r="H270" s="169">
        <v>0</v>
      </c>
      <c r="I270" s="391">
        <v>9</v>
      </c>
      <c r="J270" s="397">
        <v>222</v>
      </c>
      <c r="K270" s="272">
        <v>837.82</v>
      </c>
      <c r="L270" s="173">
        <f t="shared" ref="L270:L305" si="11">C270/K270</f>
        <v>4.965267002458762</v>
      </c>
      <c r="M270" s="385">
        <v>3.6852857093923141</v>
      </c>
      <c r="N270" s="169">
        <v>0</v>
      </c>
      <c r="O270" s="405">
        <v>0</v>
      </c>
      <c r="P270" s="272">
        <v>1055</v>
      </c>
      <c r="Q270" s="15">
        <v>153</v>
      </c>
      <c r="R270" s="161">
        <v>0.14502369668246445</v>
      </c>
      <c r="S270" s="409">
        <v>1.0232776293408312</v>
      </c>
      <c r="T270" s="162">
        <v>449322.43038264441</v>
      </c>
      <c r="U270" s="162">
        <v>0</v>
      </c>
      <c r="V270" s="162">
        <v>0</v>
      </c>
      <c r="W270" s="162">
        <v>381293.88</v>
      </c>
      <c r="X270" s="162">
        <v>636687.64852602128</v>
      </c>
      <c r="Y270" s="162">
        <v>0</v>
      </c>
      <c r="Z270" s="158">
        <v>0</v>
      </c>
      <c r="AA270" s="162">
        <v>121021.81728898489</v>
      </c>
      <c r="AB270" s="177">
        <f>SUM(Muut[[#This Row],[Työttömyysaste]:[Koulutustausta]])</f>
        <v>1588325.7761976505</v>
      </c>
      <c r="AD270" s="62"/>
    </row>
    <row r="271" spans="1:30" s="45" customFormat="1" x14ac:dyDescent="0.25">
      <c r="A271" s="90">
        <v>849</v>
      </c>
      <c r="B271" s="154" t="s">
        <v>270</v>
      </c>
      <c r="C271" s="403">
        <v>2903</v>
      </c>
      <c r="D271" s="136">
        <v>73.416666666666671</v>
      </c>
      <c r="E271" s="41">
        <v>1190</v>
      </c>
      <c r="F271" s="338">
        <f t="shared" si="10"/>
        <v>6.1694677871148462E-2</v>
      </c>
      <c r="G271" s="385">
        <f>Muut[[#This Row],[Keskim. työttömyysaste 2022, %]]/$F$12</f>
        <v>0.65003521711422607</v>
      </c>
      <c r="H271" s="169">
        <v>0</v>
      </c>
      <c r="I271" s="391">
        <v>5</v>
      </c>
      <c r="J271" s="397">
        <v>57</v>
      </c>
      <c r="K271" s="272">
        <v>609.16</v>
      </c>
      <c r="L271" s="173">
        <f t="shared" si="11"/>
        <v>4.7655788298640758</v>
      </c>
      <c r="M271" s="385">
        <v>3.8397072382496709</v>
      </c>
      <c r="N271" s="169">
        <v>0</v>
      </c>
      <c r="O271" s="405">
        <v>0</v>
      </c>
      <c r="P271" s="272">
        <v>711</v>
      </c>
      <c r="Q271" s="15">
        <v>92</v>
      </c>
      <c r="R271" s="161">
        <v>0.12939521800281295</v>
      </c>
      <c r="S271" s="409">
        <v>0.91300411556788363</v>
      </c>
      <c r="T271" s="162">
        <v>130716.10833802559</v>
      </c>
      <c r="U271" s="162">
        <v>0</v>
      </c>
      <c r="V271" s="162">
        <v>0</v>
      </c>
      <c r="W271" s="162">
        <v>97899.78</v>
      </c>
      <c r="X271" s="162">
        <v>462921.20977788913</v>
      </c>
      <c r="Y271" s="162">
        <v>0</v>
      </c>
      <c r="Z271" s="158">
        <v>0</v>
      </c>
      <c r="AA271" s="162">
        <v>75352.320437242088</v>
      </c>
      <c r="AB271" s="177">
        <f>SUM(Muut[[#This Row],[Työttömyysaste]:[Koulutustausta]])</f>
        <v>766889.41855315678</v>
      </c>
      <c r="AD271" s="62"/>
    </row>
    <row r="272" spans="1:30" s="45" customFormat="1" x14ac:dyDescent="0.25">
      <c r="A272" s="90">
        <v>850</v>
      </c>
      <c r="B272" s="154" t="s">
        <v>271</v>
      </c>
      <c r="C272" s="403">
        <v>2407</v>
      </c>
      <c r="D272" s="136">
        <v>81.5</v>
      </c>
      <c r="E272" s="41">
        <v>1005</v>
      </c>
      <c r="F272" s="338">
        <f t="shared" si="10"/>
        <v>8.109452736318408E-2</v>
      </c>
      <c r="G272" s="385">
        <f>Muut[[#This Row],[Keskim. työttömyysaste 2022, %]]/$F$12</f>
        <v>0.85443834898366122</v>
      </c>
      <c r="H272" s="169">
        <v>0</v>
      </c>
      <c r="I272" s="391">
        <v>1</v>
      </c>
      <c r="J272" s="397">
        <v>32</v>
      </c>
      <c r="K272" s="272">
        <v>361.46</v>
      </c>
      <c r="L272" s="173">
        <f t="shared" si="11"/>
        <v>6.659104741880153</v>
      </c>
      <c r="M272" s="385">
        <v>2.7478810195606038</v>
      </c>
      <c r="N272" s="169">
        <v>0</v>
      </c>
      <c r="O272" s="405">
        <v>0</v>
      </c>
      <c r="P272" s="272">
        <v>698</v>
      </c>
      <c r="Q272" s="15">
        <v>68</v>
      </c>
      <c r="R272" s="161">
        <v>9.7421203438395415E-2</v>
      </c>
      <c r="S272" s="409">
        <v>0.68739757972274873</v>
      </c>
      <c r="T272" s="162">
        <v>142462.9752528744</v>
      </c>
      <c r="U272" s="162">
        <v>0</v>
      </c>
      <c r="V272" s="162">
        <v>0</v>
      </c>
      <c r="W272" s="162">
        <v>54961.279999999999</v>
      </c>
      <c r="X272" s="162">
        <v>274685.633472841</v>
      </c>
      <c r="Y272" s="162">
        <v>0</v>
      </c>
      <c r="Z272" s="158">
        <v>0</v>
      </c>
      <c r="AA272" s="162">
        <v>47039.310651983214</v>
      </c>
      <c r="AB272" s="177">
        <f>SUM(Muut[[#This Row],[Työttömyysaste]:[Koulutustausta]])</f>
        <v>519149.19937769859</v>
      </c>
      <c r="AD272" s="62"/>
    </row>
    <row r="273" spans="1:30" s="45" customFormat="1" x14ac:dyDescent="0.25">
      <c r="A273" s="90">
        <v>851</v>
      </c>
      <c r="B273" s="154" t="s">
        <v>272</v>
      </c>
      <c r="C273" s="403">
        <v>21227</v>
      </c>
      <c r="D273" s="136">
        <v>841.66666666666663</v>
      </c>
      <c r="E273" s="41">
        <v>9679</v>
      </c>
      <c r="F273" s="338">
        <f t="shared" si="10"/>
        <v>8.6958019079105969E-2</v>
      </c>
      <c r="G273" s="385">
        <f>Muut[[#This Row],[Keskim. työttömyysaste 2022, %]]/$F$12</f>
        <v>0.91621800716693524</v>
      </c>
      <c r="H273" s="169">
        <v>0</v>
      </c>
      <c r="I273" s="391">
        <v>104</v>
      </c>
      <c r="J273" s="397">
        <v>633</v>
      </c>
      <c r="K273" s="272">
        <v>1188.71</v>
      </c>
      <c r="L273" s="173">
        <f t="shared" si="11"/>
        <v>17.857172901716986</v>
      </c>
      <c r="M273" s="385">
        <v>1.0247102174677982</v>
      </c>
      <c r="N273" s="169">
        <v>0</v>
      </c>
      <c r="O273" s="405">
        <v>0</v>
      </c>
      <c r="P273" s="272">
        <v>6145</v>
      </c>
      <c r="Q273" s="15">
        <v>691</v>
      </c>
      <c r="R273" s="161">
        <v>0.11244914564686737</v>
      </c>
      <c r="S273" s="409">
        <v>0.79343374780241405</v>
      </c>
      <c r="T273" s="162">
        <v>1347201.7261334404</v>
      </c>
      <c r="U273" s="162">
        <v>0</v>
      </c>
      <c r="V273" s="162">
        <v>0</v>
      </c>
      <c r="W273" s="162">
        <v>1087202.82</v>
      </c>
      <c r="X273" s="162">
        <v>903340.78284042736</v>
      </c>
      <c r="Y273" s="162">
        <v>0</v>
      </c>
      <c r="Z273" s="158">
        <v>0</v>
      </c>
      <c r="AA273" s="162">
        <v>478824.26241963042</v>
      </c>
      <c r="AB273" s="177">
        <f>SUM(Muut[[#This Row],[Työttömyysaste]:[Koulutustausta]])</f>
        <v>3816569.5913934982</v>
      </c>
      <c r="AD273" s="62"/>
    </row>
    <row r="274" spans="1:30" s="45" customFormat="1" x14ac:dyDescent="0.25">
      <c r="A274" s="90">
        <v>853</v>
      </c>
      <c r="B274" s="154" t="s">
        <v>273</v>
      </c>
      <c r="C274" s="403">
        <v>197900</v>
      </c>
      <c r="D274" s="136">
        <v>11825.083333333334</v>
      </c>
      <c r="E274" s="41">
        <v>96049</v>
      </c>
      <c r="F274" s="338">
        <f t="shared" si="10"/>
        <v>0.12311511138411992</v>
      </c>
      <c r="G274" s="385">
        <f>Muut[[#This Row],[Keskim. työttömyysaste 2022, %]]/$F$12</f>
        <v>1.2971809063621706</v>
      </c>
      <c r="H274" s="169">
        <v>1</v>
      </c>
      <c r="I274" s="391">
        <v>10854</v>
      </c>
      <c r="J274" s="397">
        <v>27307</v>
      </c>
      <c r="K274" s="272">
        <v>245.63</v>
      </c>
      <c r="L274" s="173">
        <f t="shared" si="11"/>
        <v>805.68334486829781</v>
      </c>
      <c r="M274" s="385">
        <v>2.2711686475869335E-2</v>
      </c>
      <c r="N274" s="169">
        <v>0</v>
      </c>
      <c r="O274" s="405">
        <v>0</v>
      </c>
      <c r="P274" s="272">
        <v>62421</v>
      </c>
      <c r="Q274" s="15">
        <v>10177</v>
      </c>
      <c r="R274" s="161">
        <v>0.16303808013328847</v>
      </c>
      <c r="S274" s="409">
        <v>1.1503859296619663</v>
      </c>
      <c r="T274" s="162">
        <v>17782447.261835728</v>
      </c>
      <c r="U274" s="162">
        <v>4072920.5300000003</v>
      </c>
      <c r="V274" s="162">
        <v>2967801.6222000001</v>
      </c>
      <c r="W274" s="162">
        <v>46900864.780000001</v>
      </c>
      <c r="X274" s="162">
        <v>186662.51355595072</v>
      </c>
      <c r="Y274" s="162">
        <v>0</v>
      </c>
      <c r="Z274" s="158">
        <v>0</v>
      </c>
      <c r="AA274" s="162">
        <v>6472412.9048993317</v>
      </c>
      <c r="AB274" s="177">
        <f>SUM(Muut[[#This Row],[Työttömyysaste]:[Koulutustausta]])</f>
        <v>78383109.612491012</v>
      </c>
      <c r="AD274" s="62"/>
    </row>
    <row r="275" spans="1:30" s="45" customFormat="1" x14ac:dyDescent="0.25">
      <c r="A275" s="90">
        <v>854</v>
      </c>
      <c r="B275" s="154" t="s">
        <v>274</v>
      </c>
      <c r="C275" s="403">
        <v>3262</v>
      </c>
      <c r="D275" s="136">
        <v>136.58333333333334</v>
      </c>
      <c r="E275" s="41">
        <v>1241</v>
      </c>
      <c r="F275" s="338">
        <f t="shared" si="10"/>
        <v>0.1100590921300027</v>
      </c>
      <c r="G275" s="385">
        <f>Muut[[#This Row],[Keskim. työttömyysaste 2022, %]]/$F$12</f>
        <v>1.159618435767499</v>
      </c>
      <c r="H275" s="169">
        <v>0</v>
      </c>
      <c r="I275" s="391">
        <v>19</v>
      </c>
      <c r="J275" s="397">
        <v>41</v>
      </c>
      <c r="K275" s="272">
        <v>1738.15</v>
      </c>
      <c r="L275" s="173">
        <f t="shared" si="11"/>
        <v>1.8767079941316915</v>
      </c>
      <c r="M275" s="385">
        <v>9.7502795238769888</v>
      </c>
      <c r="N275" s="169">
        <v>0</v>
      </c>
      <c r="O275" s="405">
        <v>0</v>
      </c>
      <c r="P275" s="272">
        <v>663</v>
      </c>
      <c r="Q275" s="15">
        <v>110</v>
      </c>
      <c r="R275" s="161">
        <v>0.16591251885369532</v>
      </c>
      <c r="S275" s="409">
        <v>1.1706677795029867</v>
      </c>
      <c r="T275" s="162">
        <v>262025.92062679501</v>
      </c>
      <c r="U275" s="162">
        <v>0</v>
      </c>
      <c r="V275" s="162">
        <v>0</v>
      </c>
      <c r="W275" s="162">
        <v>70419.14</v>
      </c>
      <c r="X275" s="162">
        <v>1320878.7523400064</v>
      </c>
      <c r="Y275" s="162">
        <v>0</v>
      </c>
      <c r="Z275" s="158">
        <v>0</v>
      </c>
      <c r="AA275" s="162">
        <v>108566.16117628245</v>
      </c>
      <c r="AB275" s="177">
        <f>SUM(Muut[[#This Row],[Työttömyysaste]:[Koulutustausta]])</f>
        <v>1761889.9741430839</v>
      </c>
      <c r="AD275" s="62"/>
    </row>
    <row r="276" spans="1:30" s="45" customFormat="1" x14ac:dyDescent="0.25">
      <c r="A276" s="90">
        <v>857</v>
      </c>
      <c r="B276" s="154" t="s">
        <v>275</v>
      </c>
      <c r="C276" s="403">
        <v>2394</v>
      </c>
      <c r="D276" s="136">
        <v>105</v>
      </c>
      <c r="E276" s="41">
        <v>899</v>
      </c>
      <c r="F276" s="338">
        <f t="shared" si="10"/>
        <v>0.1167964404894327</v>
      </c>
      <c r="G276" s="385">
        <f>Muut[[#This Row],[Keskim. työttömyysaste 2022, %]]/$F$12</f>
        <v>1.2306053321209094</v>
      </c>
      <c r="H276" s="169">
        <v>0</v>
      </c>
      <c r="I276" s="391">
        <v>3</v>
      </c>
      <c r="J276" s="397">
        <v>52</v>
      </c>
      <c r="K276" s="272">
        <v>543.17999999999995</v>
      </c>
      <c r="L276" s="173">
        <f t="shared" si="11"/>
        <v>4.4073787694686848</v>
      </c>
      <c r="M276" s="385">
        <v>4.1517710377509456</v>
      </c>
      <c r="N276" s="169">
        <v>0</v>
      </c>
      <c r="O276" s="405">
        <v>0</v>
      </c>
      <c r="P276" s="272">
        <v>555</v>
      </c>
      <c r="Q276" s="15">
        <v>97</v>
      </c>
      <c r="R276" s="161">
        <v>0.17477477477477477</v>
      </c>
      <c r="S276" s="409">
        <v>1.2331992721968317</v>
      </c>
      <c r="T276" s="162">
        <v>204074.21106630086</v>
      </c>
      <c r="U276" s="162">
        <v>0</v>
      </c>
      <c r="V276" s="162">
        <v>0</v>
      </c>
      <c r="W276" s="162">
        <v>89312.08</v>
      </c>
      <c r="X276" s="162">
        <v>412780.78456752549</v>
      </c>
      <c r="Y276" s="162">
        <v>0</v>
      </c>
      <c r="Z276" s="158">
        <v>0</v>
      </c>
      <c r="AA276" s="162">
        <v>83933.293608682885</v>
      </c>
      <c r="AB276" s="177">
        <f>SUM(Muut[[#This Row],[Työttömyysaste]:[Koulutustausta]])</f>
        <v>790100.36924250936</v>
      </c>
      <c r="AD276" s="62"/>
    </row>
    <row r="277" spans="1:30" s="45" customFormat="1" x14ac:dyDescent="0.25">
      <c r="A277" s="90">
        <v>858</v>
      </c>
      <c r="B277" s="154" t="s">
        <v>276</v>
      </c>
      <c r="C277" s="403">
        <v>40384</v>
      </c>
      <c r="D277" s="136">
        <v>1306.6666666666667</v>
      </c>
      <c r="E277" s="41">
        <v>19703</v>
      </c>
      <c r="F277" s="338">
        <f t="shared" si="10"/>
        <v>6.6318157979326331E-2</v>
      </c>
      <c r="G277" s="385">
        <f>Muut[[#This Row],[Keskim. työttömyysaste 2022, %]]/$F$12</f>
        <v>0.69874970918467083</v>
      </c>
      <c r="H277" s="169">
        <v>0</v>
      </c>
      <c r="I277" s="391">
        <v>577</v>
      </c>
      <c r="J277" s="397">
        <v>2913</v>
      </c>
      <c r="K277" s="272">
        <v>219.53</v>
      </c>
      <c r="L277" s="173">
        <f t="shared" si="11"/>
        <v>183.95663462852457</v>
      </c>
      <c r="M277" s="385">
        <v>9.9471419252856394E-2</v>
      </c>
      <c r="N277" s="169">
        <v>0</v>
      </c>
      <c r="O277" s="405">
        <v>0</v>
      </c>
      <c r="P277" s="272">
        <v>14112</v>
      </c>
      <c r="Q277" s="15">
        <v>2056</v>
      </c>
      <c r="R277" s="161">
        <v>0.14569160997732428</v>
      </c>
      <c r="S277" s="409">
        <v>1.0279903814537901</v>
      </c>
      <c r="T277" s="162">
        <v>1954682.212873291</v>
      </c>
      <c r="U277" s="162">
        <v>0</v>
      </c>
      <c r="V277" s="162">
        <v>0</v>
      </c>
      <c r="W277" s="162">
        <v>5003194.0199999996</v>
      </c>
      <c r="X277" s="162">
        <v>166828.24411080836</v>
      </c>
      <c r="Y277" s="162">
        <v>0</v>
      </c>
      <c r="Z277" s="158">
        <v>0</v>
      </c>
      <c r="AA277" s="162">
        <v>1180253.3561424268</v>
      </c>
      <c r="AB277" s="177">
        <f>SUM(Muut[[#This Row],[Työttömyysaste]:[Koulutustausta]])</f>
        <v>8304957.8331265263</v>
      </c>
      <c r="AD277" s="62"/>
    </row>
    <row r="278" spans="1:30" s="45" customFormat="1" x14ac:dyDescent="0.25">
      <c r="A278" s="90">
        <v>859</v>
      </c>
      <c r="B278" s="154" t="s">
        <v>277</v>
      </c>
      <c r="C278" s="403">
        <v>6562</v>
      </c>
      <c r="D278" s="136">
        <v>183.91666666666666</v>
      </c>
      <c r="E278" s="41">
        <v>2829</v>
      </c>
      <c r="F278" s="338">
        <f t="shared" si="10"/>
        <v>6.5011193590196761E-2</v>
      </c>
      <c r="G278" s="385">
        <f>Muut[[#This Row],[Keskim. työttömyysaste 2022, %]]/$F$12</f>
        <v>0.68497910676378193</v>
      </c>
      <c r="H278" s="169">
        <v>0</v>
      </c>
      <c r="I278" s="391">
        <v>17</v>
      </c>
      <c r="J278" s="397">
        <v>55</v>
      </c>
      <c r="K278" s="272">
        <v>491.82</v>
      </c>
      <c r="L278" s="173">
        <f t="shared" si="11"/>
        <v>13.342279695823676</v>
      </c>
      <c r="M278" s="385">
        <v>1.3714618449503917</v>
      </c>
      <c r="N278" s="169">
        <v>0</v>
      </c>
      <c r="O278" s="405">
        <v>0</v>
      </c>
      <c r="P278" s="272">
        <v>1956</v>
      </c>
      <c r="Q278" s="15">
        <v>141</v>
      </c>
      <c r="R278" s="161">
        <v>7.2085889570552147E-2</v>
      </c>
      <c r="S278" s="409">
        <v>0.50863327770625444</v>
      </c>
      <c r="T278" s="162">
        <v>311357.07488490932</v>
      </c>
      <c r="U278" s="162">
        <v>0</v>
      </c>
      <c r="V278" s="162">
        <v>0</v>
      </c>
      <c r="W278" s="162">
        <v>94464.7</v>
      </c>
      <c r="X278" s="162">
        <v>373750.58998122247</v>
      </c>
      <c r="Y278" s="162">
        <v>0</v>
      </c>
      <c r="Z278" s="158">
        <v>0</v>
      </c>
      <c r="AA278" s="162">
        <v>94889.434087008995</v>
      </c>
      <c r="AB278" s="177">
        <f>SUM(Muut[[#This Row],[Työttömyysaste]:[Koulutustausta]])</f>
        <v>874461.79895314085</v>
      </c>
      <c r="AD278" s="62"/>
    </row>
    <row r="279" spans="1:30" s="45" customFormat="1" x14ac:dyDescent="0.25">
      <c r="A279" s="90">
        <v>886</v>
      </c>
      <c r="B279" s="154" t="s">
        <v>278</v>
      </c>
      <c r="C279" s="403">
        <v>12599</v>
      </c>
      <c r="D279" s="136">
        <v>423.16666666666669</v>
      </c>
      <c r="E279" s="41">
        <v>5714</v>
      </c>
      <c r="F279" s="338">
        <f t="shared" si="10"/>
        <v>7.4057869560144679E-2</v>
      </c>
      <c r="G279" s="385">
        <f>Muut[[#This Row],[Keskim. työttömyysaste 2022, %]]/$F$12</f>
        <v>0.78029783086133064</v>
      </c>
      <c r="H279" s="169">
        <v>0</v>
      </c>
      <c r="I279" s="391">
        <v>37</v>
      </c>
      <c r="J279" s="397">
        <v>276</v>
      </c>
      <c r="K279" s="272">
        <v>400.82</v>
      </c>
      <c r="L279" s="173">
        <f t="shared" si="11"/>
        <v>31.43306222244399</v>
      </c>
      <c r="M279" s="385">
        <v>0.582139512783866</v>
      </c>
      <c r="N279" s="169">
        <v>0</v>
      </c>
      <c r="O279" s="405">
        <v>0</v>
      </c>
      <c r="P279" s="272">
        <v>3778</v>
      </c>
      <c r="Q279" s="15">
        <v>333</v>
      </c>
      <c r="R279" s="161">
        <v>8.814187400741133E-2</v>
      </c>
      <c r="S279" s="409">
        <v>0.62192324387817</v>
      </c>
      <c r="T279" s="162">
        <v>680991.45614068734</v>
      </c>
      <c r="U279" s="162">
        <v>0</v>
      </c>
      <c r="V279" s="162">
        <v>0</v>
      </c>
      <c r="W279" s="162">
        <v>474041.04</v>
      </c>
      <c r="X279" s="162">
        <v>304596.62371654995</v>
      </c>
      <c r="Y279" s="162">
        <v>0</v>
      </c>
      <c r="Z279" s="158">
        <v>0</v>
      </c>
      <c r="AA279" s="162">
        <v>222766.41929772685</v>
      </c>
      <c r="AB279" s="177">
        <f>SUM(Muut[[#This Row],[Työttömyysaste]:[Koulutustausta]])</f>
        <v>1682395.539154964</v>
      </c>
      <c r="AD279" s="62"/>
    </row>
    <row r="280" spans="1:30" s="45" customFormat="1" x14ac:dyDescent="0.25">
      <c r="A280" s="90">
        <v>887</v>
      </c>
      <c r="B280" s="154" t="s">
        <v>279</v>
      </c>
      <c r="C280" s="403">
        <v>4569</v>
      </c>
      <c r="D280" s="136">
        <v>183.08333333333334</v>
      </c>
      <c r="E280" s="41">
        <v>1927</v>
      </c>
      <c r="F280" s="338">
        <f t="shared" si="10"/>
        <v>9.5009513924926486E-2</v>
      </c>
      <c r="G280" s="385">
        <f>Muut[[#This Row],[Keskim. työttömyysaste 2022, %]]/$F$12</f>
        <v>1.0010511788568481</v>
      </c>
      <c r="H280" s="169">
        <v>0</v>
      </c>
      <c r="I280" s="391">
        <v>12</v>
      </c>
      <c r="J280" s="397">
        <v>115</v>
      </c>
      <c r="K280" s="272">
        <v>475.53</v>
      </c>
      <c r="L280" s="173">
        <f t="shared" si="11"/>
        <v>9.608226610308499</v>
      </c>
      <c r="M280" s="385">
        <v>1.9044542005125507</v>
      </c>
      <c r="N280" s="169">
        <v>0</v>
      </c>
      <c r="O280" s="405">
        <v>0</v>
      </c>
      <c r="P280" s="272">
        <v>1269</v>
      </c>
      <c r="Q280" s="15">
        <v>203</v>
      </c>
      <c r="R280" s="161">
        <v>0.1599684791174153</v>
      </c>
      <c r="S280" s="409">
        <v>1.128727027548732</v>
      </c>
      <c r="T280" s="162">
        <v>316827.32246336195</v>
      </c>
      <c r="U280" s="162">
        <v>0</v>
      </c>
      <c r="V280" s="162">
        <v>0</v>
      </c>
      <c r="W280" s="162">
        <v>197517.1</v>
      </c>
      <c r="X280" s="162">
        <v>361371.27008615079</v>
      </c>
      <c r="Y280" s="162">
        <v>0</v>
      </c>
      <c r="Z280" s="158">
        <v>0</v>
      </c>
      <c r="AA280" s="162">
        <v>146617.88221757856</v>
      </c>
      <c r="AB280" s="177">
        <f>SUM(Muut[[#This Row],[Työttömyysaste]:[Koulutustausta]])</f>
        <v>1022333.5747670913</v>
      </c>
      <c r="AD280" s="62"/>
    </row>
    <row r="281" spans="1:30" s="45" customFormat="1" x14ac:dyDescent="0.25">
      <c r="A281" s="90">
        <v>889</v>
      </c>
      <c r="B281" s="154" t="s">
        <v>280</v>
      </c>
      <c r="C281" s="403">
        <v>2523</v>
      </c>
      <c r="D281" s="136">
        <v>93.5</v>
      </c>
      <c r="E281" s="41">
        <v>1019</v>
      </c>
      <c r="F281" s="338">
        <f t="shared" si="10"/>
        <v>9.175662414131501E-2</v>
      </c>
      <c r="G281" s="385">
        <f>Muut[[#This Row],[Keskim. työttömyysaste 2022, %]]/$F$12</f>
        <v>0.96677767278303861</v>
      </c>
      <c r="H281" s="169">
        <v>0</v>
      </c>
      <c r="I281" s="391">
        <v>0</v>
      </c>
      <c r="J281" s="397">
        <v>65</v>
      </c>
      <c r="K281" s="272">
        <v>1669.46</v>
      </c>
      <c r="L281" s="173">
        <f t="shared" si="11"/>
        <v>1.5112671163130593</v>
      </c>
      <c r="M281" s="385">
        <v>12.108003495847894</v>
      </c>
      <c r="N281" s="169">
        <v>0</v>
      </c>
      <c r="O281" s="405">
        <v>0</v>
      </c>
      <c r="P281" s="272">
        <v>576</v>
      </c>
      <c r="Q281" s="15">
        <v>77</v>
      </c>
      <c r="R281" s="161">
        <v>0.13368055555555555</v>
      </c>
      <c r="S281" s="409">
        <v>0.94324117442245847</v>
      </c>
      <c r="T281" s="162">
        <v>168962.00334025736</v>
      </c>
      <c r="U281" s="162">
        <v>0</v>
      </c>
      <c r="V281" s="162">
        <v>0</v>
      </c>
      <c r="W281" s="162">
        <v>111640.09999999999</v>
      </c>
      <c r="X281" s="162">
        <v>1268678.9068156066</v>
      </c>
      <c r="Y281" s="162">
        <v>0</v>
      </c>
      <c r="Z281" s="158">
        <v>0</v>
      </c>
      <c r="AA281" s="162">
        <v>67657.642443619334</v>
      </c>
      <c r="AB281" s="177">
        <f>SUM(Muut[[#This Row],[Työttömyysaste]:[Koulutustausta]])</f>
        <v>1616938.6525994835</v>
      </c>
      <c r="AD281" s="62"/>
    </row>
    <row r="282" spans="1:30" s="45" customFormat="1" x14ac:dyDescent="0.25">
      <c r="A282" s="90">
        <v>890</v>
      </c>
      <c r="B282" s="154" t="s">
        <v>281</v>
      </c>
      <c r="C282" s="403">
        <v>1180</v>
      </c>
      <c r="D282" s="136">
        <v>47.083333333333336</v>
      </c>
      <c r="E282" s="41">
        <v>559</v>
      </c>
      <c r="F282" s="338">
        <f t="shared" si="10"/>
        <v>8.422778771615981E-2</v>
      </c>
      <c r="G282" s="385">
        <f>Muut[[#This Row],[Keskim. työttömyysaste 2022, %]]/$F$12</f>
        <v>0.88745140041859638</v>
      </c>
      <c r="H282" s="169">
        <v>0</v>
      </c>
      <c r="I282" s="391">
        <v>4</v>
      </c>
      <c r="J282" s="397">
        <v>52</v>
      </c>
      <c r="K282" s="272">
        <v>5147.16</v>
      </c>
      <c r="L282" s="173">
        <f t="shared" si="11"/>
        <v>0.22925263640531868</v>
      </c>
      <c r="M282" s="385">
        <v>20</v>
      </c>
      <c r="N282" s="169">
        <v>0</v>
      </c>
      <c r="O282" s="405">
        <v>0</v>
      </c>
      <c r="P282" s="272">
        <v>328</v>
      </c>
      <c r="Q282" s="15">
        <v>62</v>
      </c>
      <c r="R282" s="161">
        <v>0.18902439024390244</v>
      </c>
      <c r="S282" s="409">
        <v>1.333743618188741</v>
      </c>
      <c r="T282" s="162">
        <v>72539.035038255475</v>
      </c>
      <c r="U282" s="162">
        <v>0</v>
      </c>
      <c r="V282" s="162">
        <v>0</v>
      </c>
      <c r="W282" s="162">
        <v>89312.08</v>
      </c>
      <c r="X282" s="162">
        <v>980108</v>
      </c>
      <c r="Y282" s="162">
        <v>0</v>
      </c>
      <c r="Z282" s="158">
        <v>0</v>
      </c>
      <c r="AA282" s="162">
        <v>44743.630656824971</v>
      </c>
      <c r="AB282" s="177">
        <f>SUM(Muut[[#This Row],[Työttömyysaste]:[Koulutustausta]])</f>
        <v>1186702.7456950804</v>
      </c>
      <c r="AD282" s="62"/>
    </row>
    <row r="283" spans="1:30" s="45" customFormat="1" x14ac:dyDescent="0.25">
      <c r="A283" s="90">
        <v>892</v>
      </c>
      <c r="B283" s="154" t="s">
        <v>282</v>
      </c>
      <c r="C283" s="403">
        <v>3592</v>
      </c>
      <c r="D283" s="136">
        <v>150.16666666666666</v>
      </c>
      <c r="E283" s="41">
        <v>1554</v>
      </c>
      <c r="F283" s="338">
        <f t="shared" si="10"/>
        <v>9.6632346632346627E-2</v>
      </c>
      <c r="G283" s="385">
        <f>Muut[[#This Row],[Keskim. työttömyysaste 2022, %]]/$F$12</f>
        <v>1.0181498727427474</v>
      </c>
      <c r="H283" s="169">
        <v>0</v>
      </c>
      <c r="I283" s="391">
        <v>3</v>
      </c>
      <c r="J283" s="397">
        <v>44</v>
      </c>
      <c r="K283" s="272">
        <v>347.98</v>
      </c>
      <c r="L283" s="173">
        <f t="shared" si="11"/>
        <v>10.322432323696763</v>
      </c>
      <c r="M283" s="385">
        <v>1.772685637809567</v>
      </c>
      <c r="N283" s="169">
        <v>0</v>
      </c>
      <c r="O283" s="405">
        <v>0</v>
      </c>
      <c r="P283" s="272">
        <v>1137</v>
      </c>
      <c r="Q283" s="15">
        <v>100</v>
      </c>
      <c r="R283" s="161">
        <v>8.7950747581354446E-2</v>
      </c>
      <c r="S283" s="409">
        <v>0.62057466843406106</v>
      </c>
      <c r="T283" s="162">
        <v>253333.85213212526</v>
      </c>
      <c r="U283" s="162">
        <v>0</v>
      </c>
      <c r="V283" s="162">
        <v>0</v>
      </c>
      <c r="W283" s="162">
        <v>75571.759999999995</v>
      </c>
      <c r="X283" s="162">
        <v>264441.72726132692</v>
      </c>
      <c r="Y283" s="162">
        <v>0</v>
      </c>
      <c r="Z283" s="158">
        <v>0</v>
      </c>
      <c r="AA283" s="162">
        <v>63373.432662300635</v>
      </c>
      <c r="AB283" s="177">
        <f>SUM(Muut[[#This Row],[Työttömyysaste]:[Koulutustausta]])</f>
        <v>656720.77205575281</v>
      </c>
      <c r="AD283" s="62"/>
    </row>
    <row r="284" spans="1:30" s="45" customFormat="1" x14ac:dyDescent="0.25">
      <c r="A284" s="90">
        <v>893</v>
      </c>
      <c r="B284" s="154" t="s">
        <v>283</v>
      </c>
      <c r="C284" s="403">
        <v>7434</v>
      </c>
      <c r="D284" s="136">
        <v>130.25</v>
      </c>
      <c r="E284" s="41">
        <v>3400</v>
      </c>
      <c r="F284" s="338">
        <f t="shared" si="10"/>
        <v>3.8308823529411763E-2</v>
      </c>
      <c r="G284" s="385">
        <f>Muut[[#This Row],[Keskim. työttömyysaste 2022, %]]/$F$12</f>
        <v>0.403634240093459</v>
      </c>
      <c r="H284" s="169">
        <v>3</v>
      </c>
      <c r="I284" s="391">
        <v>6304</v>
      </c>
      <c r="J284" s="397">
        <v>647</v>
      </c>
      <c r="K284" s="272">
        <v>732.83</v>
      </c>
      <c r="L284" s="173">
        <f t="shared" si="11"/>
        <v>10.144235361543604</v>
      </c>
      <c r="M284" s="385">
        <v>1.803825214549645</v>
      </c>
      <c r="N284" s="169">
        <v>0</v>
      </c>
      <c r="O284" s="405">
        <v>0</v>
      </c>
      <c r="P284" s="272">
        <v>2290</v>
      </c>
      <c r="Q284" s="15">
        <v>363</v>
      </c>
      <c r="R284" s="161">
        <v>0.15851528384279476</v>
      </c>
      <c r="S284" s="409">
        <v>1.1184733776308229</v>
      </c>
      <c r="T284" s="162">
        <v>207852.7354930102</v>
      </c>
      <c r="U284" s="162">
        <v>152996.92379999999</v>
      </c>
      <c r="V284" s="162">
        <v>1723698.3072000002</v>
      </c>
      <c r="W284" s="162">
        <v>1111248.3799999999</v>
      </c>
      <c r="X284" s="162">
        <v>556902.20986527437</v>
      </c>
      <c r="Y284" s="162">
        <v>0</v>
      </c>
      <c r="Z284" s="158">
        <v>0</v>
      </c>
      <c r="AA284" s="162">
        <v>236387.80486901329</v>
      </c>
      <c r="AB284" s="177">
        <f>SUM(Muut[[#This Row],[Työttömyysaste]:[Koulutustausta]])</f>
        <v>3989086.3612272982</v>
      </c>
      <c r="AD284" s="62"/>
    </row>
    <row r="285" spans="1:30" s="45" customFormat="1" x14ac:dyDescent="0.25">
      <c r="A285" s="90">
        <v>895</v>
      </c>
      <c r="B285" s="154" t="s">
        <v>284</v>
      </c>
      <c r="C285" s="403">
        <v>15092</v>
      </c>
      <c r="D285" s="136">
        <v>596.91666666666663</v>
      </c>
      <c r="E285" s="41">
        <v>7167</v>
      </c>
      <c r="F285" s="338">
        <f t="shared" si="10"/>
        <v>8.3286823868657267E-2</v>
      </c>
      <c r="G285" s="385">
        <f>Muut[[#This Row],[Keskim. työttömyysaste 2022, %]]/$F$12</f>
        <v>0.87753709889350484</v>
      </c>
      <c r="H285" s="169">
        <v>0</v>
      </c>
      <c r="I285" s="391">
        <v>57</v>
      </c>
      <c r="J285" s="397">
        <v>1131</v>
      </c>
      <c r="K285" s="272">
        <v>503.22</v>
      </c>
      <c r="L285" s="173">
        <f t="shared" si="11"/>
        <v>29.990858868884384</v>
      </c>
      <c r="M285" s="385">
        <v>0.61013349459168598</v>
      </c>
      <c r="N285" s="169">
        <v>3</v>
      </c>
      <c r="O285" s="405">
        <v>642</v>
      </c>
      <c r="P285" s="272">
        <v>4396</v>
      </c>
      <c r="Q285" s="15">
        <v>760</v>
      </c>
      <c r="R285" s="161">
        <v>0.17288444040036396</v>
      </c>
      <c r="S285" s="409">
        <v>1.2198611976506843</v>
      </c>
      <c r="T285" s="162">
        <v>917397.32613060868</v>
      </c>
      <c r="U285" s="162">
        <v>0</v>
      </c>
      <c r="V285" s="162">
        <v>0</v>
      </c>
      <c r="W285" s="162">
        <v>1942537.74</v>
      </c>
      <c r="X285" s="162">
        <v>382413.83410668693</v>
      </c>
      <c r="Y285" s="162">
        <v>0</v>
      </c>
      <c r="Z285" s="158">
        <v>190044.84</v>
      </c>
      <c r="AA285" s="162">
        <v>523400.42789226159</v>
      </c>
      <c r="AB285" s="177">
        <f>SUM(Muut[[#This Row],[Työttömyysaste]:[Koulutustausta]])</f>
        <v>3955794.1681295573</v>
      </c>
      <c r="AD285" s="62"/>
    </row>
    <row r="286" spans="1:30" s="45" customFormat="1" x14ac:dyDescent="0.25">
      <c r="A286" s="90">
        <v>905</v>
      </c>
      <c r="B286" s="154" t="s">
        <v>285</v>
      </c>
      <c r="C286" s="403">
        <v>67988</v>
      </c>
      <c r="D286" s="136">
        <v>2336.5833333333335</v>
      </c>
      <c r="E286" s="41">
        <v>32380</v>
      </c>
      <c r="F286" s="338">
        <f t="shared" si="10"/>
        <v>7.2161313568046129E-2</v>
      </c>
      <c r="G286" s="385">
        <f>Muut[[#This Row],[Keskim. työttömyysaste 2022, %]]/$F$12</f>
        <v>0.76031509930922059</v>
      </c>
      <c r="H286" s="169">
        <v>1</v>
      </c>
      <c r="I286" s="391">
        <v>15912</v>
      </c>
      <c r="J286" s="397">
        <v>7049</v>
      </c>
      <c r="K286" s="272">
        <v>364.84</v>
      </c>
      <c r="L286" s="173">
        <f t="shared" si="11"/>
        <v>186.35018090121699</v>
      </c>
      <c r="M286" s="385">
        <v>9.8193773888410468E-2</v>
      </c>
      <c r="N286" s="169">
        <v>0</v>
      </c>
      <c r="O286" s="405">
        <v>0</v>
      </c>
      <c r="P286" s="272">
        <v>20753</v>
      </c>
      <c r="Q286" s="15">
        <v>2644</v>
      </c>
      <c r="R286" s="161">
        <v>0.12740326699754254</v>
      </c>
      <c r="S286" s="409">
        <v>0.89894904078311122</v>
      </c>
      <c r="T286" s="162">
        <v>3580725.8268590304</v>
      </c>
      <c r="U286" s="162">
        <v>1399240.6316</v>
      </c>
      <c r="V286" s="162">
        <v>4350807.0216000006</v>
      </c>
      <c r="W286" s="162">
        <v>12106939.459999999</v>
      </c>
      <c r="X286" s="162">
        <v>277254.20936267165</v>
      </c>
      <c r="Y286" s="162">
        <v>0</v>
      </c>
      <c r="Z286" s="158">
        <v>0</v>
      </c>
      <c r="AA286" s="162">
        <v>1737577.5581487883</v>
      </c>
      <c r="AB286" s="177">
        <f>SUM(Muut[[#This Row],[Työttömyysaste]:[Koulutustausta]])</f>
        <v>23452544.707570486</v>
      </c>
      <c r="AD286" s="62"/>
    </row>
    <row r="287" spans="1:30" s="45" customFormat="1" x14ac:dyDescent="0.25">
      <c r="A287" s="90">
        <v>908</v>
      </c>
      <c r="B287" s="154" t="s">
        <v>286</v>
      </c>
      <c r="C287" s="403">
        <v>20703</v>
      </c>
      <c r="D287" s="136">
        <v>804.83333333333337</v>
      </c>
      <c r="E287" s="41">
        <v>9095</v>
      </c>
      <c r="F287" s="338">
        <f t="shared" si="10"/>
        <v>8.8491845336265348E-2</v>
      </c>
      <c r="G287" s="385">
        <f>Muut[[#This Row],[Keskim. työttömyysaste 2022, %]]/$F$12</f>
        <v>0.93237890010765945</v>
      </c>
      <c r="H287" s="169">
        <v>0</v>
      </c>
      <c r="I287" s="391">
        <v>37</v>
      </c>
      <c r="J287" s="397">
        <v>845</v>
      </c>
      <c r="K287" s="272">
        <v>272.05</v>
      </c>
      <c r="L287" s="173">
        <f t="shared" si="11"/>
        <v>76.099981621025549</v>
      </c>
      <c r="M287" s="385">
        <v>0.24045245659327258</v>
      </c>
      <c r="N287" s="169">
        <v>0</v>
      </c>
      <c r="O287" s="405">
        <v>0</v>
      </c>
      <c r="P287" s="272">
        <v>6315</v>
      </c>
      <c r="Q287" s="15">
        <v>645</v>
      </c>
      <c r="R287" s="161">
        <v>0.10213776722090261</v>
      </c>
      <c r="S287" s="409">
        <v>0.72067734238502801</v>
      </c>
      <c r="T287" s="162">
        <v>1337121.606355703</v>
      </c>
      <c r="U287" s="162">
        <v>0</v>
      </c>
      <c r="V287" s="162">
        <v>0</v>
      </c>
      <c r="W287" s="162">
        <v>1451321.3</v>
      </c>
      <c r="X287" s="162">
        <v>206739.96178356218</v>
      </c>
      <c r="Y287" s="162">
        <v>0</v>
      </c>
      <c r="Z287" s="158">
        <v>0</v>
      </c>
      <c r="AA287" s="162">
        <v>424180.80324146338</v>
      </c>
      <c r="AB287" s="177">
        <f>SUM(Muut[[#This Row],[Työttömyysaste]:[Koulutustausta]])</f>
        <v>3419363.6713807289</v>
      </c>
      <c r="AD287" s="62"/>
    </row>
    <row r="288" spans="1:30" s="45" customFormat="1" x14ac:dyDescent="0.25">
      <c r="A288" s="90">
        <v>915</v>
      </c>
      <c r="B288" s="154" t="s">
        <v>287</v>
      </c>
      <c r="C288" s="403">
        <v>19759</v>
      </c>
      <c r="D288" s="136">
        <v>998</v>
      </c>
      <c r="E288" s="41">
        <v>8400</v>
      </c>
      <c r="F288" s="338">
        <f t="shared" si="10"/>
        <v>0.11880952380952381</v>
      </c>
      <c r="G288" s="385">
        <f>Muut[[#This Row],[Keskim. työttömyysaste 2022, %]]/$F$12</f>
        <v>1.2518158335482361</v>
      </c>
      <c r="H288" s="169">
        <v>0</v>
      </c>
      <c r="I288" s="391">
        <v>38</v>
      </c>
      <c r="J288" s="397">
        <v>686</v>
      </c>
      <c r="K288" s="272">
        <v>385.62</v>
      </c>
      <c r="L288" s="173">
        <f t="shared" si="11"/>
        <v>51.239562263368079</v>
      </c>
      <c r="M288" s="385">
        <v>0.35711521955292552</v>
      </c>
      <c r="N288" s="169">
        <v>0</v>
      </c>
      <c r="O288" s="405">
        <v>0</v>
      </c>
      <c r="P288" s="272">
        <v>5178</v>
      </c>
      <c r="Q288" s="15">
        <v>710</v>
      </c>
      <c r="R288" s="161">
        <v>0.13711857860177676</v>
      </c>
      <c r="S288" s="409">
        <v>0.96749963805864136</v>
      </c>
      <c r="T288" s="162">
        <v>1713367.7546453637</v>
      </c>
      <c r="U288" s="162">
        <v>0</v>
      </c>
      <c r="V288" s="162">
        <v>0</v>
      </c>
      <c r="W288" s="162">
        <v>1178232.44</v>
      </c>
      <c r="X288" s="162">
        <v>293045.63154926401</v>
      </c>
      <c r="Y288" s="162">
        <v>0</v>
      </c>
      <c r="Z288" s="158">
        <v>0</v>
      </c>
      <c r="AA288" s="162">
        <v>543491.3446550318</v>
      </c>
      <c r="AB288" s="177">
        <f>SUM(Muut[[#This Row],[Työttömyysaste]:[Koulutustausta]])</f>
        <v>3728137.1708496595</v>
      </c>
      <c r="AD288" s="62"/>
    </row>
    <row r="289" spans="1:30" s="45" customFormat="1" x14ac:dyDescent="0.25">
      <c r="A289" s="90">
        <v>918</v>
      </c>
      <c r="B289" s="154" t="s">
        <v>288</v>
      </c>
      <c r="C289" s="403">
        <v>2228</v>
      </c>
      <c r="D289" s="136">
        <v>71.25</v>
      </c>
      <c r="E289" s="41">
        <v>1044</v>
      </c>
      <c r="F289" s="338">
        <f t="shared" si="10"/>
        <v>6.8247126436781616E-2</v>
      </c>
      <c r="G289" s="385">
        <f>Muut[[#This Row],[Keskim. työttömyysaste 2022, %]]/$F$12</f>
        <v>0.71907394902699973</v>
      </c>
      <c r="H289" s="169">
        <v>0</v>
      </c>
      <c r="I289" s="391">
        <v>13</v>
      </c>
      <c r="J289" s="397">
        <v>83</v>
      </c>
      <c r="K289" s="272">
        <v>188.88</v>
      </c>
      <c r="L289" s="173">
        <f t="shared" si="11"/>
        <v>11.795849216433714</v>
      </c>
      <c r="M289" s="385">
        <v>1.5512598704623595</v>
      </c>
      <c r="N289" s="169">
        <v>0</v>
      </c>
      <c r="O289" s="405">
        <v>0</v>
      </c>
      <c r="P289" s="272">
        <v>650</v>
      </c>
      <c r="Q289" s="15">
        <v>114</v>
      </c>
      <c r="R289" s="161">
        <v>0.17538461538461539</v>
      </c>
      <c r="S289" s="409">
        <v>1.2375022672782481</v>
      </c>
      <c r="T289" s="162">
        <v>110977.2424565954</v>
      </c>
      <c r="U289" s="162">
        <v>0</v>
      </c>
      <c r="V289" s="162">
        <v>0</v>
      </c>
      <c r="W289" s="162">
        <v>142555.82</v>
      </c>
      <c r="X289" s="162">
        <v>143536.27635243238</v>
      </c>
      <c r="Y289" s="162">
        <v>0</v>
      </c>
      <c r="Z289" s="158">
        <v>0</v>
      </c>
      <c r="AA289" s="162">
        <v>78385.918114029482</v>
      </c>
      <c r="AB289" s="177">
        <f>SUM(Muut[[#This Row],[Työttömyysaste]:[Koulutustausta]])</f>
        <v>475455.25692305726</v>
      </c>
      <c r="AD289" s="62"/>
    </row>
    <row r="290" spans="1:30" s="45" customFormat="1" x14ac:dyDescent="0.25">
      <c r="A290" s="90">
        <v>921</v>
      </c>
      <c r="B290" s="154" t="s">
        <v>289</v>
      </c>
      <c r="C290" s="403">
        <v>1894</v>
      </c>
      <c r="D290" s="136">
        <v>66</v>
      </c>
      <c r="E290" s="41">
        <v>738</v>
      </c>
      <c r="F290" s="338">
        <f t="shared" si="10"/>
        <v>8.943089430894309E-2</v>
      </c>
      <c r="G290" s="385">
        <f>Muut[[#This Row],[Keskim. työttömyysaste 2022, %]]/$F$12</f>
        <v>0.94227302588801187</v>
      </c>
      <c r="H290" s="169">
        <v>0</v>
      </c>
      <c r="I290" s="391">
        <v>2</v>
      </c>
      <c r="J290" s="397">
        <v>29</v>
      </c>
      <c r="K290" s="272">
        <v>422.63</v>
      </c>
      <c r="L290" s="173">
        <f t="shared" si="11"/>
        <v>4.4814613255093105</v>
      </c>
      <c r="M290" s="385">
        <v>4.0831385564615807</v>
      </c>
      <c r="N290" s="169">
        <v>0</v>
      </c>
      <c r="O290" s="405">
        <v>0</v>
      </c>
      <c r="P290" s="272">
        <v>383</v>
      </c>
      <c r="Q290" s="15">
        <v>60</v>
      </c>
      <c r="R290" s="161">
        <v>0.1566579634464752</v>
      </c>
      <c r="S290" s="409">
        <v>1.1053682475345077</v>
      </c>
      <c r="T290" s="162">
        <v>123623.75224117933</v>
      </c>
      <c r="U290" s="162">
        <v>0</v>
      </c>
      <c r="V290" s="162">
        <v>0</v>
      </c>
      <c r="W290" s="162">
        <v>49808.659999999996</v>
      </c>
      <c r="X290" s="162">
        <v>321170.77760921489</v>
      </c>
      <c r="Y290" s="162">
        <v>0</v>
      </c>
      <c r="Z290" s="158">
        <v>0</v>
      </c>
      <c r="AA290" s="162">
        <v>59520.122911407067</v>
      </c>
      <c r="AB290" s="177">
        <f>SUM(Muut[[#This Row],[Työttömyysaste]:[Koulutustausta]])</f>
        <v>554123.31276180129</v>
      </c>
      <c r="AD290" s="62"/>
    </row>
    <row r="291" spans="1:30" s="45" customFormat="1" x14ac:dyDescent="0.25">
      <c r="A291" s="90">
        <v>922</v>
      </c>
      <c r="B291" s="154" t="s">
        <v>290</v>
      </c>
      <c r="C291" s="403">
        <v>4501</v>
      </c>
      <c r="D291" s="136">
        <v>107.66666666666667</v>
      </c>
      <c r="E291" s="41">
        <v>2132</v>
      </c>
      <c r="F291" s="338">
        <f t="shared" si="10"/>
        <v>5.0500312695434646E-2</v>
      </c>
      <c r="G291" s="385">
        <f>Muut[[#This Row],[Keskim. työttömyysaste 2022, %]]/$F$12</f>
        <v>0.5320877401430556</v>
      </c>
      <c r="H291" s="169">
        <v>0</v>
      </c>
      <c r="I291" s="391">
        <v>18</v>
      </c>
      <c r="J291" s="397">
        <v>83</v>
      </c>
      <c r="K291" s="272">
        <v>301.04000000000002</v>
      </c>
      <c r="L291" s="173">
        <f t="shared" si="11"/>
        <v>14.951501461599786</v>
      </c>
      <c r="M291" s="385">
        <v>1.2238521712668573</v>
      </c>
      <c r="N291" s="169">
        <v>0</v>
      </c>
      <c r="O291" s="405">
        <v>0</v>
      </c>
      <c r="P291" s="272">
        <v>1552</v>
      </c>
      <c r="Q291" s="15">
        <v>113</v>
      </c>
      <c r="R291" s="161">
        <v>7.2809278350515469E-2</v>
      </c>
      <c r="S291" s="409">
        <v>0.51373746117961727</v>
      </c>
      <c r="T291" s="162">
        <v>165896.58763645226</v>
      </c>
      <c r="U291" s="162">
        <v>0</v>
      </c>
      <c r="V291" s="162">
        <v>0</v>
      </c>
      <c r="W291" s="162">
        <v>142555.82</v>
      </c>
      <c r="X291" s="162">
        <v>228770.43960787935</v>
      </c>
      <c r="Y291" s="162">
        <v>0</v>
      </c>
      <c r="Z291" s="158">
        <v>0</v>
      </c>
      <c r="AA291" s="162">
        <v>65739.607652035673</v>
      </c>
      <c r="AB291" s="177">
        <f>SUM(Muut[[#This Row],[Työttömyysaste]:[Koulutustausta]])</f>
        <v>602962.45489636727</v>
      </c>
      <c r="AD291" s="62"/>
    </row>
    <row r="292" spans="1:30" s="45" customFormat="1" x14ac:dyDescent="0.25">
      <c r="A292" s="90">
        <v>924</v>
      </c>
      <c r="B292" s="154" t="s">
        <v>291</v>
      </c>
      <c r="C292" s="403">
        <v>2946</v>
      </c>
      <c r="D292" s="136">
        <v>72.25</v>
      </c>
      <c r="E292" s="41">
        <v>1296</v>
      </c>
      <c r="F292" s="338">
        <f t="shared" si="10"/>
        <v>5.5748456790123455E-2</v>
      </c>
      <c r="G292" s="385">
        <f>Muut[[#This Row],[Keskim. työttömyysaste 2022, %]]/$F$12</f>
        <v>0.58738389539915048</v>
      </c>
      <c r="H292" s="169">
        <v>0</v>
      </c>
      <c r="I292" s="391">
        <v>51</v>
      </c>
      <c r="J292" s="397">
        <v>74</v>
      </c>
      <c r="K292" s="272">
        <v>502.12</v>
      </c>
      <c r="L292" s="173">
        <f t="shared" si="11"/>
        <v>5.8671233967975782</v>
      </c>
      <c r="M292" s="385">
        <v>3.1188073421919547</v>
      </c>
      <c r="N292" s="169">
        <v>0</v>
      </c>
      <c r="O292" s="405">
        <v>0</v>
      </c>
      <c r="P292" s="272">
        <v>754</v>
      </c>
      <c r="Q292" s="15">
        <v>79</v>
      </c>
      <c r="R292" s="161">
        <v>0.10477453580901856</v>
      </c>
      <c r="S292" s="409">
        <v>0.73928220746356321</v>
      </c>
      <c r="T292" s="162">
        <v>119867.0908514453</v>
      </c>
      <c r="U292" s="162">
        <v>0</v>
      </c>
      <c r="V292" s="162">
        <v>0</v>
      </c>
      <c r="W292" s="162">
        <v>127097.95999999999</v>
      </c>
      <c r="X292" s="162">
        <v>381577.90704194916</v>
      </c>
      <c r="Y292" s="162">
        <v>0</v>
      </c>
      <c r="Z292" s="158">
        <v>0</v>
      </c>
      <c r="AA292" s="162">
        <v>61918.418644025092</v>
      </c>
      <c r="AB292" s="177">
        <f>SUM(Muut[[#This Row],[Työttömyysaste]:[Koulutustausta]])</f>
        <v>690461.37653741951</v>
      </c>
      <c r="AD292" s="62"/>
    </row>
    <row r="293" spans="1:30" s="45" customFormat="1" x14ac:dyDescent="0.25">
      <c r="A293" s="90">
        <v>925</v>
      </c>
      <c r="B293" s="154" t="s">
        <v>292</v>
      </c>
      <c r="C293" s="403">
        <v>3427</v>
      </c>
      <c r="D293" s="136">
        <v>117.33333333333333</v>
      </c>
      <c r="E293" s="41">
        <v>1622</v>
      </c>
      <c r="F293" s="338">
        <f t="shared" si="10"/>
        <v>7.233867653103164E-2</v>
      </c>
      <c r="G293" s="385">
        <f>Muut[[#This Row],[Keskim. työttömyysaste 2022, %]]/$F$12</f>
        <v>0.76218385324603666</v>
      </c>
      <c r="H293" s="169">
        <v>0</v>
      </c>
      <c r="I293" s="391">
        <v>4</v>
      </c>
      <c r="J293" s="397">
        <v>135</v>
      </c>
      <c r="K293" s="272">
        <v>925.28</v>
      </c>
      <c r="L293" s="173">
        <f t="shared" si="11"/>
        <v>3.7037437316271831</v>
      </c>
      <c r="M293" s="385">
        <v>4.9405220375329142</v>
      </c>
      <c r="N293" s="169">
        <v>0</v>
      </c>
      <c r="O293" s="405">
        <v>0</v>
      </c>
      <c r="P293" s="272">
        <v>984</v>
      </c>
      <c r="Q293" s="15">
        <v>148</v>
      </c>
      <c r="R293" s="161">
        <v>0.15040650406504066</v>
      </c>
      <c r="S293" s="409">
        <v>1.0612583628598584</v>
      </c>
      <c r="T293" s="162">
        <v>180933.52158768757</v>
      </c>
      <c r="U293" s="162">
        <v>0</v>
      </c>
      <c r="V293" s="162">
        <v>0</v>
      </c>
      <c r="W293" s="162">
        <v>231867.9</v>
      </c>
      <c r="X293" s="162">
        <v>703151.44950962858</v>
      </c>
      <c r="Y293" s="162">
        <v>0</v>
      </c>
      <c r="Z293" s="158">
        <v>0</v>
      </c>
      <c r="AA293" s="162">
        <v>103397.98840267448</v>
      </c>
      <c r="AB293" s="177">
        <f>SUM(Muut[[#This Row],[Työttömyysaste]:[Koulutustausta]])</f>
        <v>1219350.8594999905</v>
      </c>
      <c r="AD293" s="62"/>
    </row>
    <row r="294" spans="1:30" s="45" customFormat="1" x14ac:dyDescent="0.25">
      <c r="A294" s="90">
        <v>927</v>
      </c>
      <c r="B294" s="154" t="s">
        <v>293</v>
      </c>
      <c r="C294" s="403">
        <v>28913</v>
      </c>
      <c r="D294" s="136">
        <v>1031.3333333333333</v>
      </c>
      <c r="E294" s="41">
        <v>14563</v>
      </c>
      <c r="F294" s="338">
        <f t="shared" si="10"/>
        <v>7.0818741559660323E-2</v>
      </c>
      <c r="G294" s="385">
        <f>Muut[[#This Row],[Keskim. työttömyysaste 2022, %]]/$F$12</f>
        <v>0.74616932341611586</v>
      </c>
      <c r="H294" s="169">
        <v>0</v>
      </c>
      <c r="I294" s="391">
        <v>490</v>
      </c>
      <c r="J294" s="397">
        <v>1887</v>
      </c>
      <c r="K294" s="272">
        <v>522.02</v>
      </c>
      <c r="L294" s="173">
        <f t="shared" si="11"/>
        <v>55.386766790544428</v>
      </c>
      <c r="M294" s="385">
        <v>0.33037544142407632</v>
      </c>
      <c r="N294" s="169">
        <v>0</v>
      </c>
      <c r="O294" s="405">
        <v>0</v>
      </c>
      <c r="P294" s="272">
        <v>9826</v>
      </c>
      <c r="Q294" s="15">
        <v>1433</v>
      </c>
      <c r="R294" s="161">
        <v>0.1458375737838388</v>
      </c>
      <c r="S294" s="409">
        <v>1.0290202924360399</v>
      </c>
      <c r="T294" s="162">
        <v>1494430.539992122</v>
      </c>
      <c r="U294" s="162">
        <v>0</v>
      </c>
      <c r="V294" s="162">
        <v>0</v>
      </c>
      <c r="W294" s="162">
        <v>3240997.98</v>
      </c>
      <c r="X294" s="162">
        <v>396700.58757675107</v>
      </c>
      <c r="Y294" s="162">
        <v>0</v>
      </c>
      <c r="Z294" s="158">
        <v>0</v>
      </c>
      <c r="AA294" s="162">
        <v>845851.17142322753</v>
      </c>
      <c r="AB294" s="177">
        <f>SUM(Muut[[#This Row],[Työttömyysaste]:[Koulutustausta]])</f>
        <v>5977980.2789921006</v>
      </c>
      <c r="AD294" s="62"/>
    </row>
    <row r="295" spans="1:30" s="45" customFormat="1" x14ac:dyDescent="0.25">
      <c r="A295" s="90">
        <v>931</v>
      </c>
      <c r="B295" s="154" t="s">
        <v>294</v>
      </c>
      <c r="C295" s="403">
        <v>5951</v>
      </c>
      <c r="D295" s="136">
        <v>227.66666666666666</v>
      </c>
      <c r="E295" s="41">
        <v>2427</v>
      </c>
      <c r="F295" s="338">
        <f t="shared" si="10"/>
        <v>9.3805795907155612E-2</v>
      </c>
      <c r="G295" s="385">
        <f>Muut[[#This Row],[Keskim. työttömyysaste 2022, %]]/$F$12</f>
        <v>0.98836841382709661</v>
      </c>
      <c r="H295" s="169">
        <v>0</v>
      </c>
      <c r="I295" s="391">
        <v>12</v>
      </c>
      <c r="J295" s="397">
        <v>120</v>
      </c>
      <c r="K295" s="272">
        <v>1248.53</v>
      </c>
      <c r="L295" s="173">
        <f t="shared" si="11"/>
        <v>4.7664052926241265</v>
      </c>
      <c r="M295" s="385">
        <v>3.8390414587267205</v>
      </c>
      <c r="N295" s="169">
        <v>0</v>
      </c>
      <c r="O295" s="405">
        <v>0</v>
      </c>
      <c r="P295" s="272">
        <v>1340</v>
      </c>
      <c r="Q295" s="15">
        <v>204</v>
      </c>
      <c r="R295" s="161">
        <v>0.15223880597014924</v>
      </c>
      <c r="S295" s="409">
        <v>1.0741869641339075</v>
      </c>
      <c r="T295" s="162">
        <v>407430.93043355353</v>
      </c>
      <c r="U295" s="162">
        <v>0</v>
      </c>
      <c r="V295" s="162">
        <v>0</v>
      </c>
      <c r="W295" s="162">
        <v>206104.8</v>
      </c>
      <c r="X295" s="162">
        <v>948800.01648825919</v>
      </c>
      <c r="Y295" s="162">
        <v>0</v>
      </c>
      <c r="Z295" s="158">
        <v>0</v>
      </c>
      <c r="AA295" s="162">
        <v>181738.39470783592</v>
      </c>
      <c r="AB295" s="177">
        <f>SUM(Muut[[#This Row],[Työttömyysaste]:[Koulutustausta]])</f>
        <v>1744074.1416296486</v>
      </c>
      <c r="AD295" s="62"/>
    </row>
    <row r="296" spans="1:30" s="45" customFormat="1" x14ac:dyDescent="0.25">
      <c r="A296" s="90">
        <v>934</v>
      </c>
      <c r="B296" s="154" t="s">
        <v>295</v>
      </c>
      <c r="C296" s="403">
        <v>2671</v>
      </c>
      <c r="D296" s="136">
        <v>62.583333333333336</v>
      </c>
      <c r="E296" s="41">
        <v>1173</v>
      </c>
      <c r="F296" s="338">
        <f t="shared" si="10"/>
        <v>5.335322534811026E-2</v>
      </c>
      <c r="G296" s="385">
        <f>Muut[[#This Row],[Keskim. työttömyysaste 2022, %]]/$F$12</f>
        <v>0.56214695691152783</v>
      </c>
      <c r="H296" s="169">
        <v>0</v>
      </c>
      <c r="I296" s="391">
        <v>5</v>
      </c>
      <c r="J296" s="397">
        <v>50</v>
      </c>
      <c r="K296" s="272">
        <v>287.32</v>
      </c>
      <c r="L296" s="173">
        <f t="shared" si="11"/>
        <v>9.2962550466378957</v>
      </c>
      <c r="M296" s="385">
        <v>1.9683654800430994</v>
      </c>
      <c r="N296" s="169">
        <v>0</v>
      </c>
      <c r="O296" s="405">
        <v>0</v>
      </c>
      <c r="P296" s="272">
        <v>688</v>
      </c>
      <c r="Q296" s="15">
        <v>77</v>
      </c>
      <c r="R296" s="161">
        <v>0.1119186046511628</v>
      </c>
      <c r="S296" s="409">
        <v>0.78969028556298859</v>
      </c>
      <c r="T296" s="162">
        <v>104008.52553275354</v>
      </c>
      <c r="U296" s="162">
        <v>0</v>
      </c>
      <c r="V296" s="162">
        <v>0</v>
      </c>
      <c r="W296" s="162">
        <v>85877</v>
      </c>
      <c r="X296" s="162">
        <v>218344.14930951328</v>
      </c>
      <c r="Y296" s="162">
        <v>0</v>
      </c>
      <c r="Z296" s="158">
        <v>0</v>
      </c>
      <c r="AA296" s="162">
        <v>59966.340060362454</v>
      </c>
      <c r="AB296" s="177">
        <f>SUM(Muut[[#This Row],[Työttömyysaste]:[Koulutustausta]])</f>
        <v>468196.01490262931</v>
      </c>
      <c r="AD296" s="62"/>
    </row>
    <row r="297" spans="1:30" s="45" customFormat="1" x14ac:dyDescent="0.25">
      <c r="A297" s="90">
        <v>935</v>
      </c>
      <c r="B297" s="154" t="s">
        <v>296</v>
      </c>
      <c r="C297" s="403">
        <v>2985</v>
      </c>
      <c r="D297" s="136">
        <v>153.41666666666666</v>
      </c>
      <c r="E297" s="41">
        <v>1322</v>
      </c>
      <c r="F297" s="338">
        <f t="shared" si="10"/>
        <v>0.1160489157841654</v>
      </c>
      <c r="G297" s="385">
        <f>Muut[[#This Row],[Keskim. työttömyysaste 2022, %]]/$F$12</f>
        <v>1.222729168392467</v>
      </c>
      <c r="H297" s="169">
        <v>0</v>
      </c>
      <c r="I297" s="391">
        <v>13</v>
      </c>
      <c r="J297" s="397">
        <v>179</v>
      </c>
      <c r="K297" s="272">
        <v>372.47</v>
      </c>
      <c r="L297" s="173">
        <f t="shared" si="11"/>
        <v>8.0140682471071489</v>
      </c>
      <c r="M297" s="385">
        <v>2.2832882080937731</v>
      </c>
      <c r="N297" s="169">
        <v>0</v>
      </c>
      <c r="O297" s="405">
        <v>0</v>
      </c>
      <c r="P297" s="272">
        <v>814</v>
      </c>
      <c r="Q297" s="15">
        <v>122</v>
      </c>
      <c r="R297" s="161">
        <v>0.14987714987714987</v>
      </c>
      <c r="S297" s="409">
        <v>1.0575232746580141</v>
      </c>
      <c r="T297" s="162">
        <v>252824.87174122036</v>
      </c>
      <c r="U297" s="162">
        <v>0</v>
      </c>
      <c r="V297" s="162">
        <v>0</v>
      </c>
      <c r="W297" s="162">
        <v>307439.65999999997</v>
      </c>
      <c r="X297" s="162">
        <v>283052.5034571712</v>
      </c>
      <c r="Y297" s="162">
        <v>0</v>
      </c>
      <c r="Z297" s="158">
        <v>0</v>
      </c>
      <c r="AA297" s="162">
        <v>89745.179295104113</v>
      </c>
      <c r="AB297" s="177">
        <f>SUM(Muut[[#This Row],[Työttömyysaste]:[Koulutustausta]])</f>
        <v>933062.21449349553</v>
      </c>
      <c r="AD297" s="62"/>
    </row>
    <row r="298" spans="1:30" s="45" customFormat="1" x14ac:dyDescent="0.25">
      <c r="A298" s="90">
        <v>936</v>
      </c>
      <c r="B298" s="154" t="s">
        <v>297</v>
      </c>
      <c r="C298" s="403">
        <v>6395</v>
      </c>
      <c r="D298" s="136">
        <v>204.66666666666666</v>
      </c>
      <c r="E298" s="41">
        <v>2535</v>
      </c>
      <c r="F298" s="338">
        <f t="shared" si="10"/>
        <v>8.0736357659434585E-2</v>
      </c>
      <c r="G298" s="385">
        <f>Muut[[#This Row],[Keskim. työttömyysaste 2022, %]]/$F$12</f>
        <v>0.85066455634587812</v>
      </c>
      <c r="H298" s="169">
        <v>0</v>
      </c>
      <c r="I298" s="391">
        <v>9</v>
      </c>
      <c r="J298" s="397">
        <v>175</v>
      </c>
      <c r="K298" s="272">
        <v>1162.6300000000001</v>
      </c>
      <c r="L298" s="173">
        <f t="shared" si="11"/>
        <v>5.5004601635946084</v>
      </c>
      <c r="M298" s="385">
        <v>3.3267084904256943</v>
      </c>
      <c r="N298" s="169">
        <v>0</v>
      </c>
      <c r="O298" s="405">
        <v>0</v>
      </c>
      <c r="P298" s="272">
        <v>1525</v>
      </c>
      <c r="Q298" s="15">
        <v>217</v>
      </c>
      <c r="R298" s="161">
        <v>0.14229508196721311</v>
      </c>
      <c r="S298" s="409">
        <v>1.0040247040529013</v>
      </c>
      <c r="T298" s="162">
        <v>376828.78876661503</v>
      </c>
      <c r="U298" s="162">
        <v>0</v>
      </c>
      <c r="V298" s="162">
        <v>0</v>
      </c>
      <c r="W298" s="162">
        <v>300569.5</v>
      </c>
      <c r="X298" s="162">
        <v>883521.71206918918</v>
      </c>
      <c r="Y298" s="162">
        <v>0</v>
      </c>
      <c r="Z298" s="158">
        <v>0</v>
      </c>
      <c r="AA298" s="162">
        <v>182541.5808401524</v>
      </c>
      <c r="AB298" s="177">
        <f>SUM(Muut[[#This Row],[Työttömyysaste]:[Koulutustausta]])</f>
        <v>1743461.5816759567</v>
      </c>
      <c r="AD298" s="62"/>
    </row>
    <row r="299" spans="1:30" s="45" customFormat="1" x14ac:dyDescent="0.25">
      <c r="A299" s="90">
        <v>946</v>
      </c>
      <c r="B299" s="154" t="s">
        <v>298</v>
      </c>
      <c r="C299" s="403">
        <v>6287</v>
      </c>
      <c r="D299" s="136">
        <v>112.5</v>
      </c>
      <c r="E299" s="41">
        <v>2906</v>
      </c>
      <c r="F299" s="338">
        <f t="shared" si="10"/>
        <v>3.8713007570543703E-2</v>
      </c>
      <c r="G299" s="385">
        <f>Muut[[#This Row],[Keskim. työttömyysaste 2022, %]]/$F$12</f>
        <v>0.40789285477461568</v>
      </c>
      <c r="H299" s="169">
        <v>3</v>
      </c>
      <c r="I299" s="391">
        <v>5134</v>
      </c>
      <c r="J299" s="397">
        <v>382</v>
      </c>
      <c r="K299" s="272">
        <v>782.13</v>
      </c>
      <c r="L299" s="173">
        <f t="shared" si="11"/>
        <v>8.0383056525130101</v>
      </c>
      <c r="M299" s="385">
        <v>2.2764035505116507</v>
      </c>
      <c r="N299" s="169">
        <v>3</v>
      </c>
      <c r="O299" s="405">
        <v>495</v>
      </c>
      <c r="P299" s="272">
        <v>1802</v>
      </c>
      <c r="Q299" s="15">
        <v>219</v>
      </c>
      <c r="R299" s="161">
        <v>0.12153163152053274</v>
      </c>
      <c r="S299" s="409">
        <v>0.85751916850214494</v>
      </c>
      <c r="T299" s="162">
        <v>177637.53812184397</v>
      </c>
      <c r="U299" s="162">
        <v>129390.8609</v>
      </c>
      <c r="V299" s="162">
        <v>1403786.0262</v>
      </c>
      <c r="W299" s="162">
        <v>656100.28</v>
      </c>
      <c r="X299" s="162">
        <v>594366.94103943207</v>
      </c>
      <c r="Y299" s="162">
        <v>0</v>
      </c>
      <c r="Z299" s="158">
        <v>146529.9</v>
      </c>
      <c r="AA299" s="162">
        <v>153272.47024176398</v>
      </c>
      <c r="AB299" s="177">
        <f>SUM(Muut[[#This Row],[Työttömyysaste]:[Koulutustausta]])</f>
        <v>3261084.0165030397</v>
      </c>
      <c r="AD299" s="62"/>
    </row>
    <row r="300" spans="1:30" s="45" customFormat="1" x14ac:dyDescent="0.25">
      <c r="A300" s="90">
        <v>976</v>
      </c>
      <c r="B300" s="154" t="s">
        <v>299</v>
      </c>
      <c r="C300" s="403">
        <v>3788</v>
      </c>
      <c r="D300" s="136">
        <v>184.16666666666666</v>
      </c>
      <c r="E300" s="41">
        <v>1512</v>
      </c>
      <c r="F300" s="338">
        <f t="shared" si="10"/>
        <v>0.12180335097001763</v>
      </c>
      <c r="G300" s="385">
        <f>Muut[[#This Row],[Keskim. työttömyysaste 2022, %]]/$F$12</f>
        <v>1.2833597714603286</v>
      </c>
      <c r="H300" s="169">
        <v>0</v>
      </c>
      <c r="I300" s="391">
        <v>25</v>
      </c>
      <c r="J300" s="397">
        <v>111</v>
      </c>
      <c r="K300" s="272">
        <v>2029.3</v>
      </c>
      <c r="L300" s="173">
        <f t="shared" si="11"/>
        <v>1.866653525846351</v>
      </c>
      <c r="M300" s="385">
        <v>9.8027980415818625</v>
      </c>
      <c r="N300" s="169">
        <v>0</v>
      </c>
      <c r="O300" s="405">
        <v>0</v>
      </c>
      <c r="P300" s="272">
        <v>803</v>
      </c>
      <c r="Q300" s="15">
        <v>138</v>
      </c>
      <c r="R300" s="161">
        <v>0.17185554171855541</v>
      </c>
      <c r="S300" s="409">
        <v>1.2126013564796361</v>
      </c>
      <c r="T300" s="162">
        <v>336746.87922598782</v>
      </c>
      <c r="U300" s="162">
        <v>0</v>
      </c>
      <c r="V300" s="162">
        <v>0</v>
      </c>
      <c r="W300" s="162">
        <v>190646.94</v>
      </c>
      <c r="X300" s="162">
        <v>1542133.4477021974</v>
      </c>
      <c r="Y300" s="162">
        <v>0</v>
      </c>
      <c r="Z300" s="158">
        <v>0</v>
      </c>
      <c r="AA300" s="162">
        <v>130588.4838671444</v>
      </c>
      <c r="AB300" s="177">
        <f>SUM(Muut[[#This Row],[Työttömyysaste]:[Koulutustausta]])</f>
        <v>2200115.7507953295</v>
      </c>
      <c r="AD300" s="62"/>
    </row>
    <row r="301" spans="1:30" s="45" customFormat="1" x14ac:dyDescent="0.25">
      <c r="A301" s="90">
        <v>977</v>
      </c>
      <c r="B301" s="154" t="s">
        <v>300</v>
      </c>
      <c r="C301" s="403">
        <v>15293</v>
      </c>
      <c r="D301" s="136">
        <v>522.58333333333337</v>
      </c>
      <c r="E301" s="41">
        <v>6983</v>
      </c>
      <c r="F301" s="338">
        <f t="shared" si="10"/>
        <v>7.483650770919853E-2</v>
      </c>
      <c r="G301" s="385">
        <f>Muut[[#This Row],[Keskim. työttömyysaste 2022, %]]/$F$12</f>
        <v>0.78850181596569791</v>
      </c>
      <c r="H301" s="169">
        <v>0</v>
      </c>
      <c r="I301" s="391">
        <v>42</v>
      </c>
      <c r="J301" s="397">
        <v>259</v>
      </c>
      <c r="K301" s="272">
        <v>569.83000000000004</v>
      </c>
      <c r="L301" s="173">
        <f t="shared" si="11"/>
        <v>26.837828826141127</v>
      </c>
      <c r="M301" s="385">
        <v>0.68181474909978868</v>
      </c>
      <c r="N301" s="169">
        <v>0</v>
      </c>
      <c r="O301" s="405">
        <v>0</v>
      </c>
      <c r="P301" s="272">
        <v>4587</v>
      </c>
      <c r="Q301" s="15">
        <v>407</v>
      </c>
      <c r="R301" s="161">
        <v>8.8729016786570747E-2</v>
      </c>
      <c r="S301" s="409">
        <v>0.6260660845648085</v>
      </c>
      <c r="T301" s="162">
        <v>835296.33147119789</v>
      </c>
      <c r="U301" s="162">
        <v>0</v>
      </c>
      <c r="V301" s="162">
        <v>0</v>
      </c>
      <c r="W301" s="162">
        <v>444842.86</v>
      </c>
      <c r="X301" s="162">
        <v>433033.0175450368</v>
      </c>
      <c r="Y301" s="162">
        <v>0</v>
      </c>
      <c r="Z301" s="158">
        <v>0</v>
      </c>
      <c r="AA301" s="162">
        <v>272201.00598642661</v>
      </c>
      <c r="AB301" s="177">
        <f>SUM(Muut[[#This Row],[Työttömyysaste]:[Koulutustausta]])</f>
        <v>1985373.2150026611</v>
      </c>
      <c r="AD301" s="62"/>
    </row>
    <row r="302" spans="1:30" s="45" customFormat="1" x14ac:dyDescent="0.25">
      <c r="A302" s="90">
        <v>980</v>
      </c>
      <c r="B302" s="154" t="s">
        <v>301</v>
      </c>
      <c r="C302" s="403">
        <v>33607</v>
      </c>
      <c r="D302" s="136">
        <v>910.75</v>
      </c>
      <c r="E302" s="41">
        <v>16166</v>
      </c>
      <c r="F302" s="338">
        <f t="shared" si="10"/>
        <v>5.6337374737102562E-2</v>
      </c>
      <c r="G302" s="385">
        <f>Muut[[#This Row],[Keskim. työttömyysaste 2022, %]]/$F$12</f>
        <v>0.59358892667148411</v>
      </c>
      <c r="H302" s="169">
        <v>0</v>
      </c>
      <c r="I302" s="391">
        <v>124</v>
      </c>
      <c r="J302" s="397">
        <v>989</v>
      </c>
      <c r="K302" s="272">
        <v>1115.75</v>
      </c>
      <c r="L302" s="173">
        <f t="shared" si="11"/>
        <v>30.120546717454626</v>
      </c>
      <c r="M302" s="385">
        <v>0.60750648715398947</v>
      </c>
      <c r="N302" s="169">
        <v>0</v>
      </c>
      <c r="O302" s="405">
        <v>0</v>
      </c>
      <c r="P302" s="272">
        <v>11292</v>
      </c>
      <c r="Q302" s="15">
        <v>930</v>
      </c>
      <c r="R302" s="161">
        <v>8.2359192348565355E-2</v>
      </c>
      <c r="S302" s="409">
        <v>0.58112102386544495</v>
      </c>
      <c r="T302" s="162">
        <v>1381849.4316725859</v>
      </c>
      <c r="U302" s="162">
        <v>0</v>
      </c>
      <c r="V302" s="162">
        <v>0</v>
      </c>
      <c r="W302" s="162">
        <v>1698647.06</v>
      </c>
      <c r="X302" s="162">
        <v>847896.02043745469</v>
      </c>
      <c r="Y302" s="162">
        <v>0</v>
      </c>
      <c r="Z302" s="158">
        <v>0</v>
      </c>
      <c r="AA302" s="162">
        <v>555230.34470037802</v>
      </c>
      <c r="AB302" s="177">
        <f>SUM(Muut[[#This Row],[Työttömyysaste]:[Koulutustausta]])</f>
        <v>4483622.8568104189</v>
      </c>
      <c r="AD302" s="62"/>
    </row>
    <row r="303" spans="1:30" s="45" customFormat="1" x14ac:dyDescent="0.25">
      <c r="A303" s="90">
        <v>981</v>
      </c>
      <c r="B303" s="154" t="s">
        <v>302</v>
      </c>
      <c r="C303" s="403">
        <v>2237</v>
      </c>
      <c r="D303" s="136">
        <v>85.416666666666671</v>
      </c>
      <c r="E303" s="41">
        <v>1070</v>
      </c>
      <c r="F303" s="338">
        <f t="shared" si="10"/>
        <v>7.9828660436137081E-2</v>
      </c>
      <c r="G303" s="385">
        <f>Muut[[#This Row],[Keskim. työttömyysaste 2022, %]]/$F$12</f>
        <v>0.84110076280679069</v>
      </c>
      <c r="H303" s="169">
        <v>0</v>
      </c>
      <c r="I303" s="391">
        <v>12</v>
      </c>
      <c r="J303" s="397">
        <v>47</v>
      </c>
      <c r="K303" s="272">
        <v>182.76</v>
      </c>
      <c r="L303" s="173">
        <f t="shared" si="11"/>
        <v>12.240096301159992</v>
      </c>
      <c r="M303" s="385">
        <v>1.4949578072963647</v>
      </c>
      <c r="N303" s="169">
        <v>0</v>
      </c>
      <c r="O303" s="405">
        <v>0</v>
      </c>
      <c r="P303" s="272">
        <v>653</v>
      </c>
      <c r="Q303" s="15">
        <v>83</v>
      </c>
      <c r="R303" s="161">
        <v>0.12710566615620214</v>
      </c>
      <c r="S303" s="409">
        <v>0.89684918889419263</v>
      </c>
      <c r="T303" s="162">
        <v>130334.44249124423</v>
      </c>
      <c r="U303" s="162">
        <v>0</v>
      </c>
      <c r="V303" s="162">
        <v>0</v>
      </c>
      <c r="W303" s="162">
        <v>80724.38</v>
      </c>
      <c r="X303" s="162">
        <v>138885.48213770933</v>
      </c>
      <c r="Y303" s="162">
        <v>0</v>
      </c>
      <c r="Z303" s="158">
        <v>0</v>
      </c>
      <c r="AA303" s="162">
        <v>57037.733998865864</v>
      </c>
      <c r="AB303" s="177">
        <f>SUM(Muut[[#This Row],[Työttömyysaste]:[Koulutustausta]])</f>
        <v>406982.03862781945</v>
      </c>
      <c r="AD303" s="62"/>
    </row>
    <row r="304" spans="1:30" s="45" customFormat="1" x14ac:dyDescent="0.25">
      <c r="A304" s="90">
        <v>989</v>
      </c>
      <c r="B304" s="154" t="s">
        <v>303</v>
      </c>
      <c r="C304" s="403">
        <v>5406</v>
      </c>
      <c r="D304" s="136">
        <v>144.33333333333334</v>
      </c>
      <c r="E304" s="41">
        <v>2243</v>
      </c>
      <c r="F304" s="338">
        <f t="shared" si="10"/>
        <v>6.4348342993015312E-2</v>
      </c>
      <c r="G304" s="385">
        <f>Muut[[#This Row],[Keskim. työttömyysaste 2022, %]]/$F$12</f>
        <v>0.67799509701251881</v>
      </c>
      <c r="H304" s="169">
        <v>0</v>
      </c>
      <c r="I304" s="391">
        <v>6</v>
      </c>
      <c r="J304" s="397">
        <v>86</v>
      </c>
      <c r="K304" s="272">
        <v>805.81</v>
      </c>
      <c r="L304" s="173">
        <f t="shared" si="11"/>
        <v>6.7087775033816905</v>
      </c>
      <c r="M304" s="385">
        <v>2.7275353100106252</v>
      </c>
      <c r="N304" s="169">
        <v>0</v>
      </c>
      <c r="O304" s="405">
        <v>0</v>
      </c>
      <c r="P304" s="272">
        <v>1382</v>
      </c>
      <c r="Q304" s="15">
        <v>168</v>
      </c>
      <c r="R304" s="161">
        <v>0.12156295224312591</v>
      </c>
      <c r="S304" s="409">
        <v>0.85774016545297116</v>
      </c>
      <c r="T304" s="162">
        <v>253891.27832052909</v>
      </c>
      <c r="U304" s="162">
        <v>0</v>
      </c>
      <c r="V304" s="162">
        <v>0</v>
      </c>
      <c r="W304" s="162">
        <v>147708.44</v>
      </c>
      <c r="X304" s="162">
        <v>612362.17094215134</v>
      </c>
      <c r="Y304" s="162">
        <v>0</v>
      </c>
      <c r="Z304" s="158">
        <v>0</v>
      </c>
      <c r="AA304" s="162">
        <v>131828.29899809399</v>
      </c>
      <c r="AB304" s="177">
        <f>SUM(Muut[[#This Row],[Työttömyysaste]:[Koulutustausta]])</f>
        <v>1145790.1882607744</v>
      </c>
      <c r="AD304" s="62"/>
    </row>
    <row r="305" spans="1:30" x14ac:dyDescent="0.25">
      <c r="A305" s="90">
        <v>992</v>
      </c>
      <c r="B305" s="154" t="s">
        <v>304</v>
      </c>
      <c r="C305" s="404">
        <v>18120</v>
      </c>
      <c r="D305" s="386">
        <v>948.66666666666663</v>
      </c>
      <c r="E305" s="387">
        <v>7919</v>
      </c>
      <c r="F305" s="338">
        <f t="shared" si="10"/>
        <v>0.11979627057288378</v>
      </c>
      <c r="G305" s="385">
        <f>Muut[[#This Row],[Keskim. työttömyysaste 2022, %]]/$F$12</f>
        <v>1.2622125187841504</v>
      </c>
      <c r="H305" s="394">
        <v>0</v>
      </c>
      <c r="I305" s="395">
        <v>21</v>
      </c>
      <c r="J305" s="399">
        <v>331</v>
      </c>
      <c r="K305" s="402">
        <v>884.61</v>
      </c>
      <c r="L305" s="173">
        <f t="shared" si="11"/>
        <v>20.483602943670093</v>
      </c>
      <c r="M305" s="385">
        <v>0.89332074917675186</v>
      </c>
      <c r="N305" s="394">
        <v>0</v>
      </c>
      <c r="O305" s="406">
        <v>0</v>
      </c>
      <c r="P305" s="402">
        <v>4918</v>
      </c>
      <c r="Q305" s="410">
        <v>552</v>
      </c>
      <c r="R305" s="411">
        <v>0.11224074827165514</v>
      </c>
      <c r="S305" s="412">
        <v>0.79196330968129147</v>
      </c>
      <c r="T305" s="162">
        <v>1584294.316512347</v>
      </c>
      <c r="U305" s="162">
        <v>0</v>
      </c>
      <c r="V305" s="162">
        <v>0</v>
      </c>
      <c r="W305" s="162">
        <v>568505.74</v>
      </c>
      <c r="X305" s="162">
        <v>672244.9461251864</v>
      </c>
      <c r="Y305" s="162">
        <v>0</v>
      </c>
      <c r="Z305" s="158">
        <v>0</v>
      </c>
      <c r="AA305" s="162">
        <v>407981.16612361278</v>
      </c>
      <c r="AB305" s="177">
        <f>SUM(Muut[[#This Row],[Työttömyysaste]:[Koulutustausta]])</f>
        <v>3233026.1687611463</v>
      </c>
      <c r="AC305"/>
      <c r="AD305" s="120"/>
    </row>
  </sheetData>
  <pageMargins left="0.31496062992125984" right="0.31496062992125984" top="0.55118110236220474" bottom="0.55118110236220474" header="0.31496062992125984" footer="0.31496062992125984"/>
  <pageSetup paperSize="9" scale="75" orientation="landscape" r:id="rId1"/>
  <ignoredErrors>
    <ignoredError sqref="S12:S14 C12:C16 C17:C305 G13:G305 M13:M305 S15:S305"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00"/>
  <sheetViews>
    <sheetView zoomScale="80" zoomScaleNormal="80" workbookViewId="0">
      <pane xSplit="2" ySplit="7" topLeftCell="L8" activePane="bottomRight" state="frozen"/>
      <selection activeCell="G29" sqref="G29"/>
      <selection pane="topRight" activeCell="G29" sqref="G29"/>
      <selection pane="bottomLeft" activeCell="G29" sqref="G29"/>
      <selection pane="bottomRight" activeCell="N27" sqref="N27"/>
    </sheetView>
  </sheetViews>
  <sheetFormatPr defaultRowHeight="15" x14ac:dyDescent="0.25"/>
  <cols>
    <col min="1" max="1" width="10.625" style="23" customWidth="1"/>
    <col min="2" max="2" width="17.625" style="196" bestFit="1" customWidth="1"/>
    <col min="3" max="3" width="14.125" style="139" customWidth="1"/>
    <col min="4" max="4" width="15.125" style="156" customWidth="1"/>
    <col min="5" max="5" width="17.125" style="197" customWidth="1"/>
    <col min="6" max="6" width="17.375" style="156" bestFit="1" customWidth="1"/>
    <col min="7" max="7" width="19.125" style="197" bestFit="1" customWidth="1"/>
    <col min="8" max="8" width="15.375" style="14" bestFit="1" customWidth="1"/>
    <col min="9" max="9" width="16.375" style="14" bestFit="1" customWidth="1"/>
    <col min="10" max="10" width="24.625" style="197" customWidth="1"/>
    <col min="11" max="11" width="31.375" style="197" bestFit="1" customWidth="1"/>
    <col min="12" max="12" width="19.125" style="197" customWidth="1"/>
    <col min="13" max="13" width="15.125" style="197" bestFit="1" customWidth="1"/>
    <col min="14" max="14" width="21.375" style="197" customWidth="1"/>
    <col min="15" max="15" width="19.375" customWidth="1"/>
    <col min="16" max="16" width="13.375" style="139" customWidth="1"/>
    <col min="17" max="17" width="20.375" style="132" bestFit="1" customWidth="1"/>
    <col min="18" max="18" width="26.125" style="132" bestFit="1" customWidth="1"/>
    <col min="19" max="20" width="26.125" style="132" customWidth="1"/>
    <col min="21" max="21" width="12.125" style="226" bestFit="1" customWidth="1"/>
    <col min="22" max="22" width="9.875" style="11" customWidth="1"/>
    <col min="23" max="23" width="8.625" style="11"/>
    <col min="24" max="24" width="9" style="11" bestFit="1" customWidth="1"/>
    <col min="25" max="25" width="8.625" style="11"/>
  </cols>
  <sheetData>
    <row r="1" spans="1:30" ht="23.25" x14ac:dyDescent="0.35">
      <c r="A1" s="319" t="s">
        <v>768</v>
      </c>
      <c r="D1" s="157"/>
      <c r="K1" s="228"/>
      <c r="L1" s="228"/>
      <c r="M1" s="228"/>
      <c r="P1" s="239" t="s">
        <v>373</v>
      </c>
      <c r="Q1" s="193"/>
      <c r="R1" s="193"/>
      <c r="S1" s="193"/>
      <c r="T1" s="193"/>
      <c r="U1" s="154"/>
    </row>
    <row r="2" spans="1:30" x14ac:dyDescent="0.25">
      <c r="A2" s="23" t="s">
        <v>367</v>
      </c>
      <c r="B2" s="326"/>
      <c r="C2" s="132"/>
      <c r="D2" s="341"/>
      <c r="E2" s="341"/>
      <c r="F2" s="341"/>
      <c r="G2" s="341"/>
      <c r="H2" s="341"/>
      <c r="I2" s="341"/>
      <c r="J2" s="341"/>
      <c r="K2" s="341"/>
      <c r="L2" s="341"/>
      <c r="M2" s="341"/>
      <c r="N2" s="341"/>
      <c r="P2" s="227" t="s">
        <v>374</v>
      </c>
      <c r="Q2" s="227" t="s">
        <v>693</v>
      </c>
      <c r="R2" s="227" t="s">
        <v>667</v>
      </c>
      <c r="S2" s="350" t="s">
        <v>726</v>
      </c>
      <c r="T2" s="350" t="s">
        <v>727</v>
      </c>
      <c r="U2" s="162"/>
      <c r="AD2" s="106"/>
    </row>
    <row r="3" spans="1:30" x14ac:dyDescent="0.25">
      <c r="C3" s="341"/>
      <c r="D3" s="341"/>
      <c r="E3" s="341"/>
      <c r="F3" s="341"/>
      <c r="G3" s="341"/>
      <c r="H3" s="341"/>
      <c r="I3" s="341"/>
      <c r="J3" s="341"/>
      <c r="K3" s="341"/>
      <c r="L3" s="341"/>
      <c r="M3" s="341"/>
      <c r="N3" s="341"/>
      <c r="O3" s="341"/>
      <c r="P3" s="191">
        <v>62.59</v>
      </c>
      <c r="Q3" s="191">
        <v>915.13</v>
      </c>
      <c r="R3" s="191">
        <v>13.1</v>
      </c>
      <c r="S3" s="349">
        <v>19.309999999999999</v>
      </c>
      <c r="T3" s="349">
        <v>10.24</v>
      </c>
      <c r="U3" s="154"/>
      <c r="V3" s="353"/>
      <c r="Z3" s="103"/>
      <c r="AA3" s="106"/>
      <c r="AD3" s="106"/>
    </row>
    <row r="4" spans="1:30" x14ac:dyDescent="0.25">
      <c r="A4" s="230"/>
      <c r="B4" s="231"/>
      <c r="C4" s="232"/>
      <c r="D4" s="233"/>
      <c r="E4" s="233"/>
      <c r="F4" s="233"/>
      <c r="G4" s="233"/>
      <c r="H4" s="234"/>
      <c r="I4" s="234"/>
      <c r="J4" s="233"/>
      <c r="K4" s="235"/>
      <c r="L4" s="235"/>
      <c r="M4" s="235"/>
      <c r="N4" s="233"/>
      <c r="O4" s="348"/>
      <c r="P4" s="335"/>
      <c r="Q4" s="335"/>
      <c r="R4" s="335"/>
      <c r="S4" s="335"/>
      <c r="T4" s="335"/>
      <c r="U4" s="335"/>
      <c r="Z4" s="11"/>
    </row>
    <row r="5" spans="1:30" x14ac:dyDescent="0.25">
      <c r="A5" s="230"/>
      <c r="B5" s="231"/>
      <c r="C5" s="187" t="s">
        <v>369</v>
      </c>
      <c r="D5" s="233"/>
      <c r="E5" s="233"/>
      <c r="F5" s="233"/>
      <c r="G5" s="233"/>
      <c r="H5" s="330"/>
      <c r="I5" s="330"/>
      <c r="J5" s="189"/>
      <c r="K5" s="331"/>
      <c r="L5" s="331"/>
      <c r="M5" s="331"/>
      <c r="N5" s="233"/>
      <c r="O5" s="348"/>
      <c r="P5" s="237" t="s">
        <v>696</v>
      </c>
      <c r="Q5" s="238"/>
      <c r="R5" s="238"/>
      <c r="S5" s="238"/>
      <c r="T5" s="238"/>
      <c r="U5" s="236"/>
      <c r="Z5" s="11"/>
    </row>
    <row r="6" spans="1:30" s="215" customFormat="1" ht="42.75" x14ac:dyDescent="0.2">
      <c r="A6" s="223" t="s">
        <v>669</v>
      </c>
      <c r="B6" s="224" t="s">
        <v>3</v>
      </c>
      <c r="C6" s="413" t="s">
        <v>759</v>
      </c>
      <c r="D6" s="418" t="s">
        <v>725</v>
      </c>
      <c r="E6" s="422" t="s">
        <v>694</v>
      </c>
      <c r="F6" s="382" t="s">
        <v>764</v>
      </c>
      <c r="G6" s="423" t="s">
        <v>692</v>
      </c>
      <c r="H6" s="422" t="s">
        <v>777</v>
      </c>
      <c r="I6" s="432" t="s">
        <v>778</v>
      </c>
      <c r="J6" s="433" t="s">
        <v>779</v>
      </c>
      <c r="K6" s="423" t="s">
        <v>780</v>
      </c>
      <c r="L6" s="438" t="s">
        <v>737</v>
      </c>
      <c r="M6" s="433" t="s">
        <v>747</v>
      </c>
      <c r="N6" s="423" t="s">
        <v>730</v>
      </c>
      <c r="O6" s="445" t="s">
        <v>763</v>
      </c>
      <c r="P6" s="229" t="s">
        <v>374</v>
      </c>
      <c r="Q6" s="219" t="s">
        <v>693</v>
      </c>
      <c r="R6" s="219" t="s">
        <v>695</v>
      </c>
      <c r="S6" s="219" t="s">
        <v>728</v>
      </c>
      <c r="T6" s="219" t="s">
        <v>727</v>
      </c>
      <c r="U6" s="220" t="s">
        <v>375</v>
      </c>
      <c r="V6" s="225"/>
      <c r="W6" s="225"/>
      <c r="X6" s="225"/>
      <c r="Y6" s="225"/>
    </row>
    <row r="7" spans="1:30" s="31" customFormat="1" x14ac:dyDescent="0.25">
      <c r="B7" s="196" t="s">
        <v>371</v>
      </c>
      <c r="C7" s="414">
        <f>SUM(C8:C300)</f>
        <v>5533611</v>
      </c>
      <c r="D7" s="419"/>
      <c r="E7" s="424"/>
      <c r="F7" s="167">
        <f>SUM(F8:F300)</f>
        <v>2035</v>
      </c>
      <c r="G7" s="425">
        <f>Lisäosat[[#This Row],[Saamenkielisen väestön määrä 31.12.2022]]/Lisäosat[[#This Row],[Asukasmäärä 31.12.2022]]</f>
        <v>3.6775263024451846E-4</v>
      </c>
      <c r="H7" s="172">
        <f>SUM(H8:H300)</f>
        <v>2362494</v>
      </c>
      <c r="I7" s="167">
        <f>SUM(I8:I300)</f>
        <v>2363007</v>
      </c>
      <c r="J7" s="352">
        <v>0.99984103806984104</v>
      </c>
      <c r="K7" s="434">
        <v>1</v>
      </c>
      <c r="L7" s="439"/>
      <c r="M7" s="14">
        <f>SUM(M8:M300)</f>
        <v>3788663.6812551469</v>
      </c>
      <c r="N7" s="440">
        <f>M7/C7</f>
        <v>0.68466389871914501</v>
      </c>
      <c r="O7" s="446">
        <v>0.12156988932900219</v>
      </c>
      <c r="P7" s="199">
        <f>SUM(P8:P300)</f>
        <v>65290684.992739238</v>
      </c>
      <c r="Q7" s="29">
        <f>SUM(Q8:Q300)</f>
        <v>1178687.44</v>
      </c>
      <c r="R7" s="29">
        <f>SUM(R8:R300)</f>
        <v>72285664.632083371</v>
      </c>
      <c r="S7" s="29">
        <f t="shared" ref="S7:T7" si="0">SUM(S8:S300)</f>
        <v>106854028.41000012</v>
      </c>
      <c r="T7" s="29">
        <f t="shared" si="0"/>
        <v>32044755.247979473</v>
      </c>
      <c r="U7" s="181">
        <f>SUM(U8:U300)</f>
        <v>277653820.72280204</v>
      </c>
      <c r="V7" s="30"/>
      <c r="W7" s="30"/>
      <c r="X7" s="107"/>
      <c r="Y7" s="107"/>
    </row>
    <row r="8" spans="1:30" x14ac:dyDescent="0.25">
      <c r="A8" s="23">
        <v>5</v>
      </c>
      <c r="B8" s="196" t="s">
        <v>12</v>
      </c>
      <c r="C8" s="415">
        <v>9183</v>
      </c>
      <c r="D8" s="420">
        <v>0.6011333333333333</v>
      </c>
      <c r="E8" s="426">
        <v>0</v>
      </c>
      <c r="F8" s="158">
        <v>0</v>
      </c>
      <c r="G8" s="427">
        <v>0</v>
      </c>
      <c r="H8" s="259">
        <v>3430</v>
      </c>
      <c r="I8" s="14">
        <v>3393</v>
      </c>
      <c r="J8" s="336">
        <v>1.0109048040082522</v>
      </c>
      <c r="K8" s="435">
        <v>1.011124315323183</v>
      </c>
      <c r="L8" s="441">
        <v>0.52820144806866898</v>
      </c>
      <c r="M8" s="14">
        <f>Lisäosat[[#This Row],[HYTE-kerroin (sis. Kulttuurihyte)]]*Lisäosat[[#This Row],[Asukasmäärä 31.12.2022]]</f>
        <v>4850.4738976145873</v>
      </c>
      <c r="N8" s="435">
        <f>Lisäosat[[#This Row],[HYTE-kerroin (sis. Kulttuurihyte)]]/$N$7</f>
        <v>0.77147553574362149</v>
      </c>
      <c r="O8" s="447">
        <v>0</v>
      </c>
      <c r="P8" s="138">
        <v>345509.781166</v>
      </c>
      <c r="Q8" s="35">
        <v>0</v>
      </c>
      <c r="R8" s="35">
        <v>121635.52509772754</v>
      </c>
      <c r="S8" s="35">
        <v>136800.91960180725</v>
      </c>
      <c r="T8" s="35">
        <v>0</v>
      </c>
      <c r="U8" s="314">
        <f>SUM(P8:T8)</f>
        <v>603946.22586553474</v>
      </c>
      <c r="X8" s="10"/>
      <c r="Y8" s="10"/>
      <c r="Z8" s="108"/>
    </row>
    <row r="9" spans="1:30" x14ac:dyDescent="0.25">
      <c r="A9" s="23">
        <v>9</v>
      </c>
      <c r="B9" s="196" t="s">
        <v>13</v>
      </c>
      <c r="C9" s="415">
        <v>2447</v>
      </c>
      <c r="D9" s="420">
        <v>2.8199999999999999E-2</v>
      </c>
      <c r="E9" s="426">
        <v>0</v>
      </c>
      <c r="F9" s="158">
        <v>0</v>
      </c>
      <c r="G9" s="427">
        <v>0</v>
      </c>
      <c r="H9" s="259">
        <v>696</v>
      </c>
      <c r="I9" s="14">
        <v>981</v>
      </c>
      <c r="J9" s="336">
        <v>0.70948012232415902</v>
      </c>
      <c r="K9" s="435">
        <v>0.70963418125626732</v>
      </c>
      <c r="L9" s="441">
        <v>0.61471772564324201</v>
      </c>
      <c r="M9" s="14">
        <f>Lisäosat[[#This Row],[HYTE-kerroin (sis. Kulttuurihyte)]]*Lisäosat[[#This Row],[Asukasmäärä 31.12.2022]]</f>
        <v>1504.2142746490133</v>
      </c>
      <c r="N9" s="435">
        <f>Lisäosat[[#This Row],[HYTE-kerroin (sis. Kulttuurihyte)]]/$N$7</f>
        <v>0.89783867207434642</v>
      </c>
      <c r="O9" s="447">
        <v>0</v>
      </c>
      <c r="P9" s="138">
        <v>4319.0479859999996</v>
      </c>
      <c r="Q9" s="35">
        <v>0</v>
      </c>
      <c r="R9" s="35">
        <v>22747.820424096528</v>
      </c>
      <c r="S9" s="35">
        <v>42424.286862228029</v>
      </c>
      <c r="T9" s="35">
        <v>0</v>
      </c>
      <c r="U9" s="314">
        <f>SUM(P9:T9)</f>
        <v>69491.155272324555</v>
      </c>
      <c r="X9" s="10"/>
      <c r="Y9" s="10"/>
      <c r="Z9" s="108"/>
    </row>
    <row r="10" spans="1:30" x14ac:dyDescent="0.25">
      <c r="A10" s="23">
        <v>10</v>
      </c>
      <c r="B10" s="196" t="s">
        <v>14</v>
      </c>
      <c r="C10" s="415">
        <v>11102</v>
      </c>
      <c r="D10" s="420">
        <v>0.54486666666666661</v>
      </c>
      <c r="E10" s="426">
        <v>0</v>
      </c>
      <c r="F10" s="158">
        <v>1</v>
      </c>
      <c r="G10" s="427">
        <v>9.0073860565663844E-5</v>
      </c>
      <c r="H10" s="259">
        <v>4154</v>
      </c>
      <c r="I10" s="14">
        <v>4215</v>
      </c>
      <c r="J10" s="336">
        <v>0.98552787663107944</v>
      </c>
      <c r="K10" s="435">
        <v>0.98574187751349929</v>
      </c>
      <c r="L10" s="441">
        <v>0.59334019783924596</v>
      </c>
      <c r="M10" s="14">
        <f>Lisäosat[[#This Row],[HYTE-kerroin (sis. Kulttuurihyte)]]*Lisäosat[[#This Row],[Asukasmäärä 31.12.2022]]</f>
        <v>6587.2628764113088</v>
      </c>
      <c r="N10" s="435">
        <f>Lisäosat[[#This Row],[HYTE-kerroin (sis. Kulttuurihyte)]]/$N$7</f>
        <v>0.86661528225638074</v>
      </c>
      <c r="O10" s="447">
        <v>0</v>
      </c>
      <c r="P10" s="138">
        <v>378613.77820933331</v>
      </c>
      <c r="Q10" s="35">
        <v>0</v>
      </c>
      <c r="R10" s="35">
        <v>143362.55284642879</v>
      </c>
      <c r="S10" s="35">
        <v>185784.65489631565</v>
      </c>
      <c r="T10" s="35">
        <v>0</v>
      </c>
      <c r="U10" s="314">
        <f t="shared" ref="U10:U72" si="1">SUM(P10:T10)</f>
        <v>707760.98595207778</v>
      </c>
      <c r="X10" s="10"/>
      <c r="Y10" s="10"/>
      <c r="Z10" s="108"/>
    </row>
    <row r="11" spans="1:30" x14ac:dyDescent="0.25">
      <c r="A11" s="23">
        <v>16</v>
      </c>
      <c r="B11" s="196" t="s">
        <v>15</v>
      </c>
      <c r="C11" s="415">
        <v>8014</v>
      </c>
      <c r="D11" s="420">
        <v>0</v>
      </c>
      <c r="E11" s="426">
        <v>0</v>
      </c>
      <c r="F11" s="158">
        <v>3</v>
      </c>
      <c r="G11" s="427">
        <v>3.7434489643124529E-4</v>
      </c>
      <c r="H11" s="259">
        <v>2334</v>
      </c>
      <c r="I11" s="14">
        <v>2925</v>
      </c>
      <c r="J11" s="336">
        <v>0.79794871794871791</v>
      </c>
      <c r="K11" s="435">
        <v>0.7981219872532358</v>
      </c>
      <c r="L11" s="441">
        <v>0.66761520654638795</v>
      </c>
      <c r="M11" s="14">
        <f>Lisäosat[[#This Row],[HYTE-kerroin (sis. Kulttuurihyte)]]*Lisäosat[[#This Row],[Asukasmäärä 31.12.2022]]</f>
        <v>5350.2682652627527</v>
      </c>
      <c r="N11" s="435">
        <f>Lisäosat[[#This Row],[HYTE-kerroin (sis. Kulttuurihyte)]]/$N$7</f>
        <v>0.97509918048161826</v>
      </c>
      <c r="O11" s="447">
        <v>0</v>
      </c>
      <c r="P11" s="138">
        <v>0</v>
      </c>
      <c r="Q11" s="35">
        <v>0</v>
      </c>
      <c r="R11" s="35">
        <v>83789.559836601344</v>
      </c>
      <c r="S11" s="35">
        <v>150896.92971325177</v>
      </c>
      <c r="T11" s="35">
        <v>0</v>
      </c>
      <c r="U11" s="314">
        <f t="shared" si="1"/>
        <v>234686.48954985311</v>
      </c>
      <c r="X11" s="10"/>
      <c r="Y11" s="10"/>
      <c r="Z11" s="108"/>
    </row>
    <row r="12" spans="1:30" x14ac:dyDescent="0.25">
      <c r="A12" s="23">
        <v>18</v>
      </c>
      <c r="B12" s="196" t="s">
        <v>16</v>
      </c>
      <c r="C12" s="415">
        <v>4763</v>
      </c>
      <c r="D12" s="420">
        <v>0</v>
      </c>
      <c r="E12" s="426">
        <v>0</v>
      </c>
      <c r="F12" s="158">
        <v>0</v>
      </c>
      <c r="G12" s="427">
        <v>0</v>
      </c>
      <c r="H12" s="259">
        <v>1352</v>
      </c>
      <c r="I12" s="14">
        <v>2198</v>
      </c>
      <c r="J12" s="336">
        <v>0.61510464058234759</v>
      </c>
      <c r="K12" s="435">
        <v>0.61523820650066052</v>
      </c>
      <c r="L12" s="441">
        <v>0.51756004788173104</v>
      </c>
      <c r="M12" s="14">
        <f>Lisäosat[[#This Row],[HYTE-kerroin (sis. Kulttuurihyte)]]*Lisäosat[[#This Row],[Asukasmäärä 31.12.2022]]</f>
        <v>2465.1385080606851</v>
      </c>
      <c r="N12" s="435">
        <f>Lisäosat[[#This Row],[HYTE-kerroin (sis. Kulttuurihyte)]]/$N$7</f>
        <v>0.75593301888703579</v>
      </c>
      <c r="O12" s="447">
        <v>0</v>
      </c>
      <c r="P12" s="138">
        <v>0</v>
      </c>
      <c r="Q12" s="35">
        <v>0</v>
      </c>
      <c r="R12" s="35">
        <v>38387.972466070663</v>
      </c>
      <c r="S12" s="35">
        <v>69525.828190597342</v>
      </c>
      <c r="T12" s="35">
        <v>0</v>
      </c>
      <c r="U12" s="314">
        <f t="shared" si="1"/>
        <v>107913.800656668</v>
      </c>
      <c r="X12" s="10"/>
      <c r="Y12" s="10"/>
      <c r="Z12" s="108"/>
    </row>
    <row r="13" spans="1:30" x14ac:dyDescent="0.25">
      <c r="A13" s="23">
        <v>19</v>
      </c>
      <c r="B13" s="196" t="s">
        <v>17</v>
      </c>
      <c r="C13" s="415">
        <v>3965</v>
      </c>
      <c r="D13" s="420">
        <v>0</v>
      </c>
      <c r="E13" s="426">
        <v>0</v>
      </c>
      <c r="F13" s="158">
        <v>0</v>
      </c>
      <c r="G13" s="427">
        <v>0</v>
      </c>
      <c r="H13" s="259">
        <v>1165</v>
      </c>
      <c r="I13" s="14">
        <v>1793</v>
      </c>
      <c r="J13" s="336">
        <v>0.64974902398215284</v>
      </c>
      <c r="K13" s="435">
        <v>0.64989011269996666</v>
      </c>
      <c r="L13" s="441">
        <v>0.44205981307470799</v>
      </c>
      <c r="M13" s="14">
        <f>Lisäosat[[#This Row],[HYTE-kerroin (sis. Kulttuurihyte)]]*Lisäosat[[#This Row],[Asukasmäärä 31.12.2022]]</f>
        <v>1752.7671588412172</v>
      </c>
      <c r="N13" s="435">
        <f>Lisäosat[[#This Row],[HYTE-kerroin (sis. Kulttuurihyte)]]/$N$7</f>
        <v>0.64565959137279516</v>
      </c>
      <c r="O13" s="447">
        <v>0.20284858479761395</v>
      </c>
      <c r="P13" s="138">
        <v>0</v>
      </c>
      <c r="Q13" s="35">
        <v>0</v>
      </c>
      <c r="R13" s="35">
        <v>33756.26728880532</v>
      </c>
      <c r="S13" s="35">
        <v>49434.377802805393</v>
      </c>
      <c r="T13" s="35">
        <v>8235.9771005188031</v>
      </c>
      <c r="U13" s="314">
        <f t="shared" si="1"/>
        <v>91426.622192129522</v>
      </c>
      <c r="X13" s="10"/>
      <c r="Y13" s="10"/>
      <c r="Z13" s="108"/>
    </row>
    <row r="14" spans="1:30" x14ac:dyDescent="0.25">
      <c r="A14" s="23">
        <v>20</v>
      </c>
      <c r="B14" s="196" t="s">
        <v>18</v>
      </c>
      <c r="C14" s="415">
        <v>16473</v>
      </c>
      <c r="D14" s="420">
        <v>0</v>
      </c>
      <c r="E14" s="426">
        <v>0</v>
      </c>
      <c r="F14" s="158">
        <v>0</v>
      </c>
      <c r="G14" s="427">
        <v>0</v>
      </c>
      <c r="H14" s="259">
        <v>4786</v>
      </c>
      <c r="I14" s="14">
        <v>6937</v>
      </c>
      <c r="J14" s="336">
        <v>0.6899235980971602</v>
      </c>
      <c r="K14" s="435">
        <v>0.69007341045893711</v>
      </c>
      <c r="L14" s="441">
        <v>0.55994532947488695</v>
      </c>
      <c r="M14" s="14">
        <f>Lisäosat[[#This Row],[HYTE-kerroin (sis. Kulttuurihyte)]]*Lisäosat[[#This Row],[Asukasmäärä 31.12.2022]]</f>
        <v>9223.9794124398122</v>
      </c>
      <c r="N14" s="435">
        <f>Lisäosat[[#This Row],[HYTE-kerroin (sis. Kulttuurihyte)]]/$N$7</f>
        <v>0.81783971744737971</v>
      </c>
      <c r="O14" s="447">
        <v>0</v>
      </c>
      <c r="P14" s="138">
        <v>0</v>
      </c>
      <c r="Q14" s="35">
        <v>0</v>
      </c>
      <c r="R14" s="35">
        <v>148915.28870541992</v>
      </c>
      <c r="S14" s="35">
        <v>260149.60448101131</v>
      </c>
      <c r="T14" s="35">
        <v>0</v>
      </c>
      <c r="U14" s="314">
        <f t="shared" si="1"/>
        <v>409064.89318643126</v>
      </c>
      <c r="X14" s="10"/>
      <c r="Y14" s="10"/>
      <c r="Z14" s="108"/>
    </row>
    <row r="15" spans="1:30" x14ac:dyDescent="0.25">
      <c r="A15" s="23">
        <v>46</v>
      </c>
      <c r="B15" s="196" t="s">
        <v>19</v>
      </c>
      <c r="C15" s="415">
        <v>1341</v>
      </c>
      <c r="D15" s="420">
        <v>1.2921</v>
      </c>
      <c r="E15" s="426">
        <v>0</v>
      </c>
      <c r="F15" s="158">
        <v>0</v>
      </c>
      <c r="G15" s="427">
        <v>0</v>
      </c>
      <c r="H15" s="259">
        <v>380</v>
      </c>
      <c r="I15" s="14">
        <v>466</v>
      </c>
      <c r="J15" s="336">
        <v>0.81545064377682408</v>
      </c>
      <c r="K15" s="435">
        <v>0.81562771350917362</v>
      </c>
      <c r="L15" s="441">
        <v>0.543023522745118</v>
      </c>
      <c r="M15" s="14">
        <f>Lisäosat[[#This Row],[HYTE-kerroin (sis. Kulttuurihyte)]]*Lisäosat[[#This Row],[Asukasmäärä 31.12.2022]]</f>
        <v>728.19454400120321</v>
      </c>
      <c r="N15" s="435">
        <f>Lisäosat[[#This Row],[HYTE-kerroin (sis. Kulttuurihyte)]]/$N$7</f>
        <v>0.79312422308375707</v>
      </c>
      <c r="O15" s="447">
        <v>0</v>
      </c>
      <c r="P15" s="138">
        <v>162675.11219850002</v>
      </c>
      <c r="Q15" s="35">
        <v>0</v>
      </c>
      <c r="R15" s="35">
        <v>14328.213605987004</v>
      </c>
      <c r="S15" s="35">
        <v>20537.721750729193</v>
      </c>
      <c r="T15" s="35">
        <v>0</v>
      </c>
      <c r="U15" s="314">
        <f t="shared" si="1"/>
        <v>197541.04755521621</v>
      </c>
      <c r="X15" s="10"/>
      <c r="Y15" s="10"/>
      <c r="Z15" s="108"/>
    </row>
    <row r="16" spans="1:30" x14ac:dyDescent="0.25">
      <c r="A16" s="23">
        <v>47</v>
      </c>
      <c r="B16" s="196" t="s">
        <v>20</v>
      </c>
      <c r="C16" s="415">
        <v>1811</v>
      </c>
      <c r="D16" s="420">
        <v>1.9494500000000001</v>
      </c>
      <c r="E16" s="426">
        <v>1</v>
      </c>
      <c r="F16" s="158">
        <v>182</v>
      </c>
      <c r="G16" s="427">
        <v>0.10049696300386526</v>
      </c>
      <c r="H16" s="259">
        <v>643</v>
      </c>
      <c r="I16" s="14">
        <v>741</v>
      </c>
      <c r="J16" s="336">
        <v>0.86774628879892035</v>
      </c>
      <c r="K16" s="435">
        <v>0.86793471418588586</v>
      </c>
      <c r="L16" s="441">
        <v>0.42178809632557401</v>
      </c>
      <c r="M16" s="14">
        <f>Lisäosat[[#This Row],[HYTE-kerroin (sis. Kulttuurihyte)]]*Lisäosat[[#This Row],[Asukasmäärä 31.12.2022]]</f>
        <v>763.85824244561456</v>
      </c>
      <c r="N16" s="435">
        <f>Lisäosat[[#This Row],[HYTE-kerroin (sis. Kulttuurihyte)]]/$N$7</f>
        <v>0.61605131673313929</v>
      </c>
      <c r="O16" s="447">
        <v>0</v>
      </c>
      <c r="P16" s="138">
        <v>662913.33819150005</v>
      </c>
      <c r="Q16" s="35">
        <v>166553.66</v>
      </c>
      <c r="R16" s="35">
        <v>20590.969952817373</v>
      </c>
      <c r="S16" s="35">
        <v>21543.567127197741</v>
      </c>
      <c r="T16" s="35">
        <v>0</v>
      </c>
      <c r="U16" s="314">
        <f t="shared" si="1"/>
        <v>871601.53527151525</v>
      </c>
      <c r="X16" s="10"/>
      <c r="Y16" s="10"/>
      <c r="Z16" s="108"/>
    </row>
    <row r="17" spans="1:26" x14ac:dyDescent="0.25">
      <c r="A17" s="23">
        <v>49</v>
      </c>
      <c r="B17" s="196" t="s">
        <v>21</v>
      </c>
      <c r="C17" s="415">
        <v>305274</v>
      </c>
      <c r="D17" s="420">
        <v>0</v>
      </c>
      <c r="E17" s="426">
        <v>0</v>
      </c>
      <c r="F17" s="158">
        <v>16</v>
      </c>
      <c r="G17" s="427">
        <v>5.2411931576223324E-5</v>
      </c>
      <c r="H17" s="259">
        <v>129657</v>
      </c>
      <c r="I17" s="14">
        <v>140042</v>
      </c>
      <c r="J17" s="336">
        <v>0.92584367546878799</v>
      </c>
      <c r="K17" s="435">
        <v>0.92604471632032681</v>
      </c>
      <c r="L17" s="441">
        <v>0.72935882238621197</v>
      </c>
      <c r="M17" s="14">
        <f>Lisäosat[[#This Row],[HYTE-kerroin (sis. Kulttuurihyte)]]*Lisäosat[[#This Row],[Asukasmäärä 31.12.2022]]</f>
        <v>222654.28514512847</v>
      </c>
      <c r="N17" s="435">
        <f>Lisäosat[[#This Row],[HYTE-kerroin (sis. Kulttuurihyte)]]/$N$7</f>
        <v>1.0652800940004012</v>
      </c>
      <c r="O17" s="447">
        <v>1.7596562162483176</v>
      </c>
      <c r="P17" s="138">
        <v>0</v>
      </c>
      <c r="Q17" s="35">
        <v>0</v>
      </c>
      <c r="R17" s="35">
        <v>3703335.6089626262</v>
      </c>
      <c r="S17" s="35">
        <v>6279656.7106806133</v>
      </c>
      <c r="T17" s="35">
        <v>5500695.4676120458</v>
      </c>
      <c r="U17" s="314">
        <f t="shared" si="1"/>
        <v>15483687.787255287</v>
      </c>
      <c r="X17" s="10"/>
      <c r="Y17" s="10"/>
      <c r="Z17" s="108"/>
    </row>
    <row r="18" spans="1:26" x14ac:dyDescent="0.25">
      <c r="A18" s="23">
        <v>50</v>
      </c>
      <c r="B18" s="196" t="s">
        <v>22</v>
      </c>
      <c r="C18" s="415">
        <v>11276</v>
      </c>
      <c r="D18" s="420">
        <v>0</v>
      </c>
      <c r="E18" s="426">
        <v>0</v>
      </c>
      <c r="F18" s="158">
        <v>0</v>
      </c>
      <c r="G18" s="427">
        <v>0</v>
      </c>
      <c r="H18" s="259">
        <v>4011</v>
      </c>
      <c r="I18" s="14">
        <v>4732</v>
      </c>
      <c r="J18" s="336">
        <v>0.84763313609467461</v>
      </c>
      <c r="K18" s="435">
        <v>0.84781719404310385</v>
      </c>
      <c r="L18" s="441">
        <v>0.43200013730818099</v>
      </c>
      <c r="M18" s="14">
        <f>Lisäosat[[#This Row],[HYTE-kerroin (sis. Kulttuurihyte)]]*Lisäosat[[#This Row],[Asukasmäärä 31.12.2022]]</f>
        <v>4871.2335482870485</v>
      </c>
      <c r="N18" s="435">
        <f>Lisäosat[[#This Row],[HYTE-kerroin (sis. Kulttuurihyte)]]/$N$7</f>
        <v>0.63096672413480226</v>
      </c>
      <c r="O18" s="447">
        <v>0</v>
      </c>
      <c r="P18" s="138">
        <v>0</v>
      </c>
      <c r="Q18" s="35">
        <v>0</v>
      </c>
      <c r="R18" s="35">
        <v>125235.82550839351</v>
      </c>
      <c r="S18" s="35">
        <v>137386.41688775321</v>
      </c>
      <c r="T18" s="35">
        <v>0</v>
      </c>
      <c r="U18" s="314">
        <f t="shared" si="1"/>
        <v>262622.2423961467</v>
      </c>
      <c r="X18" s="10"/>
      <c r="Y18" s="10"/>
      <c r="Z18" s="108"/>
    </row>
    <row r="19" spans="1:26" x14ac:dyDescent="0.25">
      <c r="A19" s="23">
        <v>51</v>
      </c>
      <c r="B19" s="196" t="s">
        <v>23</v>
      </c>
      <c r="C19" s="415">
        <v>9211</v>
      </c>
      <c r="D19" s="420">
        <v>0</v>
      </c>
      <c r="E19" s="426">
        <v>0</v>
      </c>
      <c r="F19" s="158">
        <v>0</v>
      </c>
      <c r="G19" s="427">
        <v>0</v>
      </c>
      <c r="H19" s="259">
        <v>3833</v>
      </c>
      <c r="I19" s="14">
        <v>3885</v>
      </c>
      <c r="J19" s="336">
        <v>0.98661518661518666</v>
      </c>
      <c r="K19" s="435">
        <v>0.98682942359980264</v>
      </c>
      <c r="L19" s="441">
        <v>0.62911426441668195</v>
      </c>
      <c r="M19" s="14">
        <f>Lisäosat[[#This Row],[HYTE-kerroin (sis. Kulttuurihyte)]]*Lisäosat[[#This Row],[Asukasmäärä 31.12.2022]]</f>
        <v>5794.7714895420577</v>
      </c>
      <c r="N19" s="435">
        <f>Lisäosat[[#This Row],[HYTE-kerroin (sis. Kulttuurihyte)]]/$N$7</f>
        <v>0.91886583416128098</v>
      </c>
      <c r="O19" s="447">
        <v>0</v>
      </c>
      <c r="P19" s="138">
        <v>0</v>
      </c>
      <c r="Q19" s="35">
        <v>0</v>
      </c>
      <c r="R19" s="35">
        <v>119074.88425218895</v>
      </c>
      <c r="S19" s="35">
        <v>163433.52946225408</v>
      </c>
      <c r="T19" s="35">
        <v>0</v>
      </c>
      <c r="U19" s="314">
        <f t="shared" si="1"/>
        <v>282508.41371444304</v>
      </c>
      <c r="X19" s="10"/>
      <c r="Y19" s="10"/>
      <c r="Z19" s="108"/>
    </row>
    <row r="20" spans="1:26" x14ac:dyDescent="0.25">
      <c r="A20" s="23">
        <v>52</v>
      </c>
      <c r="B20" s="196" t="s">
        <v>24</v>
      </c>
      <c r="C20" s="415">
        <v>2346</v>
      </c>
      <c r="D20" s="420">
        <v>0.77395000000000003</v>
      </c>
      <c r="E20" s="426">
        <v>0</v>
      </c>
      <c r="F20" s="158">
        <v>0</v>
      </c>
      <c r="G20" s="427">
        <v>0</v>
      </c>
      <c r="H20" s="259">
        <v>822</v>
      </c>
      <c r="I20" s="14">
        <v>952</v>
      </c>
      <c r="J20" s="336">
        <v>0.86344537815126055</v>
      </c>
      <c r="K20" s="435">
        <v>0.8636328696238279</v>
      </c>
      <c r="L20" s="441">
        <v>0.53619280145779502</v>
      </c>
      <c r="M20" s="14">
        <f>Lisäosat[[#This Row],[HYTE-kerroin (sis. Kulttuurihyte)]]*Lisäosat[[#This Row],[Asukasmäärä 31.12.2022]]</f>
        <v>1257.908312219987</v>
      </c>
      <c r="N20" s="435">
        <f>Lisäosat[[#This Row],[HYTE-kerroin (sis. Kulttuurihyte)]]/$N$7</f>
        <v>0.78314747200910306</v>
      </c>
      <c r="O20" s="447">
        <v>0</v>
      </c>
      <c r="P20" s="138">
        <v>113643.83055300001</v>
      </c>
      <c r="Q20" s="35">
        <v>0</v>
      </c>
      <c r="R20" s="35">
        <v>26541.683529001253</v>
      </c>
      <c r="S20" s="35">
        <v>35477.567247827101</v>
      </c>
      <c r="T20" s="35">
        <v>0</v>
      </c>
      <c r="U20" s="314">
        <f t="shared" si="1"/>
        <v>175663.08132982836</v>
      </c>
      <c r="X20" s="10"/>
      <c r="Y20" s="10"/>
      <c r="Z20" s="108"/>
    </row>
    <row r="21" spans="1:26" x14ac:dyDescent="0.25">
      <c r="A21" s="23">
        <v>61</v>
      </c>
      <c r="B21" s="196" t="s">
        <v>25</v>
      </c>
      <c r="C21" s="415">
        <v>16459</v>
      </c>
      <c r="D21" s="420">
        <v>0</v>
      </c>
      <c r="E21" s="426">
        <v>0</v>
      </c>
      <c r="F21" s="158">
        <v>0</v>
      </c>
      <c r="G21" s="427">
        <v>0</v>
      </c>
      <c r="H21" s="259">
        <v>7918</v>
      </c>
      <c r="I21" s="14">
        <v>6224</v>
      </c>
      <c r="J21" s="336">
        <v>1.2721722365038561</v>
      </c>
      <c r="K21" s="435">
        <v>1.2724484803196399</v>
      </c>
      <c r="L21" s="441">
        <v>0.58558202015412597</v>
      </c>
      <c r="M21" s="14">
        <f>Lisäosat[[#This Row],[HYTE-kerroin (sis. Kulttuurihyte)]]*Lisäosat[[#This Row],[Asukasmäärä 31.12.2022]]</f>
        <v>9638.0944697167597</v>
      </c>
      <c r="N21" s="435">
        <f>Lisäosat[[#This Row],[HYTE-kerroin (sis. Kulttuurihyte)]]/$N$7</f>
        <v>0.85528391558196748</v>
      </c>
      <c r="O21" s="447">
        <v>0</v>
      </c>
      <c r="P21" s="138">
        <v>0</v>
      </c>
      <c r="Q21" s="35">
        <v>0</v>
      </c>
      <c r="R21" s="35">
        <v>274356.30694231048</v>
      </c>
      <c r="S21" s="35">
        <v>271829.14793434314</v>
      </c>
      <c r="T21" s="35">
        <v>0</v>
      </c>
      <c r="U21" s="314">
        <f t="shared" si="1"/>
        <v>546185.45487665362</v>
      </c>
      <c r="X21" s="10"/>
      <c r="Y21" s="10"/>
      <c r="Z21" s="108"/>
    </row>
    <row r="22" spans="1:26" x14ac:dyDescent="0.25">
      <c r="A22" s="23">
        <v>69</v>
      </c>
      <c r="B22" s="196" t="s">
        <v>26</v>
      </c>
      <c r="C22" s="415">
        <v>6687</v>
      </c>
      <c r="D22" s="420">
        <v>0.78915000000000002</v>
      </c>
      <c r="E22" s="426">
        <v>0</v>
      </c>
      <c r="F22" s="158">
        <v>0</v>
      </c>
      <c r="G22" s="427">
        <v>0</v>
      </c>
      <c r="H22" s="259">
        <v>2716</v>
      </c>
      <c r="I22" s="14">
        <v>2638</v>
      </c>
      <c r="J22" s="336">
        <v>1.0295678544351781</v>
      </c>
      <c r="K22" s="435">
        <v>1.0297914183084937</v>
      </c>
      <c r="L22" s="441">
        <v>0.58715960853367499</v>
      </c>
      <c r="M22" s="14">
        <f>Lisäosat[[#This Row],[HYTE-kerroin (sis. Kulttuurihyte)]]*Lisäosat[[#This Row],[Asukasmäärä 31.12.2022]]</f>
        <v>3926.3363022646845</v>
      </c>
      <c r="N22" s="435">
        <f>Lisäosat[[#This Row],[HYTE-kerroin (sis. Kulttuurihyte)]]/$N$7</f>
        <v>0.85758809487709364</v>
      </c>
      <c r="O22" s="447">
        <v>0</v>
      </c>
      <c r="P22" s="138">
        <v>330290.31226949999</v>
      </c>
      <c r="Q22" s="35">
        <v>0</v>
      </c>
      <c r="R22" s="35">
        <v>90209.419306398559</v>
      </c>
      <c r="S22" s="35">
        <v>110736.89461145674</v>
      </c>
      <c r="T22" s="35">
        <v>0</v>
      </c>
      <c r="U22" s="314">
        <f t="shared" si="1"/>
        <v>531236.62618735526</v>
      </c>
      <c r="X22" s="10"/>
      <c r="Y22" s="10"/>
      <c r="Z22" s="108"/>
    </row>
    <row r="23" spans="1:26" x14ac:dyDescent="0.25">
      <c r="A23" s="23">
        <v>71</v>
      </c>
      <c r="B23" s="196" t="s">
        <v>27</v>
      </c>
      <c r="C23" s="415">
        <v>6591</v>
      </c>
      <c r="D23" s="420">
        <v>0.6731166666666667</v>
      </c>
      <c r="E23" s="426">
        <v>0</v>
      </c>
      <c r="F23" s="158">
        <v>2</v>
      </c>
      <c r="G23" s="427">
        <v>3.0344409042633893E-4</v>
      </c>
      <c r="H23" s="259">
        <v>2614</v>
      </c>
      <c r="I23" s="14">
        <v>2518</v>
      </c>
      <c r="J23" s="336">
        <v>1.0381254964257347</v>
      </c>
      <c r="K23" s="435">
        <v>1.038350918534602</v>
      </c>
      <c r="L23" s="441">
        <v>0.47106258426027903</v>
      </c>
      <c r="M23" s="14">
        <f>Lisäosat[[#This Row],[HYTE-kerroin (sis. Kulttuurihyte)]]*Lisäosat[[#This Row],[Asukasmäärä 31.12.2022]]</f>
        <v>3104.7734928594991</v>
      </c>
      <c r="N23" s="435">
        <f>Lisäosat[[#This Row],[HYTE-kerroin (sis. Kulttuurihyte)]]/$N$7</f>
        <v>0.68802018792218067</v>
      </c>
      <c r="O23" s="447">
        <v>0</v>
      </c>
      <c r="P23" s="138">
        <v>277681.28295050003</v>
      </c>
      <c r="Q23" s="35">
        <v>0</v>
      </c>
      <c r="R23" s="35">
        <v>89653.398843206451</v>
      </c>
      <c r="S23" s="35">
        <v>87565.849841471238</v>
      </c>
      <c r="T23" s="35">
        <v>0</v>
      </c>
      <c r="U23" s="314">
        <f t="shared" si="1"/>
        <v>454900.53163517773</v>
      </c>
      <c r="X23" s="10"/>
      <c r="Y23" s="10"/>
      <c r="Z23" s="108"/>
    </row>
    <row r="24" spans="1:26" x14ac:dyDescent="0.25">
      <c r="A24" s="23">
        <v>72</v>
      </c>
      <c r="B24" s="196" t="s">
        <v>28</v>
      </c>
      <c r="C24" s="415">
        <v>960</v>
      </c>
      <c r="D24" s="420">
        <v>0.99881666666666669</v>
      </c>
      <c r="E24" s="426">
        <v>0</v>
      </c>
      <c r="F24" s="158">
        <v>0</v>
      </c>
      <c r="G24" s="427">
        <v>0</v>
      </c>
      <c r="H24" s="259">
        <v>248</v>
      </c>
      <c r="I24" s="14">
        <v>338</v>
      </c>
      <c r="J24" s="336">
        <v>0.73372781065088755</v>
      </c>
      <c r="K24" s="435">
        <v>0.73388713480869017</v>
      </c>
      <c r="L24" s="441">
        <v>0.59897940848976705</v>
      </c>
      <c r="M24" s="14">
        <f>Lisäosat[[#This Row],[HYTE-kerroin (sis. Kulttuurihyte)]]*Lisäosat[[#This Row],[Asukasmäärä 31.12.2022]]</f>
        <v>575.02023215017641</v>
      </c>
      <c r="N24" s="435">
        <f>Lisäosat[[#This Row],[HYTE-kerroin (sis. Kulttuurihyte)]]/$N$7</f>
        <v>0.87485174785807351</v>
      </c>
      <c r="O24" s="447">
        <v>3.8417596451267855E-2</v>
      </c>
      <c r="P24" s="138">
        <v>60015.297760000009</v>
      </c>
      <c r="Q24" s="35">
        <v>0</v>
      </c>
      <c r="R24" s="35">
        <v>9229.3646073540876</v>
      </c>
      <c r="S24" s="35">
        <v>16217.651761093823</v>
      </c>
      <c r="T24" s="35">
        <v>377.66034015454352</v>
      </c>
      <c r="U24" s="314">
        <f t="shared" si="1"/>
        <v>85839.97446860245</v>
      </c>
      <c r="X24" s="10"/>
      <c r="Y24" s="10"/>
      <c r="Z24" s="108"/>
    </row>
    <row r="25" spans="1:26" x14ac:dyDescent="0.25">
      <c r="A25" s="23">
        <v>74</v>
      </c>
      <c r="B25" s="196" t="s">
        <v>29</v>
      </c>
      <c r="C25" s="415">
        <v>1052</v>
      </c>
      <c r="D25" s="420">
        <v>1.4803000000000002</v>
      </c>
      <c r="E25" s="426">
        <v>0</v>
      </c>
      <c r="F25" s="158">
        <v>0</v>
      </c>
      <c r="G25" s="427">
        <v>0</v>
      </c>
      <c r="H25" s="259">
        <v>341</v>
      </c>
      <c r="I25" s="14">
        <v>397</v>
      </c>
      <c r="J25" s="336">
        <v>0.8589420654911839</v>
      </c>
      <c r="K25" s="435">
        <v>0.85912857909909013</v>
      </c>
      <c r="L25" s="441">
        <v>0.283566730081796</v>
      </c>
      <c r="M25" s="14">
        <f>Lisäosat[[#This Row],[HYTE-kerroin (sis. Kulttuurihyte)]]*Lisäosat[[#This Row],[Asukasmäärä 31.12.2022]]</f>
        <v>298.31220004604938</v>
      </c>
      <c r="N25" s="435">
        <f>Lisäosat[[#This Row],[HYTE-kerroin (sis. Kulttuurihyte)]]/$N$7</f>
        <v>0.41416924510301589</v>
      </c>
      <c r="O25" s="447">
        <v>0</v>
      </c>
      <c r="P25" s="138">
        <v>146204.81970600001</v>
      </c>
      <c r="Q25" s="35">
        <v>0</v>
      </c>
      <c r="R25" s="35">
        <v>11839.822774280379</v>
      </c>
      <c r="S25" s="35">
        <v>8413.4837453320761</v>
      </c>
      <c r="T25" s="35">
        <v>0</v>
      </c>
      <c r="U25" s="314">
        <f t="shared" si="1"/>
        <v>166458.12622561248</v>
      </c>
      <c r="X25" s="10"/>
      <c r="Y25" s="10"/>
      <c r="Z25" s="108"/>
    </row>
    <row r="26" spans="1:26" x14ac:dyDescent="0.25">
      <c r="A26" s="23">
        <v>75</v>
      </c>
      <c r="B26" s="196" t="s">
        <v>30</v>
      </c>
      <c r="C26" s="415">
        <v>19549</v>
      </c>
      <c r="D26" s="420">
        <v>0</v>
      </c>
      <c r="E26" s="426">
        <v>0</v>
      </c>
      <c r="F26" s="158">
        <v>0</v>
      </c>
      <c r="G26" s="427">
        <v>0</v>
      </c>
      <c r="H26" s="259">
        <v>6122</v>
      </c>
      <c r="I26" s="14">
        <v>7547</v>
      </c>
      <c r="J26" s="336">
        <v>0.81118325162316152</v>
      </c>
      <c r="K26" s="435">
        <v>0.81135939471943286</v>
      </c>
      <c r="L26" s="441">
        <v>0.68220138812970399</v>
      </c>
      <c r="M26" s="14">
        <f>Lisäosat[[#This Row],[HYTE-kerroin (sis. Kulttuurihyte)]]*Lisäosat[[#This Row],[Asukasmäärä 31.12.2022]]</f>
        <v>13336.354936547583</v>
      </c>
      <c r="N26" s="435">
        <f>Lisäosat[[#This Row],[HYTE-kerroin (sis. Kulttuurihyte)]]/$N$7</f>
        <v>0.99640332929186448</v>
      </c>
      <c r="O26" s="447">
        <v>0</v>
      </c>
      <c r="P26" s="138">
        <v>0</v>
      </c>
      <c r="Q26" s="35">
        <v>0</v>
      </c>
      <c r="R26" s="35">
        <v>207782.56897654952</v>
      </c>
      <c r="S26" s="35">
        <v>376133.47849434777</v>
      </c>
      <c r="T26" s="35">
        <v>0</v>
      </c>
      <c r="U26" s="314">
        <f t="shared" si="1"/>
        <v>583916.04747089732</v>
      </c>
      <c r="X26" s="10"/>
      <c r="Y26" s="10"/>
      <c r="Z26" s="108"/>
    </row>
    <row r="27" spans="1:26" x14ac:dyDescent="0.25">
      <c r="A27" s="23">
        <v>77</v>
      </c>
      <c r="B27" s="196" t="s">
        <v>31</v>
      </c>
      <c r="C27" s="415">
        <v>4601</v>
      </c>
      <c r="D27" s="420">
        <v>0.66818333333333335</v>
      </c>
      <c r="E27" s="426">
        <v>0</v>
      </c>
      <c r="F27" s="158">
        <v>0</v>
      </c>
      <c r="G27" s="427">
        <v>0</v>
      </c>
      <c r="H27" s="259">
        <v>1306</v>
      </c>
      <c r="I27" s="14">
        <v>1630</v>
      </c>
      <c r="J27" s="336">
        <v>0.80122699386503071</v>
      </c>
      <c r="K27" s="435">
        <v>0.80140097502555541</v>
      </c>
      <c r="L27" s="441">
        <v>0.57020562401741204</v>
      </c>
      <c r="M27" s="14">
        <f>Lisäosat[[#This Row],[HYTE-kerroin (sis. Kulttuurihyte)]]*Lisäosat[[#This Row],[Asukasmäärä 31.12.2022]]</f>
        <v>2623.5160761041129</v>
      </c>
      <c r="N27" s="435">
        <f>Lisäosat[[#This Row],[HYTE-kerroin (sis. Kulttuurihyte)]]/$N$7</f>
        <v>0.83282560258272831</v>
      </c>
      <c r="O27" s="447">
        <v>0</v>
      </c>
      <c r="P27" s="138">
        <v>192421.15782816667</v>
      </c>
      <c r="Q27" s="35">
        <v>0</v>
      </c>
      <c r="R27" s="35">
        <v>48302.921107812799</v>
      </c>
      <c r="S27" s="35">
        <v>73992.648837399291</v>
      </c>
      <c r="T27" s="35">
        <v>0</v>
      </c>
      <c r="U27" s="314">
        <f t="shared" si="1"/>
        <v>314716.72777337872</v>
      </c>
      <c r="X27" s="10"/>
      <c r="Y27" s="10"/>
      <c r="Z27" s="108"/>
    </row>
    <row r="28" spans="1:26" x14ac:dyDescent="0.25">
      <c r="A28" s="23">
        <v>78</v>
      </c>
      <c r="B28" s="196" t="s">
        <v>32</v>
      </c>
      <c r="C28" s="415">
        <v>7832</v>
      </c>
      <c r="D28" s="420">
        <v>0.99443333333333328</v>
      </c>
      <c r="E28" s="426">
        <v>0</v>
      </c>
      <c r="F28" s="158">
        <v>1</v>
      </c>
      <c r="G28" s="427">
        <v>1.2768130745658836E-4</v>
      </c>
      <c r="H28" s="259">
        <v>3444</v>
      </c>
      <c r="I28" s="14">
        <v>3109</v>
      </c>
      <c r="J28" s="336">
        <v>1.1077516886458669</v>
      </c>
      <c r="K28" s="435">
        <v>1.1079922296234419</v>
      </c>
      <c r="L28" s="441">
        <v>0.60191343213881598</v>
      </c>
      <c r="M28" s="14">
        <f>Lisäosat[[#This Row],[HYTE-kerroin (sis. Kulttuurihyte)]]*Lisäosat[[#This Row],[Asukasmäärä 31.12.2022]]</f>
        <v>4714.1860005112067</v>
      </c>
      <c r="N28" s="435">
        <f>Lisäosat[[#This Row],[HYTE-kerroin (sis. Kulttuurihyte)]]/$N$7</f>
        <v>0.87913709670520546</v>
      </c>
      <c r="O28" s="447">
        <v>0</v>
      </c>
      <c r="P28" s="138">
        <v>487476.07283466664</v>
      </c>
      <c r="Q28" s="35">
        <v>0</v>
      </c>
      <c r="R28" s="35">
        <v>113679.11636558145</v>
      </c>
      <c r="S28" s="35">
        <v>132957.1076263407</v>
      </c>
      <c r="T28" s="35">
        <v>0</v>
      </c>
      <c r="U28" s="314">
        <f t="shared" si="1"/>
        <v>734112.2968265888</v>
      </c>
      <c r="X28" s="10"/>
      <c r="Y28" s="10"/>
      <c r="Z28" s="108"/>
    </row>
    <row r="29" spans="1:26" x14ac:dyDescent="0.25">
      <c r="A29" s="23">
        <v>79</v>
      </c>
      <c r="B29" s="196" t="s">
        <v>33</v>
      </c>
      <c r="C29" s="415">
        <v>6753</v>
      </c>
      <c r="D29" s="420">
        <v>0</v>
      </c>
      <c r="E29" s="426">
        <v>0</v>
      </c>
      <c r="F29" s="158">
        <v>0</v>
      </c>
      <c r="G29" s="427">
        <v>0</v>
      </c>
      <c r="H29" s="259">
        <v>3857</v>
      </c>
      <c r="I29" s="14">
        <v>2500</v>
      </c>
      <c r="J29" s="336">
        <v>1.5427999999999999</v>
      </c>
      <c r="K29" s="435">
        <v>1.543135008850816</v>
      </c>
      <c r="L29" s="441">
        <v>0.54896905766486004</v>
      </c>
      <c r="M29" s="14">
        <f>Lisäosat[[#This Row],[HYTE-kerroin (sis. Kulttuurihyte)]]*Lisäosat[[#This Row],[Asukasmäärä 31.12.2022]]</f>
        <v>3707.1880464107999</v>
      </c>
      <c r="N29" s="435">
        <f>Lisäosat[[#This Row],[HYTE-kerroin (sis. Kulttuurihyte)]]/$N$7</f>
        <v>0.80180809692443245</v>
      </c>
      <c r="O29" s="447">
        <v>0</v>
      </c>
      <c r="P29" s="138">
        <v>0</v>
      </c>
      <c r="Q29" s="35">
        <v>0</v>
      </c>
      <c r="R29" s="35">
        <v>136512.35836348124</v>
      </c>
      <c r="S29" s="35">
        <v>104556.12061642767</v>
      </c>
      <c r="T29" s="35">
        <v>0</v>
      </c>
      <c r="U29" s="314">
        <f t="shared" si="1"/>
        <v>241068.47897990892</v>
      </c>
      <c r="X29" s="10"/>
      <c r="Y29" s="10"/>
      <c r="Z29" s="108"/>
    </row>
    <row r="30" spans="1:26" x14ac:dyDescent="0.25">
      <c r="A30" s="23">
        <v>81</v>
      </c>
      <c r="B30" s="196" t="s">
        <v>34</v>
      </c>
      <c r="C30" s="415">
        <v>2574</v>
      </c>
      <c r="D30" s="420">
        <v>1.0004999999999999</v>
      </c>
      <c r="E30" s="426">
        <v>0</v>
      </c>
      <c r="F30" s="158">
        <v>0</v>
      </c>
      <c r="G30" s="427">
        <v>0</v>
      </c>
      <c r="H30" s="259">
        <v>893</v>
      </c>
      <c r="I30" s="14">
        <v>896</v>
      </c>
      <c r="J30" s="336">
        <v>0.9966517857142857</v>
      </c>
      <c r="K30" s="435">
        <v>0.99686820208024107</v>
      </c>
      <c r="L30" s="441">
        <v>0.67480394746509298</v>
      </c>
      <c r="M30" s="14">
        <f>Lisäosat[[#This Row],[HYTE-kerroin (sis. Kulttuurihyte)]]*Lisäosat[[#This Row],[Asukasmäärä 31.12.2022]]</f>
        <v>1736.9453607751493</v>
      </c>
      <c r="N30" s="435">
        <f>Lisäosat[[#This Row],[HYTE-kerroin (sis. Kulttuurihyte)]]/$N$7</f>
        <v>0.98559884452430191</v>
      </c>
      <c r="O30" s="447">
        <v>0</v>
      </c>
      <c r="P30" s="138">
        <v>241780.819995</v>
      </c>
      <c r="Q30" s="35">
        <v>0</v>
      </c>
      <c r="R30" s="35">
        <v>33613.797653224479</v>
      </c>
      <c r="S30" s="35">
        <v>48988.145832305228</v>
      </c>
      <c r="T30" s="35">
        <v>0</v>
      </c>
      <c r="U30" s="314">
        <f t="shared" si="1"/>
        <v>324382.76348052971</v>
      </c>
      <c r="X30" s="10"/>
      <c r="Y30" s="10"/>
      <c r="Z30" s="108"/>
    </row>
    <row r="31" spans="1:26" x14ac:dyDescent="0.25">
      <c r="A31" s="23">
        <v>82</v>
      </c>
      <c r="B31" s="196" t="s">
        <v>35</v>
      </c>
      <c r="C31" s="415">
        <v>9359</v>
      </c>
      <c r="D31" s="420">
        <v>0</v>
      </c>
      <c r="E31" s="426">
        <v>0</v>
      </c>
      <c r="F31" s="158">
        <v>0</v>
      </c>
      <c r="G31" s="427">
        <v>0</v>
      </c>
      <c r="H31" s="259">
        <v>2850</v>
      </c>
      <c r="I31" s="14">
        <v>4128</v>
      </c>
      <c r="J31" s="336">
        <v>0.69040697674418605</v>
      </c>
      <c r="K31" s="435">
        <v>0.69055689406845</v>
      </c>
      <c r="L31" s="441">
        <v>0.64936398169077703</v>
      </c>
      <c r="M31" s="14">
        <f>Lisäosat[[#This Row],[HYTE-kerroin (sis. Kulttuurihyte)]]*Lisäosat[[#This Row],[Asukasmäärä 31.12.2022]]</f>
        <v>6077.3975046439818</v>
      </c>
      <c r="N31" s="435">
        <f>Lisäosat[[#This Row],[HYTE-kerroin (sis. Kulttuurihyte)]]/$N$7</f>
        <v>0.94844197701323762</v>
      </c>
      <c r="O31" s="447">
        <v>0</v>
      </c>
      <c r="P31" s="138">
        <v>0</v>
      </c>
      <c r="Q31" s="35">
        <v>0</v>
      </c>
      <c r="R31" s="35">
        <v>84664.277827784768</v>
      </c>
      <c r="S31" s="35">
        <v>171404.60601795965</v>
      </c>
      <c r="T31" s="35">
        <v>0</v>
      </c>
      <c r="U31" s="314">
        <f t="shared" si="1"/>
        <v>256068.88384574442</v>
      </c>
      <c r="X31" s="10"/>
      <c r="Y31" s="10"/>
      <c r="Z31" s="108"/>
    </row>
    <row r="32" spans="1:26" x14ac:dyDescent="0.25">
      <c r="A32" s="23">
        <v>86</v>
      </c>
      <c r="B32" s="196" t="s">
        <v>36</v>
      </c>
      <c r="C32" s="415">
        <v>8031</v>
      </c>
      <c r="D32" s="420">
        <v>0</v>
      </c>
      <c r="E32" s="426">
        <v>0</v>
      </c>
      <c r="F32" s="158">
        <v>0</v>
      </c>
      <c r="G32" s="427">
        <v>0</v>
      </c>
      <c r="H32" s="259">
        <v>1765</v>
      </c>
      <c r="I32" s="14">
        <v>3550</v>
      </c>
      <c r="J32" s="336">
        <v>0.4971830985915493</v>
      </c>
      <c r="K32" s="435">
        <v>0.4972910586242848</v>
      </c>
      <c r="L32" s="441">
        <v>0.575009368807049</v>
      </c>
      <c r="M32" s="14">
        <f>Lisäosat[[#This Row],[HYTE-kerroin (sis. Kulttuurihyte)]]*Lisäosat[[#This Row],[Asukasmäärä 31.12.2022]]</f>
        <v>4617.9002408894103</v>
      </c>
      <c r="N32" s="435">
        <f>Lisäosat[[#This Row],[HYTE-kerroin (sis. Kulttuurihyte)]]/$N$7</f>
        <v>0.83984181126354784</v>
      </c>
      <c r="O32" s="447">
        <v>0</v>
      </c>
      <c r="P32" s="138">
        <v>0</v>
      </c>
      <c r="Q32" s="35">
        <v>0</v>
      </c>
      <c r="R32" s="35">
        <v>52318.052842732366</v>
      </c>
      <c r="S32" s="35">
        <v>130241.50071063334</v>
      </c>
      <c r="T32" s="35">
        <v>0</v>
      </c>
      <c r="U32" s="314">
        <f t="shared" si="1"/>
        <v>182559.55355336569</v>
      </c>
      <c r="X32" s="10"/>
      <c r="Y32" s="10"/>
      <c r="Z32" s="108"/>
    </row>
    <row r="33" spans="1:26" x14ac:dyDescent="0.25">
      <c r="A33" s="23">
        <v>90</v>
      </c>
      <c r="B33" s="196" t="s">
        <v>37</v>
      </c>
      <c r="C33" s="415">
        <v>3061</v>
      </c>
      <c r="D33" s="420">
        <v>1.6935833333333332</v>
      </c>
      <c r="E33" s="426">
        <v>0</v>
      </c>
      <c r="F33" s="158">
        <v>0</v>
      </c>
      <c r="G33" s="427">
        <v>0</v>
      </c>
      <c r="H33" s="259">
        <v>977</v>
      </c>
      <c r="I33" s="14">
        <v>1013</v>
      </c>
      <c r="J33" s="336">
        <v>0.96446199407699906</v>
      </c>
      <c r="K33" s="435">
        <v>0.96467142064187561</v>
      </c>
      <c r="L33" s="441">
        <v>0.54979024796098797</v>
      </c>
      <c r="M33" s="14">
        <f>Lisäosat[[#This Row],[HYTE-kerroin (sis. Kulttuurihyte)]]*Lisäosat[[#This Row],[Asukasmäärä 31.12.2022]]</f>
        <v>1682.9079490085842</v>
      </c>
      <c r="N33" s="435">
        <f>Lisäosat[[#This Row],[HYTE-kerroin (sis. Kulttuurihyte)]]/$N$7</f>
        <v>0.80300750337431859</v>
      </c>
      <c r="O33" s="447">
        <v>0</v>
      </c>
      <c r="P33" s="138">
        <v>973410.68019249989</v>
      </c>
      <c r="Q33" s="35">
        <v>0</v>
      </c>
      <c r="R33" s="35">
        <v>38682.455763460632</v>
      </c>
      <c r="S33" s="35">
        <v>47464.095238773916</v>
      </c>
      <c r="T33" s="35">
        <v>0</v>
      </c>
      <c r="U33" s="314">
        <f t="shared" si="1"/>
        <v>1059557.2311947343</v>
      </c>
      <c r="X33" s="10"/>
      <c r="Y33" s="10"/>
      <c r="Z33" s="108"/>
    </row>
    <row r="34" spans="1:26" x14ac:dyDescent="0.25">
      <c r="A34" s="23">
        <v>91</v>
      </c>
      <c r="B34" s="196" t="s">
        <v>38</v>
      </c>
      <c r="C34" s="415">
        <v>664028</v>
      </c>
      <c r="D34" s="420">
        <v>0</v>
      </c>
      <c r="E34" s="426">
        <v>0</v>
      </c>
      <c r="F34" s="158">
        <v>63</v>
      </c>
      <c r="G34" s="427">
        <v>9.4875517297463358E-5</v>
      </c>
      <c r="H34" s="259">
        <v>416086</v>
      </c>
      <c r="I34" s="14">
        <v>314578</v>
      </c>
      <c r="J34" s="336">
        <v>1.3226799076858522</v>
      </c>
      <c r="K34" s="435">
        <v>1.3229671189095178</v>
      </c>
      <c r="L34" s="441">
        <v>0.69399918418666295</v>
      </c>
      <c r="M34" s="14">
        <f>Lisäosat[[#This Row],[HYTE-kerroin (sis. Kulttuurihyte)]]*Lisäosat[[#This Row],[Asukasmäärä 31.12.2022]]</f>
        <v>460834.89027710143</v>
      </c>
      <c r="N34" s="435">
        <f>Lisäosat[[#This Row],[HYTE-kerroin (sis. Kulttuurihyte)]]/$N$7</f>
        <v>1.0136348440234431</v>
      </c>
      <c r="O34" s="447">
        <v>0.51729038162723706</v>
      </c>
      <c r="P34" s="138">
        <v>0</v>
      </c>
      <c r="Q34" s="35">
        <v>0</v>
      </c>
      <c r="R34" s="35">
        <v>11508182.451461764</v>
      </c>
      <c r="S34" s="35">
        <v>12997211.840581009</v>
      </c>
      <c r="T34" s="35">
        <v>3517391.8467191905</v>
      </c>
      <c r="U34" s="314">
        <f t="shared" si="1"/>
        <v>28022786.138761964</v>
      </c>
      <c r="X34" s="10"/>
      <c r="Y34" s="10"/>
      <c r="Z34" s="108"/>
    </row>
    <row r="35" spans="1:26" x14ac:dyDescent="0.25">
      <c r="A35" s="23">
        <v>92</v>
      </c>
      <c r="B35" s="196" t="s">
        <v>39</v>
      </c>
      <c r="C35" s="415">
        <v>242819</v>
      </c>
      <c r="D35" s="420">
        <v>0</v>
      </c>
      <c r="E35" s="426">
        <v>0</v>
      </c>
      <c r="F35" s="158">
        <v>25</v>
      </c>
      <c r="G35" s="427">
        <v>1.0295734683035512E-4</v>
      </c>
      <c r="H35" s="259">
        <v>118546</v>
      </c>
      <c r="I35" s="14">
        <v>113300</v>
      </c>
      <c r="J35" s="336">
        <v>1.0463018534863195</v>
      </c>
      <c r="K35" s="435">
        <v>1.0465290510372289</v>
      </c>
      <c r="L35" s="441">
        <v>0.72207863934944905</v>
      </c>
      <c r="M35" s="14">
        <f>Lisäosat[[#This Row],[HYTE-kerroin (sis. Kulttuurihyte)]]*Lisäosat[[#This Row],[Asukasmäärä 31.12.2022]]</f>
        <v>175334.41312819388</v>
      </c>
      <c r="N35" s="435">
        <f>Lisäosat[[#This Row],[HYTE-kerroin (sis. Kulttuurihyte)]]/$N$7</f>
        <v>1.0546468722833184</v>
      </c>
      <c r="O35" s="447">
        <v>1.2737600228050965</v>
      </c>
      <c r="P35" s="138">
        <v>0</v>
      </c>
      <c r="Q35" s="35">
        <v>0</v>
      </c>
      <c r="R35" s="35">
        <v>3328934.5031338963</v>
      </c>
      <c r="S35" s="35">
        <v>4945065.0513913967</v>
      </c>
      <c r="T35" s="35">
        <v>3167161.7021697098</v>
      </c>
      <c r="U35" s="314">
        <f t="shared" si="1"/>
        <v>11441161.256695002</v>
      </c>
      <c r="X35" s="10"/>
      <c r="Y35" s="10"/>
      <c r="Z35" s="108"/>
    </row>
    <row r="36" spans="1:26" x14ac:dyDescent="0.25">
      <c r="A36" s="23">
        <v>97</v>
      </c>
      <c r="B36" s="196" t="s">
        <v>40</v>
      </c>
      <c r="C36" s="415">
        <v>2091</v>
      </c>
      <c r="D36" s="420">
        <v>0.77800000000000002</v>
      </c>
      <c r="E36" s="426">
        <v>0</v>
      </c>
      <c r="F36" s="158">
        <v>0</v>
      </c>
      <c r="G36" s="427">
        <v>0</v>
      </c>
      <c r="H36" s="259">
        <v>550</v>
      </c>
      <c r="I36" s="14">
        <v>747</v>
      </c>
      <c r="J36" s="336">
        <v>0.73627844712182067</v>
      </c>
      <c r="K36" s="435">
        <v>0.73643832513352081</v>
      </c>
      <c r="L36" s="441">
        <v>0.58741835325056801</v>
      </c>
      <c r="M36" s="14">
        <f>Lisäosat[[#This Row],[HYTE-kerroin (sis. Kulttuurihyte)]]*Lisäosat[[#This Row],[Asukasmäärä 31.12.2022]]</f>
        <v>1228.2917766469377</v>
      </c>
      <c r="N36" s="435">
        <f>Lisäosat[[#This Row],[HYTE-kerroin (sis. Kulttuurihyte)]]/$N$7</f>
        <v>0.85796600981809912</v>
      </c>
      <c r="O36" s="447">
        <v>0</v>
      </c>
      <c r="P36" s="138">
        <v>101821.28682000001</v>
      </c>
      <c r="Q36" s="35">
        <v>0</v>
      </c>
      <c r="R36" s="35">
        <v>20172.592245889915</v>
      </c>
      <c r="S36" s="35">
        <v>34642.273751287445</v>
      </c>
      <c r="T36" s="35">
        <v>0</v>
      </c>
      <c r="U36" s="314">
        <f t="shared" si="1"/>
        <v>156636.15281717735</v>
      </c>
      <c r="X36" s="10"/>
      <c r="Y36" s="10"/>
      <c r="Z36" s="108"/>
    </row>
    <row r="37" spans="1:26" s="104" customFormat="1" x14ac:dyDescent="0.25">
      <c r="A37" s="124">
        <v>98</v>
      </c>
      <c r="B37" s="124" t="s">
        <v>41</v>
      </c>
      <c r="C37" s="416">
        <v>22943</v>
      </c>
      <c r="D37" s="420">
        <v>0</v>
      </c>
      <c r="E37" s="428">
        <v>0</v>
      </c>
      <c r="F37" s="158">
        <v>3</v>
      </c>
      <c r="G37" s="427">
        <v>1.3075883711807524E-4</v>
      </c>
      <c r="H37" s="272">
        <v>5862</v>
      </c>
      <c r="I37" s="15">
        <v>9519</v>
      </c>
      <c r="J37" s="337">
        <v>0.61582098959974785</v>
      </c>
      <c r="K37" s="435">
        <v>0.61595471106852817</v>
      </c>
      <c r="L37" s="442">
        <v>0.70032972905287705</v>
      </c>
      <c r="M37" s="14">
        <f>Lisäosat[[#This Row],[HYTE-kerroin (sis. Kulttuurihyte)]]*Lisäosat[[#This Row],[Asukasmäärä 31.12.2022]]</f>
        <v>16067.664973660158</v>
      </c>
      <c r="N37" s="435">
        <f>Lisäosat[[#This Row],[HYTE-kerroin (sis. Kulttuurihyte)]]/$N$7</f>
        <v>1.022881052094377</v>
      </c>
      <c r="O37" s="446">
        <v>0</v>
      </c>
      <c r="P37" s="200">
        <v>0</v>
      </c>
      <c r="Q37" s="162">
        <v>0</v>
      </c>
      <c r="R37" s="162">
        <v>185127.22106219266</v>
      </c>
      <c r="S37" s="162">
        <v>453166.30717906693</v>
      </c>
      <c r="T37" s="162">
        <v>0</v>
      </c>
      <c r="U37" s="314">
        <f t="shared" si="1"/>
        <v>638293.52824125963</v>
      </c>
      <c r="V37" s="59"/>
      <c r="W37" s="59"/>
      <c r="X37" s="109"/>
      <c r="Y37" s="110"/>
      <c r="Z37" s="111"/>
    </row>
    <row r="38" spans="1:26" s="45" customFormat="1" x14ac:dyDescent="0.25">
      <c r="A38" s="128">
        <v>102</v>
      </c>
      <c r="B38" s="124" t="s">
        <v>42</v>
      </c>
      <c r="C38" s="416">
        <v>9745</v>
      </c>
      <c r="D38" s="420">
        <v>0</v>
      </c>
      <c r="E38" s="428">
        <v>0</v>
      </c>
      <c r="F38" s="158">
        <v>0</v>
      </c>
      <c r="G38" s="427">
        <v>0</v>
      </c>
      <c r="H38" s="272">
        <v>4019</v>
      </c>
      <c r="I38" s="15">
        <v>4013</v>
      </c>
      <c r="J38" s="337">
        <v>1.0014951407924246</v>
      </c>
      <c r="K38" s="435">
        <v>1.0017126088610109</v>
      </c>
      <c r="L38" s="442">
        <v>0.66087472699616501</v>
      </c>
      <c r="M38" s="14">
        <f>Lisäosat[[#This Row],[HYTE-kerroin (sis. Kulttuurihyte)]]*Lisäosat[[#This Row],[Asukasmäärä 31.12.2022]]</f>
        <v>6440.2242145776281</v>
      </c>
      <c r="N38" s="435">
        <f>Lisäosat[[#This Row],[HYTE-kerroin (sis. Kulttuurihyte)]]/$N$7</f>
        <v>0.96525423384015974</v>
      </c>
      <c r="O38" s="447">
        <v>0</v>
      </c>
      <c r="P38" s="200">
        <v>0</v>
      </c>
      <c r="Q38" s="162">
        <v>0</v>
      </c>
      <c r="R38" s="162">
        <v>127878.13079089222</v>
      </c>
      <c r="S38" s="162">
        <v>181637.6324443942</v>
      </c>
      <c r="T38" s="162">
        <v>0</v>
      </c>
      <c r="U38" s="314">
        <f t="shared" si="1"/>
        <v>309515.7632352864</v>
      </c>
      <c r="V38" s="44"/>
      <c r="W38" s="44"/>
      <c r="X38" s="110"/>
      <c r="Y38" s="110"/>
      <c r="Z38" s="111"/>
    </row>
    <row r="39" spans="1:26" s="45" customFormat="1" x14ac:dyDescent="0.25">
      <c r="A39" s="128">
        <v>103</v>
      </c>
      <c r="B39" s="124" t="s">
        <v>43</v>
      </c>
      <c r="C39" s="416">
        <v>2161</v>
      </c>
      <c r="D39" s="420">
        <v>0</v>
      </c>
      <c r="E39" s="428">
        <v>0</v>
      </c>
      <c r="F39" s="158">
        <v>0</v>
      </c>
      <c r="G39" s="427">
        <v>0</v>
      </c>
      <c r="H39" s="272">
        <v>503</v>
      </c>
      <c r="I39" s="15">
        <v>839</v>
      </c>
      <c r="J39" s="337">
        <v>0.59952324195470796</v>
      </c>
      <c r="K39" s="435">
        <v>0.5996534244750118</v>
      </c>
      <c r="L39" s="442">
        <v>0.322007886492434</v>
      </c>
      <c r="M39" s="14">
        <f>Lisäosat[[#This Row],[HYTE-kerroin (sis. Kulttuurihyte)]]*Lisäosat[[#This Row],[Asukasmäärä 31.12.2022]]</f>
        <v>695.85904271014988</v>
      </c>
      <c r="N39" s="435">
        <f>Lisäosat[[#This Row],[HYTE-kerroin (sis. Kulttuurihyte)]]/$N$7</f>
        <v>0.47031527015640762</v>
      </c>
      <c r="O39" s="447">
        <v>0</v>
      </c>
      <c r="P39" s="200">
        <v>0</v>
      </c>
      <c r="Q39" s="162">
        <v>0</v>
      </c>
      <c r="R39" s="162">
        <v>16975.648758805557</v>
      </c>
      <c r="S39" s="162">
        <v>19625.743579982416</v>
      </c>
      <c r="T39" s="162">
        <v>0</v>
      </c>
      <c r="U39" s="314">
        <f t="shared" si="1"/>
        <v>36601.392338787977</v>
      </c>
      <c r="V39" s="44"/>
      <c r="W39" s="44"/>
      <c r="X39" s="110"/>
      <c r="Y39" s="110"/>
      <c r="Z39" s="111"/>
    </row>
    <row r="40" spans="1:26" s="45" customFormat="1" x14ac:dyDescent="0.25">
      <c r="A40" s="128">
        <v>105</v>
      </c>
      <c r="B40" s="124" t="s">
        <v>44</v>
      </c>
      <c r="C40" s="416">
        <v>2094</v>
      </c>
      <c r="D40" s="420">
        <v>1.7368999999999999</v>
      </c>
      <c r="E40" s="428">
        <v>0</v>
      </c>
      <c r="F40" s="158">
        <v>0</v>
      </c>
      <c r="G40" s="427">
        <v>0</v>
      </c>
      <c r="H40" s="272">
        <v>525</v>
      </c>
      <c r="I40" s="15">
        <v>665</v>
      </c>
      <c r="J40" s="337">
        <v>0.78947368421052633</v>
      </c>
      <c r="K40" s="435">
        <v>0.78964511321733011</v>
      </c>
      <c r="L40" s="442">
        <v>0.57445825673971995</v>
      </c>
      <c r="M40" s="14">
        <f>Lisäosat[[#This Row],[HYTE-kerroin (sis. Kulttuurihyte)]]*Lisäosat[[#This Row],[Asukasmäärä 31.12.2022]]</f>
        <v>1202.9155896129737</v>
      </c>
      <c r="N40" s="435">
        <f>Lisäosat[[#This Row],[HYTE-kerroin (sis. Kulttuurihyte)]]/$N$7</f>
        <v>0.83903687314959141</v>
      </c>
      <c r="O40" s="447">
        <v>0</v>
      </c>
      <c r="P40" s="200">
        <v>682932.37102199998</v>
      </c>
      <c r="Q40" s="162">
        <v>0</v>
      </c>
      <c r="R40" s="162">
        <v>21661.070958709868</v>
      </c>
      <c r="S40" s="162">
        <v>33926.573430965967</v>
      </c>
      <c r="T40" s="162">
        <v>0</v>
      </c>
      <c r="U40" s="314">
        <f t="shared" si="1"/>
        <v>738520.01541167579</v>
      </c>
      <c r="V40" s="44"/>
      <c r="W40" s="44"/>
      <c r="X40" s="110"/>
      <c r="Y40" s="110"/>
      <c r="Z40" s="111"/>
    </row>
    <row r="41" spans="1:26" s="45" customFormat="1" x14ac:dyDescent="0.25">
      <c r="A41" s="128">
        <v>106</v>
      </c>
      <c r="B41" s="124" t="s">
        <v>45</v>
      </c>
      <c r="C41" s="416">
        <v>46797</v>
      </c>
      <c r="D41" s="420">
        <v>0</v>
      </c>
      <c r="E41" s="428">
        <v>0</v>
      </c>
      <c r="F41" s="158">
        <v>0</v>
      </c>
      <c r="G41" s="427">
        <v>0</v>
      </c>
      <c r="H41" s="272">
        <v>19730</v>
      </c>
      <c r="I41" s="15">
        <v>20748</v>
      </c>
      <c r="J41" s="337">
        <v>0.95093502988239831</v>
      </c>
      <c r="K41" s="435">
        <v>0.95114151915616141</v>
      </c>
      <c r="L41" s="442">
        <v>0.65403012484069201</v>
      </c>
      <c r="M41" s="14">
        <f>Lisäosat[[#This Row],[HYTE-kerroin (sis. Kulttuurihyte)]]*Lisäosat[[#This Row],[Asukasmäärä 31.12.2022]]</f>
        <v>30606.647752169865</v>
      </c>
      <c r="N41" s="435">
        <f>Lisäosat[[#This Row],[HYTE-kerroin (sis. Kulttuurihyte)]]/$N$7</f>
        <v>0.95525720877679976</v>
      </c>
      <c r="O41" s="447">
        <v>0.23458434648630697</v>
      </c>
      <c r="P41" s="200">
        <v>0</v>
      </c>
      <c r="Q41" s="162">
        <v>0</v>
      </c>
      <c r="R41" s="162">
        <v>583088.46270255663</v>
      </c>
      <c r="S41" s="162">
        <v>863218.24357915961</v>
      </c>
      <c r="T41" s="162">
        <v>112413.11910420179</v>
      </c>
      <c r="U41" s="314">
        <f t="shared" si="1"/>
        <v>1558719.8253859179</v>
      </c>
      <c r="V41" s="44"/>
      <c r="W41" s="44"/>
      <c r="X41" s="110"/>
      <c r="Y41" s="110"/>
      <c r="Z41" s="111"/>
    </row>
    <row r="42" spans="1:26" s="45" customFormat="1" x14ac:dyDescent="0.25">
      <c r="A42" s="128">
        <v>108</v>
      </c>
      <c r="B42" s="124" t="s">
        <v>46</v>
      </c>
      <c r="C42" s="416">
        <v>10257</v>
      </c>
      <c r="D42" s="420">
        <v>0</v>
      </c>
      <c r="E42" s="428">
        <v>0</v>
      </c>
      <c r="F42" s="158">
        <v>3</v>
      </c>
      <c r="G42" s="427">
        <v>2.9248318221702252E-4</v>
      </c>
      <c r="H42" s="272">
        <v>2844</v>
      </c>
      <c r="I42" s="15">
        <v>4240</v>
      </c>
      <c r="J42" s="337">
        <v>0.67075471698113209</v>
      </c>
      <c r="K42" s="435">
        <v>0.67090036694672406</v>
      </c>
      <c r="L42" s="442">
        <v>0.69599733805289599</v>
      </c>
      <c r="M42" s="14">
        <f>Lisäosat[[#This Row],[HYTE-kerroin (sis. Kulttuurihyte)]]*Lisäosat[[#This Row],[Asukasmäärä 31.12.2022]]</f>
        <v>7138.8446964085542</v>
      </c>
      <c r="N42" s="435">
        <f>Lisäosat[[#This Row],[HYTE-kerroin (sis. Kulttuurihyte)]]/$N$7</f>
        <v>1.0165532889275355</v>
      </c>
      <c r="O42" s="447">
        <v>0</v>
      </c>
      <c r="P42" s="200">
        <v>0</v>
      </c>
      <c r="Q42" s="162">
        <v>0</v>
      </c>
      <c r="R42" s="162">
        <v>90146.668335420385</v>
      </c>
      <c r="S42" s="162">
        <v>201341.25860226908</v>
      </c>
      <c r="T42" s="162">
        <v>0</v>
      </c>
      <c r="U42" s="314">
        <f t="shared" si="1"/>
        <v>291487.92693768948</v>
      </c>
      <c r="V42" s="44"/>
      <c r="W42" s="44"/>
      <c r="X42" s="110"/>
      <c r="Y42" s="110"/>
      <c r="Z42" s="111"/>
    </row>
    <row r="43" spans="1:26" s="45" customFormat="1" x14ac:dyDescent="0.25">
      <c r="A43" s="128">
        <v>109</v>
      </c>
      <c r="B43" s="124" t="s">
        <v>47</v>
      </c>
      <c r="C43" s="416">
        <v>68043</v>
      </c>
      <c r="D43" s="420">
        <v>0</v>
      </c>
      <c r="E43" s="428">
        <v>0</v>
      </c>
      <c r="F43" s="158">
        <v>5</v>
      </c>
      <c r="G43" s="427">
        <v>7.3482944608556358E-5</v>
      </c>
      <c r="H43" s="272">
        <v>28286</v>
      </c>
      <c r="I43" s="15">
        <v>27859</v>
      </c>
      <c r="J43" s="337">
        <v>1.015327183315984</v>
      </c>
      <c r="K43" s="435">
        <v>1.015547654921432</v>
      </c>
      <c r="L43" s="442">
        <v>0.72138411511790301</v>
      </c>
      <c r="M43" s="14">
        <f>Lisäosat[[#This Row],[HYTE-kerroin (sis. Kulttuurihyte)]]*Lisäosat[[#This Row],[Asukasmäärä 31.12.2022]]</f>
        <v>49085.139344967472</v>
      </c>
      <c r="N43" s="435">
        <f>Lisäosat[[#This Row],[HYTE-kerroin (sis. Kulttuurihyte)]]/$N$7</f>
        <v>1.0536324705705287</v>
      </c>
      <c r="O43" s="447">
        <v>0.20170242172214969</v>
      </c>
      <c r="P43" s="200">
        <v>0</v>
      </c>
      <c r="Q43" s="162">
        <v>0</v>
      </c>
      <c r="R43" s="162">
        <v>905221.90899802872</v>
      </c>
      <c r="S43" s="162">
        <v>1384378.5871060386</v>
      </c>
      <c r="T43" s="162">
        <v>140538.24390389997</v>
      </c>
      <c r="U43" s="314">
        <f t="shared" si="1"/>
        <v>2430138.7400079672</v>
      </c>
      <c r="V43" s="44"/>
      <c r="W43" s="44"/>
      <c r="X43" s="110"/>
      <c r="Y43" s="110"/>
      <c r="Z43" s="111"/>
    </row>
    <row r="44" spans="1:26" s="45" customFormat="1" x14ac:dyDescent="0.25">
      <c r="A44" s="128">
        <v>111</v>
      </c>
      <c r="B44" s="124" t="s">
        <v>48</v>
      </c>
      <c r="C44" s="416">
        <v>18131</v>
      </c>
      <c r="D44" s="420">
        <v>0</v>
      </c>
      <c r="E44" s="428">
        <v>0</v>
      </c>
      <c r="F44" s="158">
        <v>1</v>
      </c>
      <c r="G44" s="427">
        <v>5.5154155865644475E-5</v>
      </c>
      <c r="H44" s="272">
        <v>6217</v>
      </c>
      <c r="I44" s="15">
        <v>6359</v>
      </c>
      <c r="J44" s="337">
        <v>0.97766944488127061</v>
      </c>
      <c r="K44" s="435">
        <v>0.97788173935703393</v>
      </c>
      <c r="L44" s="442">
        <v>0.71461258618283996</v>
      </c>
      <c r="M44" s="14">
        <f>Lisäosat[[#This Row],[HYTE-kerroin (sis. Kulttuurihyte)]]*Lisäosat[[#This Row],[Asukasmäärä 31.12.2022]]</f>
        <v>12956.640800081072</v>
      </c>
      <c r="N44" s="435">
        <f>Lisäosat[[#This Row],[HYTE-kerroin (sis. Kulttuurihyte)]]/$N$7</f>
        <v>1.0437421741086719</v>
      </c>
      <c r="O44" s="447">
        <v>0</v>
      </c>
      <c r="P44" s="200">
        <v>0</v>
      </c>
      <c r="Q44" s="162">
        <v>0</v>
      </c>
      <c r="R44" s="162">
        <v>232262.6569932992</v>
      </c>
      <c r="S44" s="162">
        <v>365424.16551773919</v>
      </c>
      <c r="T44" s="162">
        <v>0</v>
      </c>
      <c r="U44" s="314">
        <f t="shared" si="1"/>
        <v>597686.82251103839</v>
      </c>
      <c r="V44" s="44"/>
      <c r="W44" s="44"/>
      <c r="X44" s="110"/>
      <c r="Y44" s="110"/>
      <c r="Z44" s="111"/>
    </row>
    <row r="45" spans="1:26" s="45" customFormat="1" x14ac:dyDescent="0.25">
      <c r="A45" s="128">
        <v>139</v>
      </c>
      <c r="B45" s="124" t="s">
        <v>49</v>
      </c>
      <c r="C45" s="416">
        <v>9853</v>
      </c>
      <c r="D45" s="420">
        <v>0</v>
      </c>
      <c r="E45" s="428">
        <v>0</v>
      </c>
      <c r="F45" s="158">
        <v>1</v>
      </c>
      <c r="G45" s="427">
        <v>1.0149193139145438E-4</v>
      </c>
      <c r="H45" s="272">
        <v>2505</v>
      </c>
      <c r="I45" s="15">
        <v>3700</v>
      </c>
      <c r="J45" s="337">
        <v>0.677027027027027</v>
      </c>
      <c r="K45" s="435">
        <v>0.67717403898340223</v>
      </c>
      <c r="L45" s="442">
        <v>0.56910188916750204</v>
      </c>
      <c r="M45" s="14">
        <f>Lisäosat[[#This Row],[HYTE-kerroin (sis. Kulttuurihyte)]]*Lisäosat[[#This Row],[Asukasmäärä 31.12.2022]]</f>
        <v>5607.3609139673972</v>
      </c>
      <c r="N45" s="435">
        <f>Lisäosat[[#This Row],[HYTE-kerroin (sis. Kulttuurihyte)]]/$N$7</f>
        <v>0.83121351984844827</v>
      </c>
      <c r="O45" s="447">
        <v>3.1757980424111189E-2</v>
      </c>
      <c r="P45" s="200">
        <v>0</v>
      </c>
      <c r="Q45" s="162">
        <v>0</v>
      </c>
      <c r="R45" s="162">
        <v>87405.765059955345</v>
      </c>
      <c r="S45" s="162">
        <v>158147.87292169913</v>
      </c>
      <c r="T45" s="162">
        <v>3204.2125426561797</v>
      </c>
      <c r="U45" s="314">
        <f t="shared" si="1"/>
        <v>248757.85052431066</v>
      </c>
      <c r="V45" s="44"/>
      <c r="W45" s="44"/>
      <c r="X45" s="110"/>
      <c r="Y45" s="110"/>
      <c r="Z45" s="111"/>
    </row>
    <row r="46" spans="1:26" s="45" customFormat="1" x14ac:dyDescent="0.25">
      <c r="A46" s="128">
        <v>140</v>
      </c>
      <c r="B46" s="124" t="s">
        <v>50</v>
      </c>
      <c r="C46" s="416">
        <v>20801</v>
      </c>
      <c r="D46" s="420">
        <v>0.25613333333333332</v>
      </c>
      <c r="E46" s="428">
        <v>0</v>
      </c>
      <c r="F46" s="158">
        <v>2</v>
      </c>
      <c r="G46" s="427">
        <v>9.614922359501947E-5</v>
      </c>
      <c r="H46" s="272">
        <v>9048</v>
      </c>
      <c r="I46" s="15">
        <v>8202</v>
      </c>
      <c r="J46" s="337">
        <v>1.1031455742501828</v>
      </c>
      <c r="K46" s="435">
        <v>1.1033851150403775</v>
      </c>
      <c r="L46" s="442">
        <v>0.67356222342758498</v>
      </c>
      <c r="M46" s="14">
        <f>Lisäosat[[#This Row],[HYTE-kerroin (sis. Kulttuurihyte)]]*Lisäosat[[#This Row],[Asukasmäärä 31.12.2022]]</f>
        <v>14010.767809517196</v>
      </c>
      <c r="N46" s="435">
        <f>Lisäosat[[#This Row],[HYTE-kerroin (sis. Kulttuurihyte)]]/$N$7</f>
        <v>0.98378521883170877</v>
      </c>
      <c r="O46" s="447">
        <v>0</v>
      </c>
      <c r="P46" s="200">
        <v>333468.84631866665</v>
      </c>
      <c r="Q46" s="162">
        <v>0</v>
      </c>
      <c r="R46" s="162">
        <v>300664.83049120911</v>
      </c>
      <c r="S46" s="162">
        <v>395154.36246589373</v>
      </c>
      <c r="T46" s="162">
        <v>0</v>
      </c>
      <c r="U46" s="314">
        <f t="shared" si="1"/>
        <v>1029288.0392757695</v>
      </c>
      <c r="V46" s="44"/>
      <c r="W46" s="44"/>
      <c r="X46" s="110"/>
      <c r="Y46" s="110"/>
      <c r="Z46" s="111"/>
    </row>
    <row r="47" spans="1:26" s="45" customFormat="1" x14ac:dyDescent="0.25">
      <c r="A47" s="128">
        <v>142</v>
      </c>
      <c r="B47" s="124" t="s">
        <v>51</v>
      </c>
      <c r="C47" s="416">
        <v>6504</v>
      </c>
      <c r="D47" s="420">
        <v>0</v>
      </c>
      <c r="E47" s="428">
        <v>0</v>
      </c>
      <c r="F47" s="158">
        <v>0</v>
      </c>
      <c r="G47" s="427">
        <v>0</v>
      </c>
      <c r="H47" s="272">
        <v>1949</v>
      </c>
      <c r="I47" s="15">
        <v>2489</v>
      </c>
      <c r="J47" s="337">
        <v>0.78304539975893939</v>
      </c>
      <c r="K47" s="435">
        <v>0.78321543290614581</v>
      </c>
      <c r="L47" s="442">
        <v>0.5528943396321</v>
      </c>
      <c r="M47" s="14">
        <f>Lisäosat[[#This Row],[HYTE-kerroin (sis. Kulttuurihyte)]]*Lisäosat[[#This Row],[Asukasmäärä 31.12.2022]]</f>
        <v>3596.0247849671782</v>
      </c>
      <c r="N47" s="435">
        <f>Lisäosat[[#This Row],[HYTE-kerroin (sis. Kulttuurihyte)]]/$N$7</f>
        <v>0.80754124858407639</v>
      </c>
      <c r="O47" s="447">
        <v>0</v>
      </c>
      <c r="P47" s="200">
        <v>0</v>
      </c>
      <c r="Q47" s="162">
        <v>0</v>
      </c>
      <c r="R47" s="162">
        <v>66731.8346006426</v>
      </c>
      <c r="S47" s="162">
        <v>101420.91430207097</v>
      </c>
      <c r="T47" s="162">
        <v>0</v>
      </c>
      <c r="U47" s="314">
        <f t="shared" si="1"/>
        <v>168152.74890271359</v>
      </c>
      <c r="V47" s="44"/>
      <c r="W47" s="44"/>
      <c r="X47" s="110"/>
      <c r="Y47" s="110"/>
      <c r="Z47" s="111"/>
    </row>
    <row r="48" spans="1:26" s="45" customFormat="1" x14ac:dyDescent="0.25">
      <c r="A48" s="128">
        <v>143</v>
      </c>
      <c r="B48" s="124" t="s">
        <v>52</v>
      </c>
      <c r="C48" s="416">
        <v>6804</v>
      </c>
      <c r="D48" s="420">
        <v>8.2533333333333334E-2</v>
      </c>
      <c r="E48" s="428">
        <v>0</v>
      </c>
      <c r="F48" s="158">
        <v>0</v>
      </c>
      <c r="G48" s="427">
        <v>0</v>
      </c>
      <c r="H48" s="272">
        <v>2150</v>
      </c>
      <c r="I48" s="15">
        <v>2454</v>
      </c>
      <c r="J48" s="337">
        <v>0.876120619396903</v>
      </c>
      <c r="K48" s="435">
        <v>0.87631086321455942</v>
      </c>
      <c r="L48" s="442">
        <v>0.68519892481838596</v>
      </c>
      <c r="M48" s="14">
        <f>Lisäosat[[#This Row],[HYTE-kerroin (sis. Kulttuurihyte)]]*Lisäosat[[#This Row],[Asukasmäärä 31.12.2022]]</f>
        <v>4662.0934844642979</v>
      </c>
      <c r="N48" s="435">
        <f>Lisäosat[[#This Row],[HYTE-kerroin (sis. Kulttuurihyte)]]/$N$7</f>
        <v>1.0007814434209863</v>
      </c>
      <c r="O48" s="447">
        <v>0</v>
      </c>
      <c r="P48" s="200">
        <v>35147.840111999998</v>
      </c>
      <c r="Q48" s="162">
        <v>0</v>
      </c>
      <c r="R48" s="162">
        <v>78107.690384385394</v>
      </c>
      <c r="S48" s="162">
        <v>131487.9101314127</v>
      </c>
      <c r="T48" s="162">
        <v>0</v>
      </c>
      <c r="U48" s="314">
        <f t="shared" si="1"/>
        <v>244743.44062779809</v>
      </c>
      <c r="V48" s="44"/>
      <c r="W48" s="44"/>
      <c r="X48" s="110"/>
      <c r="Y48" s="110"/>
      <c r="Z48" s="111"/>
    </row>
    <row r="49" spans="1:26" s="45" customFormat="1" x14ac:dyDescent="0.25">
      <c r="A49" s="128">
        <v>145</v>
      </c>
      <c r="B49" s="124" t="s">
        <v>53</v>
      </c>
      <c r="C49" s="416">
        <v>12369</v>
      </c>
      <c r="D49" s="420">
        <v>0</v>
      </c>
      <c r="E49" s="428">
        <v>0</v>
      </c>
      <c r="F49" s="158">
        <v>0</v>
      </c>
      <c r="G49" s="427">
        <v>0</v>
      </c>
      <c r="H49" s="272">
        <v>3472</v>
      </c>
      <c r="I49" s="15">
        <v>5397</v>
      </c>
      <c r="J49" s="337">
        <v>0.64332036316472119</v>
      </c>
      <c r="K49" s="435">
        <v>0.64346005594121225</v>
      </c>
      <c r="L49" s="442">
        <v>0.58945250014239503</v>
      </c>
      <c r="M49" s="14">
        <f>Lisäosat[[#This Row],[HYTE-kerroin (sis. Kulttuurihyte)]]*Lisäosat[[#This Row],[Asukasmäärä 31.12.2022]]</f>
        <v>7290.9379742612846</v>
      </c>
      <c r="N49" s="435">
        <f>Lisäosat[[#This Row],[HYTE-kerroin (sis. Kulttuurihyte)]]/$N$7</f>
        <v>0.8609370250792111</v>
      </c>
      <c r="O49" s="447">
        <v>0.27122573111032128</v>
      </c>
      <c r="P49" s="200">
        <v>0</v>
      </c>
      <c r="Q49" s="162">
        <v>0</v>
      </c>
      <c r="R49" s="162">
        <v>104262.34235837279</v>
      </c>
      <c r="S49" s="162">
        <v>205630.83952048395</v>
      </c>
      <c r="T49" s="162">
        <v>34353.060537380494</v>
      </c>
      <c r="U49" s="314">
        <f t="shared" si="1"/>
        <v>344246.24241623725</v>
      </c>
      <c r="V49" s="44"/>
      <c r="W49" s="44"/>
      <c r="X49" s="110"/>
      <c r="Y49" s="110"/>
      <c r="Z49" s="111"/>
    </row>
    <row r="50" spans="1:26" s="45" customFormat="1" x14ac:dyDescent="0.25">
      <c r="A50" s="128">
        <v>146</v>
      </c>
      <c r="B50" s="124" t="s">
        <v>54</v>
      </c>
      <c r="C50" s="416">
        <v>4492</v>
      </c>
      <c r="D50" s="420">
        <v>1.5604</v>
      </c>
      <c r="E50" s="428">
        <v>0</v>
      </c>
      <c r="F50" s="158">
        <v>0</v>
      </c>
      <c r="G50" s="427">
        <v>0</v>
      </c>
      <c r="H50" s="272">
        <v>1371</v>
      </c>
      <c r="I50" s="15">
        <v>1416</v>
      </c>
      <c r="J50" s="337">
        <v>0.96822033898305082</v>
      </c>
      <c r="K50" s="435">
        <v>0.96843058164775098</v>
      </c>
      <c r="L50" s="442">
        <v>0.60971893316317904</v>
      </c>
      <c r="M50" s="14">
        <f>Lisäosat[[#This Row],[HYTE-kerroin (sis. Kulttuurihyte)]]*Lisäosat[[#This Row],[Asukasmäärä 31.12.2022]]</f>
        <v>2738.8574477690004</v>
      </c>
      <c r="N50" s="435">
        <f>Lisäosat[[#This Row],[HYTE-kerroin (sis. Kulttuurihyte)]]/$N$7</f>
        <v>0.89053758246028236</v>
      </c>
      <c r="O50" s="447">
        <v>0</v>
      </c>
      <c r="P50" s="200">
        <v>1316139.4155359999</v>
      </c>
      <c r="Q50" s="162">
        <v>0</v>
      </c>
      <c r="R50" s="162">
        <v>56987.491263178243</v>
      </c>
      <c r="S50" s="162">
        <v>77245.692982147768</v>
      </c>
      <c r="T50" s="162">
        <v>0</v>
      </c>
      <c r="U50" s="314">
        <f t="shared" si="1"/>
        <v>1450372.5997813258</v>
      </c>
      <c r="V50" s="44"/>
      <c r="W50" s="44"/>
      <c r="X50" s="110"/>
      <c r="Y50" s="110"/>
      <c r="Z50" s="111"/>
    </row>
    <row r="51" spans="1:26" s="45" customFormat="1" x14ac:dyDescent="0.25">
      <c r="A51" s="128">
        <v>148</v>
      </c>
      <c r="B51" s="124" t="s">
        <v>55</v>
      </c>
      <c r="C51" s="416">
        <v>7047</v>
      </c>
      <c r="D51" s="420">
        <v>1.6087666666666667</v>
      </c>
      <c r="E51" s="428">
        <v>1</v>
      </c>
      <c r="F51" s="158">
        <v>484</v>
      </c>
      <c r="G51" s="427">
        <v>6.8681708528451818E-2</v>
      </c>
      <c r="H51" s="272">
        <v>3042</v>
      </c>
      <c r="I51" s="15">
        <v>3116</v>
      </c>
      <c r="J51" s="337">
        <v>0.97625160462130933</v>
      </c>
      <c r="K51" s="435">
        <v>0.97646359122240567</v>
      </c>
      <c r="L51" s="442">
        <v>0.71183876895043396</v>
      </c>
      <c r="M51" s="14">
        <f>Lisäosat[[#This Row],[HYTE-kerroin (sis. Kulttuurihyte)]]*Lisäosat[[#This Row],[Asukasmäärä 31.12.2022]]</f>
        <v>5016.3278047937083</v>
      </c>
      <c r="N51" s="435">
        <f>Lisäosat[[#This Row],[HYTE-kerroin (sis. Kulttuurihyte)]]/$N$7</f>
        <v>1.0396908180526636</v>
      </c>
      <c r="O51" s="447">
        <v>0.67755115530477494</v>
      </c>
      <c r="P51" s="200">
        <v>2128744.4904990001</v>
      </c>
      <c r="Q51" s="162">
        <v>442922.91999999993</v>
      </c>
      <c r="R51" s="162">
        <v>90142.919948210227</v>
      </c>
      <c r="S51" s="162">
        <v>141478.60007191857</v>
      </c>
      <c r="T51" s="162">
        <v>48892.958632271344</v>
      </c>
      <c r="U51" s="314">
        <f t="shared" si="1"/>
        <v>2852181.8891514</v>
      </c>
      <c r="V51" s="44"/>
      <c r="W51" s="44"/>
      <c r="X51" s="110"/>
      <c r="Y51" s="110"/>
      <c r="Z51" s="111"/>
    </row>
    <row r="52" spans="1:26" s="45" customFormat="1" x14ac:dyDescent="0.25">
      <c r="A52" s="128">
        <v>149</v>
      </c>
      <c r="B52" s="124" t="s">
        <v>56</v>
      </c>
      <c r="C52" s="416">
        <v>5384</v>
      </c>
      <c r="D52" s="420">
        <v>0</v>
      </c>
      <c r="E52" s="428">
        <v>0</v>
      </c>
      <c r="F52" s="158">
        <v>0</v>
      </c>
      <c r="G52" s="427">
        <v>0</v>
      </c>
      <c r="H52" s="272">
        <v>1329</v>
      </c>
      <c r="I52" s="15">
        <v>2397</v>
      </c>
      <c r="J52" s="337">
        <v>0.55444305381727155</v>
      </c>
      <c r="K52" s="435">
        <v>0.55456344747186204</v>
      </c>
      <c r="L52" s="442">
        <v>0.74702460576208196</v>
      </c>
      <c r="M52" s="14">
        <f>Lisäosat[[#This Row],[HYTE-kerroin (sis. Kulttuurihyte)]]*Lisäosat[[#This Row],[Asukasmäärä 31.12.2022]]</f>
        <v>4021.9804774230493</v>
      </c>
      <c r="N52" s="435">
        <f>Lisäosat[[#This Row],[HYTE-kerroin (sis. Kulttuurihyte)]]/$N$7</f>
        <v>1.0910822188224034</v>
      </c>
      <c r="O52" s="447">
        <v>0</v>
      </c>
      <c r="P52" s="200">
        <v>0</v>
      </c>
      <c r="Q52" s="162">
        <v>0</v>
      </c>
      <c r="R52" s="162">
        <v>39113.581775569415</v>
      </c>
      <c r="S52" s="162">
        <v>113434.40652315991</v>
      </c>
      <c r="T52" s="162">
        <v>0</v>
      </c>
      <c r="U52" s="314">
        <f t="shared" si="1"/>
        <v>152547.98829872932</v>
      </c>
      <c r="V52" s="44"/>
      <c r="W52" s="44"/>
      <c r="X52" s="110"/>
      <c r="Y52" s="110"/>
      <c r="Z52" s="111"/>
    </row>
    <row r="53" spans="1:26" s="45" customFormat="1" x14ac:dyDescent="0.25">
      <c r="A53" s="128">
        <v>151</v>
      </c>
      <c r="B53" s="124" t="s">
        <v>57</v>
      </c>
      <c r="C53" s="416">
        <v>1852</v>
      </c>
      <c r="D53" s="420">
        <v>1.1155999999999999</v>
      </c>
      <c r="E53" s="428">
        <v>0</v>
      </c>
      <c r="F53" s="158">
        <v>0</v>
      </c>
      <c r="G53" s="427">
        <v>0</v>
      </c>
      <c r="H53" s="272">
        <v>637</v>
      </c>
      <c r="I53" s="15">
        <v>753</v>
      </c>
      <c r="J53" s="337">
        <v>0.84594953519256311</v>
      </c>
      <c r="K53" s="435">
        <v>0.84613322755815379</v>
      </c>
      <c r="L53" s="442">
        <v>0.346453835143049</v>
      </c>
      <c r="M53" s="14">
        <f>Lisäosat[[#This Row],[HYTE-kerroin (sis. Kulttuurihyte)]]*Lisäosat[[#This Row],[Asukasmäärä 31.12.2022]]</f>
        <v>641.63250268492675</v>
      </c>
      <c r="N53" s="435">
        <f>Lisäosat[[#This Row],[HYTE-kerroin (sis. Kulttuurihyte)]]/$N$7</f>
        <v>0.5060203054245852</v>
      </c>
      <c r="O53" s="447">
        <v>0</v>
      </c>
      <c r="P53" s="200">
        <v>193974.972312</v>
      </c>
      <c r="Q53" s="162">
        <v>0</v>
      </c>
      <c r="R53" s="162">
        <v>20528.207460433881</v>
      </c>
      <c r="S53" s="162">
        <v>18096.358885030666</v>
      </c>
      <c r="T53" s="162">
        <v>0</v>
      </c>
      <c r="U53" s="314">
        <f t="shared" si="1"/>
        <v>232599.53865746455</v>
      </c>
      <c r="V53" s="44"/>
      <c r="W53" s="44"/>
      <c r="X53" s="110"/>
      <c r="Y53" s="110"/>
      <c r="Z53" s="111"/>
    </row>
    <row r="54" spans="1:26" s="45" customFormat="1" x14ac:dyDescent="0.25">
      <c r="A54" s="128">
        <v>152</v>
      </c>
      <c r="B54" s="124" t="s">
        <v>58</v>
      </c>
      <c r="C54" s="416">
        <v>4406</v>
      </c>
      <c r="D54" s="420">
        <v>0</v>
      </c>
      <c r="E54" s="428">
        <v>0</v>
      </c>
      <c r="F54" s="158">
        <v>0</v>
      </c>
      <c r="G54" s="427">
        <v>0</v>
      </c>
      <c r="H54" s="272">
        <v>1354</v>
      </c>
      <c r="I54" s="15">
        <v>1773</v>
      </c>
      <c r="J54" s="337">
        <v>0.76367738296672305</v>
      </c>
      <c r="K54" s="435">
        <v>0.76384321047674497</v>
      </c>
      <c r="L54" s="442">
        <v>0.55104720389478201</v>
      </c>
      <c r="M54" s="14">
        <f>Lisäosat[[#This Row],[HYTE-kerroin (sis. Kulttuurihyte)]]*Lisäosat[[#This Row],[Asukasmäärä 31.12.2022]]</f>
        <v>2427.9139803604094</v>
      </c>
      <c r="N54" s="435">
        <f>Lisäosat[[#This Row],[HYTE-kerroin (sis. Kulttuurihyte)]]/$N$7</f>
        <v>0.80484337632766922</v>
      </c>
      <c r="O54" s="447">
        <v>0</v>
      </c>
      <c r="P54" s="200">
        <v>0</v>
      </c>
      <c r="Q54" s="162">
        <v>0</v>
      </c>
      <c r="R54" s="162">
        <v>44087.96072822305</v>
      </c>
      <c r="S54" s="162">
        <v>68475.961779885416</v>
      </c>
      <c r="T54" s="162">
        <v>0</v>
      </c>
      <c r="U54" s="314">
        <f t="shared" si="1"/>
        <v>112563.92250810846</v>
      </c>
      <c r="V54" s="44"/>
      <c r="W54" s="44"/>
      <c r="X54" s="110"/>
      <c r="Y54" s="110"/>
      <c r="Z54" s="111"/>
    </row>
    <row r="55" spans="1:26" s="45" customFormat="1" x14ac:dyDescent="0.25">
      <c r="A55" s="128">
        <v>153</v>
      </c>
      <c r="B55" s="124" t="s">
        <v>59</v>
      </c>
      <c r="C55" s="416">
        <v>25208</v>
      </c>
      <c r="D55" s="420">
        <v>0</v>
      </c>
      <c r="E55" s="428">
        <v>0</v>
      </c>
      <c r="F55" s="158">
        <v>1</v>
      </c>
      <c r="G55" s="427">
        <v>3.9669946048873371E-5</v>
      </c>
      <c r="H55" s="272">
        <v>9200</v>
      </c>
      <c r="I55" s="15">
        <v>9259</v>
      </c>
      <c r="J55" s="337">
        <v>0.9936278215790042</v>
      </c>
      <c r="K55" s="435">
        <v>0.99384358131107964</v>
      </c>
      <c r="L55" s="442">
        <v>0.62356698456401705</v>
      </c>
      <c r="M55" s="14">
        <f>Lisäosat[[#This Row],[HYTE-kerroin (sis. Kulttuurihyte)]]*Lisäosat[[#This Row],[Asukasmäärä 31.12.2022]]</f>
        <v>15718.876546889742</v>
      </c>
      <c r="N55" s="435">
        <f>Lisäosat[[#This Row],[HYTE-kerroin (sis. Kulttuurihyte)]]/$N$7</f>
        <v>0.91076363998536103</v>
      </c>
      <c r="O55" s="447">
        <v>0</v>
      </c>
      <c r="P55" s="200">
        <v>0</v>
      </c>
      <c r="Q55" s="162">
        <v>0</v>
      </c>
      <c r="R55" s="162">
        <v>328191.79786973499</v>
      </c>
      <c r="S55" s="162">
        <v>443329.21114766144</v>
      </c>
      <c r="T55" s="162">
        <v>0</v>
      </c>
      <c r="U55" s="314">
        <f t="shared" si="1"/>
        <v>771521.00901739649</v>
      </c>
      <c r="V55" s="44"/>
      <c r="W55" s="44"/>
      <c r="X55" s="110"/>
      <c r="Y55" s="110"/>
      <c r="Z55" s="111"/>
    </row>
    <row r="56" spans="1:26" s="45" customFormat="1" x14ac:dyDescent="0.25">
      <c r="A56" s="128">
        <v>165</v>
      </c>
      <c r="B56" s="124" t="s">
        <v>60</v>
      </c>
      <c r="C56" s="416">
        <v>16280</v>
      </c>
      <c r="D56" s="420">
        <v>0</v>
      </c>
      <c r="E56" s="428">
        <v>0</v>
      </c>
      <c r="F56" s="158">
        <v>0</v>
      </c>
      <c r="G56" s="427">
        <v>0</v>
      </c>
      <c r="H56" s="272">
        <v>4976</v>
      </c>
      <c r="I56" s="15">
        <v>6946</v>
      </c>
      <c r="J56" s="337">
        <v>0.71638353008926003</v>
      </c>
      <c r="K56" s="435">
        <v>0.71653908805086153</v>
      </c>
      <c r="L56" s="442">
        <v>0.65429858143606201</v>
      </c>
      <c r="M56" s="14">
        <f>Lisäosat[[#This Row],[HYTE-kerroin (sis. Kulttuurihyte)]]*Lisäosat[[#This Row],[Asukasmäärä 31.12.2022]]</f>
        <v>10651.98090577909</v>
      </c>
      <c r="N56" s="435">
        <f>Lisäosat[[#This Row],[HYTE-kerroin (sis. Kulttuurihyte)]]/$N$7</f>
        <v>0.95564930860252773</v>
      </c>
      <c r="O56" s="447">
        <v>0</v>
      </c>
      <c r="P56" s="200">
        <v>0</v>
      </c>
      <c r="Q56" s="162">
        <v>0</v>
      </c>
      <c r="R56" s="162">
        <v>152814.85823043113</v>
      </c>
      <c r="S56" s="162">
        <v>300424.41506758909</v>
      </c>
      <c r="T56" s="162">
        <v>0</v>
      </c>
      <c r="U56" s="314">
        <f t="shared" si="1"/>
        <v>453239.27329802024</v>
      </c>
      <c r="V56" s="44"/>
      <c r="W56" s="44"/>
      <c r="X56" s="110"/>
      <c r="Y56" s="110"/>
      <c r="Z56" s="111"/>
    </row>
    <row r="57" spans="1:26" s="45" customFormat="1" x14ac:dyDescent="0.25">
      <c r="A57" s="128">
        <v>167</v>
      </c>
      <c r="B57" s="124" t="s">
        <v>61</v>
      </c>
      <c r="C57" s="416">
        <v>77513</v>
      </c>
      <c r="D57" s="420">
        <v>0</v>
      </c>
      <c r="E57" s="428">
        <v>0</v>
      </c>
      <c r="F57" s="158">
        <v>4</v>
      </c>
      <c r="G57" s="427">
        <v>5.1604247029530528E-5</v>
      </c>
      <c r="H57" s="272">
        <v>34818</v>
      </c>
      <c r="I57" s="15">
        <v>30577</v>
      </c>
      <c r="J57" s="337">
        <v>1.1386990221408249</v>
      </c>
      <c r="K57" s="435">
        <v>1.1389462831278827</v>
      </c>
      <c r="L57" s="442">
        <v>0.67035750632197699</v>
      </c>
      <c r="M57" s="14">
        <f>Lisäosat[[#This Row],[HYTE-kerroin (sis. Kulttuurihyte)]]*Lisäosat[[#This Row],[Asukasmäärä 31.12.2022]]</f>
        <v>51961.421387535403</v>
      </c>
      <c r="N57" s="435">
        <f>Lisäosat[[#This Row],[HYTE-kerroin (sis. Kulttuurihyte)]]/$N$7</f>
        <v>0.9791045030650336</v>
      </c>
      <c r="O57" s="447">
        <v>0.28683551457378736</v>
      </c>
      <c r="P57" s="200">
        <v>0</v>
      </c>
      <c r="Q57" s="162">
        <v>0</v>
      </c>
      <c r="R57" s="162">
        <v>1156509.1764975996</v>
      </c>
      <c r="S57" s="162">
        <v>1465500.1510528037</v>
      </c>
      <c r="T57" s="162">
        <v>227670.84790945772</v>
      </c>
      <c r="U57" s="314">
        <f t="shared" si="1"/>
        <v>2849680.1754598608</v>
      </c>
      <c r="V57" s="44"/>
      <c r="W57" s="44"/>
      <c r="X57" s="110"/>
      <c r="Y57" s="110"/>
      <c r="Z57" s="111"/>
    </row>
    <row r="58" spans="1:26" s="45" customFormat="1" x14ac:dyDescent="0.25">
      <c r="A58" s="128">
        <v>169</v>
      </c>
      <c r="B58" s="124" t="s">
        <v>62</v>
      </c>
      <c r="C58" s="416">
        <v>4990</v>
      </c>
      <c r="D58" s="420">
        <v>0</v>
      </c>
      <c r="E58" s="428">
        <v>0</v>
      </c>
      <c r="F58" s="158">
        <v>0</v>
      </c>
      <c r="G58" s="427">
        <v>0</v>
      </c>
      <c r="H58" s="272">
        <v>1700</v>
      </c>
      <c r="I58" s="15">
        <v>2143</v>
      </c>
      <c r="J58" s="337">
        <v>0.79328044797013531</v>
      </c>
      <c r="K58" s="435">
        <v>0.79345270359059761</v>
      </c>
      <c r="L58" s="442">
        <v>0.53804876270311497</v>
      </c>
      <c r="M58" s="14">
        <f>Lisäosat[[#This Row],[HYTE-kerroin (sis. Kulttuurihyte)]]*Lisäosat[[#This Row],[Asukasmäärä 31.12.2022]]</f>
        <v>2684.8633258885438</v>
      </c>
      <c r="N58" s="435">
        <f>Lisäosat[[#This Row],[HYTE-kerroin (sis. Kulttuurihyte)]]/$N$7</f>
        <v>0.78585823454352621</v>
      </c>
      <c r="O58" s="447">
        <v>0</v>
      </c>
      <c r="P58" s="200">
        <v>0</v>
      </c>
      <c r="Q58" s="162">
        <v>0</v>
      </c>
      <c r="R58" s="162">
        <v>51867.209781013771</v>
      </c>
      <c r="S58" s="162">
        <v>75722.863320087097</v>
      </c>
      <c r="T58" s="162">
        <v>0</v>
      </c>
      <c r="U58" s="314">
        <f t="shared" si="1"/>
        <v>127590.07310110086</v>
      </c>
      <c r="V58" s="44"/>
      <c r="W58" s="44"/>
      <c r="X58" s="110"/>
      <c r="Y58" s="110"/>
      <c r="Z58" s="111"/>
    </row>
    <row r="59" spans="1:26" s="45" customFormat="1" x14ac:dyDescent="0.25">
      <c r="A59" s="128">
        <v>171</v>
      </c>
      <c r="B59" s="124" t="s">
        <v>63</v>
      </c>
      <c r="C59" s="416">
        <v>4540</v>
      </c>
      <c r="D59" s="420">
        <v>9.4850000000000004E-2</v>
      </c>
      <c r="E59" s="428">
        <v>0</v>
      </c>
      <c r="F59" s="158">
        <v>0</v>
      </c>
      <c r="G59" s="427">
        <v>0</v>
      </c>
      <c r="H59" s="272">
        <v>1326</v>
      </c>
      <c r="I59" s="15">
        <v>1784</v>
      </c>
      <c r="J59" s="337">
        <v>0.74327354260089684</v>
      </c>
      <c r="K59" s="435">
        <v>0.74343493955147288</v>
      </c>
      <c r="L59" s="442">
        <v>0.65782349974166399</v>
      </c>
      <c r="M59" s="14">
        <f>Lisäosat[[#This Row],[HYTE-kerroin (sis. Kulttuurihyte)]]*Lisäosat[[#This Row],[Asukasmäärä 31.12.2022]]</f>
        <v>2986.5186888271546</v>
      </c>
      <c r="N59" s="435">
        <f>Lisäosat[[#This Row],[HYTE-kerroin (sis. Kulttuurihyte)]]/$N$7</f>
        <v>0.9607977008460743</v>
      </c>
      <c r="O59" s="447">
        <v>0</v>
      </c>
      <c r="P59" s="200">
        <v>26952.443210000005</v>
      </c>
      <c r="Q59" s="162">
        <v>0</v>
      </c>
      <c r="R59" s="162">
        <v>44215.049594884294</v>
      </c>
      <c r="S59" s="162">
        <v>84230.636359153126</v>
      </c>
      <c r="T59" s="162">
        <v>0</v>
      </c>
      <c r="U59" s="314">
        <f t="shared" si="1"/>
        <v>155398.12916403741</v>
      </c>
      <c r="V59" s="44"/>
      <c r="W59" s="44"/>
      <c r="X59" s="110"/>
      <c r="Y59" s="110"/>
      <c r="Z59" s="111"/>
    </row>
    <row r="60" spans="1:26" s="45" customFormat="1" x14ac:dyDescent="0.25">
      <c r="A60" s="128">
        <v>172</v>
      </c>
      <c r="B60" s="124" t="s">
        <v>64</v>
      </c>
      <c r="C60" s="416">
        <v>4171</v>
      </c>
      <c r="D60" s="420">
        <v>1.4112166666666668</v>
      </c>
      <c r="E60" s="428">
        <v>0</v>
      </c>
      <c r="F60" s="158">
        <v>0</v>
      </c>
      <c r="G60" s="427">
        <v>0</v>
      </c>
      <c r="H60" s="272">
        <v>1337</v>
      </c>
      <c r="I60" s="15">
        <v>1470</v>
      </c>
      <c r="J60" s="337">
        <v>0.90952380952380951</v>
      </c>
      <c r="K60" s="435">
        <v>0.90972130662402884</v>
      </c>
      <c r="L60" s="442">
        <v>0.61975613635545601</v>
      </c>
      <c r="M60" s="14">
        <f>Lisäosat[[#This Row],[HYTE-kerroin (sis. Kulttuurihyte)]]*Lisäosat[[#This Row],[Asukasmäärä 31.12.2022]]</f>
        <v>2585.0028447386071</v>
      </c>
      <c r="N60" s="435">
        <f>Lisäosat[[#This Row],[HYTE-kerroin (sis. Kulttuurihyte)]]/$N$7</f>
        <v>0.90519762691575079</v>
      </c>
      <c r="O60" s="447">
        <v>0</v>
      </c>
      <c r="P60" s="200">
        <v>552624.45212425012</v>
      </c>
      <c r="Q60" s="162">
        <v>0</v>
      </c>
      <c r="R60" s="162">
        <v>49707.263166067598</v>
      </c>
      <c r="S60" s="162">
        <v>72906.436319024666</v>
      </c>
      <c r="T60" s="162">
        <v>0</v>
      </c>
      <c r="U60" s="314">
        <f t="shared" si="1"/>
        <v>675238.15160934243</v>
      </c>
      <c r="V60" s="44"/>
      <c r="W60" s="44"/>
      <c r="X60" s="110"/>
      <c r="Y60" s="110"/>
      <c r="Z60" s="111"/>
    </row>
    <row r="61" spans="1:26" s="45" customFormat="1" x14ac:dyDescent="0.25">
      <c r="A61" s="128">
        <v>176</v>
      </c>
      <c r="B61" s="124" t="s">
        <v>65</v>
      </c>
      <c r="C61" s="416">
        <v>4352</v>
      </c>
      <c r="D61" s="420">
        <v>1.5198833333333333</v>
      </c>
      <c r="E61" s="428">
        <v>0</v>
      </c>
      <c r="F61" s="158">
        <v>0</v>
      </c>
      <c r="G61" s="427">
        <v>0</v>
      </c>
      <c r="H61" s="272">
        <v>1349</v>
      </c>
      <c r="I61" s="15">
        <v>1386</v>
      </c>
      <c r="J61" s="337">
        <v>0.97330447330447334</v>
      </c>
      <c r="K61" s="435">
        <v>0.97351581995542991</v>
      </c>
      <c r="L61" s="442">
        <v>0.53948023633948206</v>
      </c>
      <c r="M61" s="14">
        <f>Lisäosat[[#This Row],[HYTE-kerroin (sis. Kulttuurihyte)]]*Lisäosat[[#This Row],[Asukasmäärä 31.12.2022]]</f>
        <v>2347.817988549426</v>
      </c>
      <c r="N61" s="435">
        <f>Lisäosat[[#This Row],[HYTE-kerroin (sis. Kulttuurihyte)]]/$N$7</f>
        <v>0.78794900293228609</v>
      </c>
      <c r="O61" s="447">
        <v>0</v>
      </c>
      <c r="P61" s="200">
        <v>1242010.7237120001</v>
      </c>
      <c r="Q61" s="162">
        <v>0</v>
      </c>
      <c r="R61" s="162">
        <v>55501.305114643008</v>
      </c>
      <c r="S61" s="162">
        <v>66216.964913300879</v>
      </c>
      <c r="T61" s="162">
        <v>0</v>
      </c>
      <c r="U61" s="314">
        <f t="shared" si="1"/>
        <v>1363728.993739944</v>
      </c>
      <c r="V61" s="44"/>
      <c r="W61" s="44"/>
      <c r="X61" s="110"/>
      <c r="Y61" s="110"/>
      <c r="Z61" s="111"/>
    </row>
    <row r="62" spans="1:26" s="45" customFormat="1" x14ac:dyDescent="0.25">
      <c r="A62" s="128">
        <v>177</v>
      </c>
      <c r="B62" s="124" t="s">
        <v>66</v>
      </c>
      <c r="C62" s="416">
        <v>1768</v>
      </c>
      <c r="D62" s="420">
        <v>0.62613333333333332</v>
      </c>
      <c r="E62" s="428">
        <v>0</v>
      </c>
      <c r="F62" s="158">
        <v>0</v>
      </c>
      <c r="G62" s="427">
        <v>0</v>
      </c>
      <c r="H62" s="272">
        <v>636</v>
      </c>
      <c r="I62" s="15">
        <v>688</v>
      </c>
      <c r="J62" s="337">
        <v>0.92441860465116277</v>
      </c>
      <c r="K62" s="435">
        <v>0.92461933605796676</v>
      </c>
      <c r="L62" s="442">
        <v>0.78006067330085205</v>
      </c>
      <c r="M62" s="14">
        <f>Lisäosat[[#This Row],[HYTE-kerroin (sis. Kulttuurihyte)]]*Lisäosat[[#This Row],[Asukasmäärä 31.12.2022]]</f>
        <v>1379.1472703959064</v>
      </c>
      <c r="N62" s="435">
        <f>Lisäosat[[#This Row],[HYTE-kerroin (sis. Kulttuurihyte)]]/$N$7</f>
        <v>1.1393337296740391</v>
      </c>
      <c r="O62" s="447">
        <v>0</v>
      </c>
      <c r="P62" s="200">
        <v>69287.363669333325</v>
      </c>
      <c r="Q62" s="162">
        <v>0</v>
      </c>
      <c r="R62" s="162">
        <v>21414.923518571355</v>
      </c>
      <c r="S62" s="162">
        <v>38896.944677770065</v>
      </c>
      <c r="T62" s="162">
        <v>0</v>
      </c>
      <c r="U62" s="314">
        <f t="shared" si="1"/>
        <v>129599.23186567474</v>
      </c>
      <c r="V62" s="44"/>
      <c r="W62" s="44"/>
      <c r="X62" s="110"/>
      <c r="Y62" s="110"/>
      <c r="Z62" s="111"/>
    </row>
    <row r="63" spans="1:26" s="45" customFormat="1" x14ac:dyDescent="0.25">
      <c r="A63" s="128">
        <v>178</v>
      </c>
      <c r="B63" s="124" t="s">
        <v>67</v>
      </c>
      <c r="C63" s="416">
        <v>5769</v>
      </c>
      <c r="D63" s="420">
        <v>0.82289999999999996</v>
      </c>
      <c r="E63" s="428">
        <v>0</v>
      </c>
      <c r="F63" s="158">
        <v>0</v>
      </c>
      <c r="G63" s="427">
        <v>0</v>
      </c>
      <c r="H63" s="272">
        <v>1800</v>
      </c>
      <c r="I63" s="15">
        <v>2147</v>
      </c>
      <c r="J63" s="337">
        <v>0.83837913367489525</v>
      </c>
      <c r="K63" s="435">
        <v>0.83856118217769571</v>
      </c>
      <c r="L63" s="442">
        <v>0.602614262447424</v>
      </c>
      <c r="M63" s="14">
        <f>Lisäosat[[#This Row],[HYTE-kerroin (sis. Kulttuurihyte)]]*Lisäosat[[#This Row],[Asukasmäärä 31.12.2022]]</f>
        <v>3476.4816800591889</v>
      </c>
      <c r="N63" s="435">
        <f>Lisäosat[[#This Row],[HYTE-kerroin (sis. Kulttuurihyte)]]/$N$7</f>
        <v>0.88016070888910924</v>
      </c>
      <c r="O63" s="447">
        <v>0</v>
      </c>
      <c r="P63" s="200">
        <v>297134.13915900001</v>
      </c>
      <c r="Q63" s="162">
        <v>0</v>
      </c>
      <c r="R63" s="162">
        <v>63373.33892577896</v>
      </c>
      <c r="S63" s="162">
        <v>98049.366072214354</v>
      </c>
      <c r="T63" s="162">
        <v>0</v>
      </c>
      <c r="U63" s="314">
        <f t="shared" si="1"/>
        <v>458556.84415699332</v>
      </c>
      <c r="V63" s="44"/>
      <c r="W63" s="44"/>
      <c r="X63" s="110"/>
      <c r="Y63" s="110"/>
      <c r="Z63" s="111"/>
    </row>
    <row r="64" spans="1:26" s="45" customFormat="1" x14ac:dyDescent="0.25">
      <c r="A64" s="128">
        <v>179</v>
      </c>
      <c r="B64" s="124" t="s">
        <v>68</v>
      </c>
      <c r="C64" s="416">
        <v>145887</v>
      </c>
      <c r="D64" s="420">
        <v>0</v>
      </c>
      <c r="E64" s="428">
        <v>0</v>
      </c>
      <c r="F64" s="158">
        <v>16</v>
      </c>
      <c r="G64" s="427">
        <v>1.0967392570962457E-4</v>
      </c>
      <c r="H64" s="272">
        <v>65345</v>
      </c>
      <c r="I64" s="15">
        <v>61169</v>
      </c>
      <c r="J64" s="337">
        <v>1.0682698752636139</v>
      </c>
      <c r="K64" s="435">
        <v>1.0685018430256528</v>
      </c>
      <c r="L64" s="442">
        <v>0.73340262202553796</v>
      </c>
      <c r="M64" s="14">
        <f>Lisäosat[[#This Row],[HYTE-kerroin (sis. Kulttuurihyte)]]*Lisäosat[[#This Row],[Asukasmäärä 31.12.2022]]</f>
        <v>106993.90831943965</v>
      </c>
      <c r="N64" s="435">
        <f>Lisäosat[[#This Row],[HYTE-kerroin (sis. Kulttuurihyte)]]/$N$7</f>
        <v>1.0711863490941649</v>
      </c>
      <c r="O64" s="447">
        <v>0.80974298266086964</v>
      </c>
      <c r="P64" s="200">
        <v>0</v>
      </c>
      <c r="Q64" s="162">
        <v>0</v>
      </c>
      <c r="R64" s="162">
        <v>2042034.9216926324</v>
      </c>
      <c r="S64" s="162">
        <v>3017615.4657979012</v>
      </c>
      <c r="T64" s="162">
        <v>1209661.17899721</v>
      </c>
      <c r="U64" s="314">
        <f t="shared" si="1"/>
        <v>6269311.5664877435</v>
      </c>
      <c r="V64" s="44"/>
      <c r="W64" s="44"/>
      <c r="X64" s="110"/>
      <c r="Y64" s="110"/>
      <c r="Z64" s="111"/>
    </row>
    <row r="65" spans="1:26" s="45" customFormat="1" x14ac:dyDescent="0.25">
      <c r="A65" s="128">
        <v>181</v>
      </c>
      <c r="B65" s="124" t="s">
        <v>69</v>
      </c>
      <c r="C65" s="416">
        <v>1683</v>
      </c>
      <c r="D65" s="420">
        <v>0.38423333333333332</v>
      </c>
      <c r="E65" s="428">
        <v>0</v>
      </c>
      <c r="F65" s="158">
        <v>0</v>
      </c>
      <c r="G65" s="427">
        <v>0</v>
      </c>
      <c r="H65" s="272">
        <v>446</v>
      </c>
      <c r="I65" s="15">
        <v>651</v>
      </c>
      <c r="J65" s="337">
        <v>0.68509984639016897</v>
      </c>
      <c r="K65" s="435">
        <v>0.68524861130605785</v>
      </c>
      <c r="L65" s="442">
        <v>0.68545089471773502</v>
      </c>
      <c r="M65" s="14">
        <f>Lisäosat[[#This Row],[HYTE-kerroin (sis. Kulttuurihyte)]]*Lisäosat[[#This Row],[Asukasmäärä 31.12.2022]]</f>
        <v>1153.6138558099481</v>
      </c>
      <c r="N65" s="435">
        <f>Lisäosat[[#This Row],[HYTE-kerroin (sis. Kulttuurihyte)]]/$N$7</f>
        <v>1.0011494632622844</v>
      </c>
      <c r="O65" s="447">
        <v>0</v>
      </c>
      <c r="P65" s="200">
        <v>40474.743573</v>
      </c>
      <c r="Q65" s="162">
        <v>0</v>
      </c>
      <c r="R65" s="162">
        <v>15107.881708048049</v>
      </c>
      <c r="S65" s="162">
        <v>32536.086096205898</v>
      </c>
      <c r="T65" s="162">
        <v>0</v>
      </c>
      <c r="U65" s="314">
        <f t="shared" si="1"/>
        <v>88118.711377253945</v>
      </c>
      <c r="V65" s="44"/>
      <c r="W65" s="44"/>
      <c r="X65" s="110"/>
      <c r="Y65" s="110"/>
      <c r="Z65" s="111"/>
    </row>
    <row r="66" spans="1:26" s="45" customFormat="1" x14ac:dyDescent="0.25">
      <c r="A66" s="128">
        <v>182</v>
      </c>
      <c r="B66" s="124" t="s">
        <v>70</v>
      </c>
      <c r="C66" s="416">
        <v>19347</v>
      </c>
      <c r="D66" s="420">
        <v>0.24018333333333333</v>
      </c>
      <c r="E66" s="428">
        <v>0</v>
      </c>
      <c r="F66" s="158">
        <v>1</v>
      </c>
      <c r="G66" s="427">
        <v>5.1687600144725279E-5</v>
      </c>
      <c r="H66" s="272">
        <v>6999</v>
      </c>
      <c r="I66" s="15">
        <v>7137</v>
      </c>
      <c r="J66" s="337">
        <v>0.98066414459857087</v>
      </c>
      <c r="K66" s="435">
        <v>0.9808770893536386</v>
      </c>
      <c r="L66" s="442">
        <v>0.66162058666343304</v>
      </c>
      <c r="M66" s="14">
        <f>Lisäosat[[#This Row],[HYTE-kerroin (sis. Kulttuurihyte)]]*Lisäosat[[#This Row],[Asukasmäärä 31.12.2022]]</f>
        <v>12800.373490177439</v>
      </c>
      <c r="N66" s="435">
        <f>Lisäosat[[#This Row],[HYTE-kerroin (sis. Kulttuurihyte)]]/$N$7</f>
        <v>0.96634361458400109</v>
      </c>
      <c r="O66" s="447">
        <v>0</v>
      </c>
      <c r="P66" s="200">
        <v>290844.89880049997</v>
      </c>
      <c r="Q66" s="162">
        <v>0</v>
      </c>
      <c r="R66" s="162">
        <v>248599.08052519546</v>
      </c>
      <c r="S66" s="162">
        <v>361016.86178829725</v>
      </c>
      <c r="T66" s="162">
        <v>0</v>
      </c>
      <c r="U66" s="314">
        <f t="shared" si="1"/>
        <v>900460.84111399273</v>
      </c>
      <c r="V66" s="44"/>
      <c r="W66" s="44"/>
      <c r="X66" s="110"/>
      <c r="Y66" s="110"/>
      <c r="Z66" s="111"/>
    </row>
    <row r="67" spans="1:26" s="45" customFormat="1" x14ac:dyDescent="0.25">
      <c r="A67" s="128">
        <v>186</v>
      </c>
      <c r="B67" s="124" t="s">
        <v>71</v>
      </c>
      <c r="C67" s="416">
        <v>45630</v>
      </c>
      <c r="D67" s="420">
        <v>0</v>
      </c>
      <c r="E67" s="428">
        <v>0</v>
      </c>
      <c r="F67" s="158">
        <v>4</v>
      </c>
      <c r="G67" s="427">
        <v>8.7661626123164586E-5</v>
      </c>
      <c r="H67" s="272">
        <v>13853</v>
      </c>
      <c r="I67" s="15">
        <v>21254</v>
      </c>
      <c r="J67" s="337">
        <v>0.65178319375176441</v>
      </c>
      <c r="K67" s="435">
        <v>0.65192472417613567</v>
      </c>
      <c r="L67" s="442">
        <v>0.69916111847027596</v>
      </c>
      <c r="M67" s="14">
        <f>Lisäosat[[#This Row],[HYTE-kerroin (sis. Kulttuurihyte)]]*Lisäosat[[#This Row],[Asukasmäärä 31.12.2022]]</f>
        <v>31902.721835798693</v>
      </c>
      <c r="N67" s="435">
        <f>Lisäosat[[#This Row],[HYTE-kerroin (sis. Kulttuurihyte)]]/$N$7</f>
        <v>1.0211742137686126</v>
      </c>
      <c r="O67" s="447">
        <v>1.4432394277659781</v>
      </c>
      <c r="P67" s="200">
        <v>0</v>
      </c>
      <c r="Q67" s="162">
        <v>0</v>
      </c>
      <c r="R67" s="162">
        <v>389689.9596504576</v>
      </c>
      <c r="S67" s="162">
        <v>899772.22371699521</v>
      </c>
      <c r="T67" s="162">
        <v>674355.35451096657</v>
      </c>
      <c r="U67" s="314">
        <f t="shared" si="1"/>
        <v>1963817.5378784193</v>
      </c>
      <c r="V67" s="44"/>
      <c r="W67" s="44"/>
      <c r="X67" s="110"/>
      <c r="Y67" s="110"/>
      <c r="Z67" s="111"/>
    </row>
    <row r="68" spans="1:26" s="45" customFormat="1" x14ac:dyDescent="0.25">
      <c r="A68" s="128">
        <v>202</v>
      </c>
      <c r="B68" s="124" t="s">
        <v>72</v>
      </c>
      <c r="C68" s="416">
        <v>35848</v>
      </c>
      <c r="D68" s="420">
        <v>0</v>
      </c>
      <c r="E68" s="428">
        <v>0</v>
      </c>
      <c r="F68" s="158">
        <v>0</v>
      </c>
      <c r="G68" s="427">
        <v>0</v>
      </c>
      <c r="H68" s="272">
        <v>10301</v>
      </c>
      <c r="I68" s="15">
        <v>16276</v>
      </c>
      <c r="J68" s="337">
        <v>0.63289506021135411</v>
      </c>
      <c r="K68" s="435">
        <v>0.63303248920202593</v>
      </c>
      <c r="L68" s="442">
        <v>0.65808431041000104</v>
      </c>
      <c r="M68" s="14">
        <f>Lisäosat[[#This Row],[HYTE-kerroin (sis. Kulttuurihyte)]]*Lisäosat[[#This Row],[Asukasmäärä 31.12.2022]]</f>
        <v>23591.006359577717</v>
      </c>
      <c r="N68" s="435">
        <f>Lisäosat[[#This Row],[HYTE-kerroin (sis. Kulttuurihyte)]]/$N$7</f>
        <v>0.96117863325513653</v>
      </c>
      <c r="O68" s="447">
        <v>1.8446894289631273</v>
      </c>
      <c r="P68" s="200">
        <v>0</v>
      </c>
      <c r="Q68" s="162">
        <v>0</v>
      </c>
      <c r="R68" s="162">
        <v>297277.62761517637</v>
      </c>
      <c r="S68" s="162">
        <v>665351.7640636008</v>
      </c>
      <c r="T68" s="162">
        <v>677155.08889057476</v>
      </c>
      <c r="U68" s="314">
        <f t="shared" si="1"/>
        <v>1639784.4805693519</v>
      </c>
      <c r="V68" s="44"/>
      <c r="W68" s="44"/>
      <c r="X68" s="110"/>
      <c r="Y68" s="110"/>
      <c r="Z68" s="111"/>
    </row>
    <row r="69" spans="1:26" s="45" customFormat="1" x14ac:dyDescent="0.25">
      <c r="A69" s="128">
        <v>204</v>
      </c>
      <c r="B69" s="124" t="s">
        <v>73</v>
      </c>
      <c r="C69" s="416">
        <v>2689</v>
      </c>
      <c r="D69" s="420">
        <v>1.1962833333333334</v>
      </c>
      <c r="E69" s="428">
        <v>0</v>
      </c>
      <c r="F69" s="158">
        <v>0</v>
      </c>
      <c r="G69" s="427">
        <v>0</v>
      </c>
      <c r="H69" s="272">
        <v>769</v>
      </c>
      <c r="I69" s="15">
        <v>892</v>
      </c>
      <c r="J69" s="337">
        <v>0.86210762331838564</v>
      </c>
      <c r="K69" s="435">
        <v>0.86229482430630866</v>
      </c>
      <c r="L69" s="442">
        <v>0.530017871501686</v>
      </c>
      <c r="M69" s="14">
        <f>Lisäosat[[#This Row],[HYTE-kerroin (sis. Kulttuurihyte)]]*Lisäosat[[#This Row],[Asukasmäärä 31.12.2022]]</f>
        <v>1425.2180564680336</v>
      </c>
      <c r="N69" s="435">
        <f>Lisäosat[[#This Row],[HYTE-kerroin (sis. Kulttuurihyte)]]/$N$7</f>
        <v>0.77412855050957474</v>
      </c>
      <c r="O69" s="447">
        <v>0</v>
      </c>
      <c r="P69" s="200">
        <v>302009.82035675005</v>
      </c>
      <c r="Q69" s="162">
        <v>0</v>
      </c>
      <c r="R69" s="162">
        <v>30375.111251531598</v>
      </c>
      <c r="S69" s="162">
        <v>40196.307592503959</v>
      </c>
      <c r="T69" s="162">
        <v>0</v>
      </c>
      <c r="U69" s="314">
        <f t="shared" si="1"/>
        <v>372581.23920078558</v>
      </c>
      <c r="V69" s="44"/>
      <c r="W69" s="44"/>
      <c r="X69" s="110"/>
      <c r="Y69" s="110"/>
      <c r="Z69" s="111"/>
    </row>
    <row r="70" spans="1:26" s="45" customFormat="1" x14ac:dyDescent="0.25">
      <c r="A70" s="128">
        <v>205</v>
      </c>
      <c r="B70" s="124" t="s">
        <v>74</v>
      </c>
      <c r="C70" s="416">
        <v>36297</v>
      </c>
      <c r="D70" s="420">
        <v>0.18211666666666668</v>
      </c>
      <c r="E70" s="428">
        <v>0</v>
      </c>
      <c r="F70" s="158">
        <v>2</v>
      </c>
      <c r="G70" s="427">
        <v>5.510097253216519E-5</v>
      </c>
      <c r="H70" s="272">
        <v>15653</v>
      </c>
      <c r="I70" s="15">
        <v>14875</v>
      </c>
      <c r="J70" s="337">
        <v>1.0523025210084034</v>
      </c>
      <c r="K70" s="435">
        <v>1.0525310215647126</v>
      </c>
      <c r="L70" s="442">
        <v>0.65102966728679301</v>
      </c>
      <c r="M70" s="14">
        <f>Lisäosat[[#This Row],[HYTE-kerroin (sis. Kulttuurihyte)]]*Lisäosat[[#This Row],[Asukasmäärä 31.12.2022]]</f>
        <v>23630.423833508725</v>
      </c>
      <c r="N70" s="435">
        <f>Lisäosat[[#This Row],[HYTE-kerroin (sis. Kulttuurihyte)]]/$N$7</f>
        <v>0.95087482851765048</v>
      </c>
      <c r="O70" s="447">
        <v>0</v>
      </c>
      <c r="P70" s="200">
        <v>413737.96660350007</v>
      </c>
      <c r="Q70" s="162">
        <v>0</v>
      </c>
      <c r="R70" s="162">
        <v>500468.71221552021</v>
      </c>
      <c r="S70" s="162">
        <v>666463.47949511651</v>
      </c>
      <c r="T70" s="162">
        <v>0</v>
      </c>
      <c r="U70" s="314">
        <f t="shared" si="1"/>
        <v>1580670.1583141368</v>
      </c>
      <c r="V70" s="44"/>
      <c r="W70" s="44"/>
      <c r="X70" s="110"/>
      <c r="Y70" s="110"/>
      <c r="Z70" s="111"/>
    </row>
    <row r="71" spans="1:26" s="45" customFormat="1" x14ac:dyDescent="0.25">
      <c r="A71" s="128">
        <v>208</v>
      </c>
      <c r="B71" s="124" t="s">
        <v>75</v>
      </c>
      <c r="C71" s="416">
        <v>12335</v>
      </c>
      <c r="D71" s="420">
        <v>0.45220000000000005</v>
      </c>
      <c r="E71" s="428">
        <v>0</v>
      </c>
      <c r="F71" s="158">
        <v>3</v>
      </c>
      <c r="G71" s="427">
        <v>2.4321037697608432E-4</v>
      </c>
      <c r="H71" s="272">
        <v>4581</v>
      </c>
      <c r="I71" s="15">
        <v>4977</v>
      </c>
      <c r="J71" s="337">
        <v>0.92043399638336343</v>
      </c>
      <c r="K71" s="435">
        <v>0.92063386255874613</v>
      </c>
      <c r="L71" s="442">
        <v>0.72900903184397803</v>
      </c>
      <c r="M71" s="14">
        <f>Lisäosat[[#This Row],[HYTE-kerroin (sis. Kulttuurihyte)]]*Lisäosat[[#This Row],[Asukasmäärä 31.12.2022]]</f>
        <v>8992.3264077954682</v>
      </c>
      <c r="N71" s="435">
        <f>Lisäosat[[#This Row],[HYTE-kerroin (sis. Kulttuurihyte)]]/$N$7</f>
        <v>1.0647692001985105</v>
      </c>
      <c r="O71" s="447">
        <v>0</v>
      </c>
      <c r="P71" s="200">
        <v>349119.94733000005</v>
      </c>
      <c r="Q71" s="162">
        <v>0</v>
      </c>
      <c r="R71" s="162">
        <v>148763.84490007395</v>
      </c>
      <c r="S71" s="162">
        <v>253616.15131070299</v>
      </c>
      <c r="T71" s="162">
        <v>0</v>
      </c>
      <c r="U71" s="314">
        <f t="shared" si="1"/>
        <v>751499.94354077696</v>
      </c>
      <c r="V71" s="44"/>
      <c r="W71" s="44"/>
      <c r="X71" s="110"/>
      <c r="Y71" s="110"/>
      <c r="Z71" s="111"/>
    </row>
    <row r="72" spans="1:26" s="45" customFormat="1" x14ac:dyDescent="0.25">
      <c r="A72" s="128">
        <v>211</v>
      </c>
      <c r="B72" s="124" t="s">
        <v>76</v>
      </c>
      <c r="C72" s="416">
        <v>32959</v>
      </c>
      <c r="D72" s="420">
        <v>0</v>
      </c>
      <c r="E72" s="428">
        <v>0</v>
      </c>
      <c r="F72" s="158">
        <v>2</v>
      </c>
      <c r="G72" s="427">
        <v>6.068145271397797E-5</v>
      </c>
      <c r="H72" s="272">
        <v>8890</v>
      </c>
      <c r="I72" s="15">
        <v>14719</v>
      </c>
      <c r="J72" s="337">
        <v>0.60398124872613623</v>
      </c>
      <c r="K72" s="435">
        <v>0.60411239927322602</v>
      </c>
      <c r="L72" s="442">
        <v>0.68952185163226398</v>
      </c>
      <c r="M72" s="14">
        <f>Lisäosat[[#This Row],[HYTE-kerroin (sis. Kulttuurihyte)]]*Lisäosat[[#This Row],[Asukasmäärä 31.12.2022]]</f>
        <v>22725.950707947788</v>
      </c>
      <c r="N72" s="435">
        <f>Lisäosat[[#This Row],[HYTE-kerroin (sis. Kulttuurihyte)]]/$N$7</f>
        <v>1.0070953834753185</v>
      </c>
      <c r="O72" s="447">
        <v>1.1284346316407179</v>
      </c>
      <c r="P72" s="200">
        <v>0</v>
      </c>
      <c r="Q72" s="162">
        <v>0</v>
      </c>
      <c r="R72" s="162">
        <v>260833.32143616595</v>
      </c>
      <c r="S72" s="162">
        <v>640954.06372592587</v>
      </c>
      <c r="T72" s="162">
        <v>380846.86872828333</v>
      </c>
      <c r="U72" s="314">
        <f t="shared" si="1"/>
        <v>1282634.2538903751</v>
      </c>
      <c r="V72" s="44"/>
      <c r="W72" s="44"/>
      <c r="X72" s="110"/>
      <c r="Y72" s="110"/>
      <c r="Z72" s="111"/>
    </row>
    <row r="73" spans="1:26" s="45" customFormat="1" x14ac:dyDescent="0.25">
      <c r="A73" s="128">
        <v>213</v>
      </c>
      <c r="B73" s="124" t="s">
        <v>77</v>
      </c>
      <c r="C73" s="416">
        <v>5154</v>
      </c>
      <c r="D73" s="420">
        <v>1.0241166666666668</v>
      </c>
      <c r="E73" s="428">
        <v>0</v>
      </c>
      <c r="F73" s="158">
        <v>0</v>
      </c>
      <c r="G73" s="427">
        <v>0</v>
      </c>
      <c r="H73" s="272">
        <v>1545</v>
      </c>
      <c r="I73" s="15">
        <v>1834</v>
      </c>
      <c r="J73" s="337">
        <v>0.8424209378407852</v>
      </c>
      <c r="K73" s="435">
        <v>0.8426038639947192</v>
      </c>
      <c r="L73" s="442">
        <v>0.54036167357578802</v>
      </c>
      <c r="M73" s="14">
        <f>Lisäosat[[#This Row],[HYTE-kerroin (sis. Kulttuurihyte)]]*Lisäosat[[#This Row],[Asukasmäärä 31.12.2022]]</f>
        <v>2785.0240656096116</v>
      </c>
      <c r="N73" s="435">
        <f>Lisäosat[[#This Row],[HYTE-kerroin (sis. Kulttuurihyte)]]/$N$7</f>
        <v>0.78923640429513719</v>
      </c>
      <c r="O73" s="447">
        <v>0</v>
      </c>
      <c r="P73" s="200">
        <v>495552.9420105</v>
      </c>
      <c r="Q73" s="162">
        <v>0</v>
      </c>
      <c r="R73" s="162">
        <v>56890.422126877056</v>
      </c>
      <c r="S73" s="162">
        <v>78547.758699604106</v>
      </c>
      <c r="T73" s="162">
        <v>0</v>
      </c>
      <c r="U73" s="314">
        <f t="shared" ref="U73:U136" si="2">SUM(P73:T73)</f>
        <v>630991.12283698109</v>
      </c>
      <c r="V73" s="44"/>
      <c r="W73" s="44"/>
      <c r="X73" s="110"/>
      <c r="Y73" s="110"/>
      <c r="Z73" s="111"/>
    </row>
    <row r="74" spans="1:26" s="45" customFormat="1" x14ac:dyDescent="0.25">
      <c r="A74" s="128">
        <v>214</v>
      </c>
      <c r="B74" s="124" t="s">
        <v>78</v>
      </c>
      <c r="C74" s="416">
        <v>12528</v>
      </c>
      <c r="D74" s="420">
        <v>0.30081666666666668</v>
      </c>
      <c r="E74" s="428">
        <v>0</v>
      </c>
      <c r="F74" s="158">
        <v>0</v>
      </c>
      <c r="G74" s="427">
        <v>0</v>
      </c>
      <c r="H74" s="272">
        <v>5328</v>
      </c>
      <c r="I74" s="15">
        <v>4873</v>
      </c>
      <c r="J74" s="337">
        <v>1.0933716396470348</v>
      </c>
      <c r="K74" s="435">
        <v>1.0936090580917541</v>
      </c>
      <c r="L74" s="442">
        <v>0.68136483833964501</v>
      </c>
      <c r="M74" s="14">
        <f>Lisäosat[[#This Row],[HYTE-kerroin (sis. Kulttuurihyte)]]*Lisäosat[[#This Row],[Asukasmäärä 31.12.2022]]</f>
        <v>8536.1386947190731</v>
      </c>
      <c r="N74" s="435">
        <f>Lisäosat[[#This Row],[HYTE-kerroin (sis. Kulttuurihyte)]]/$N$7</f>
        <v>0.99518148921584471</v>
      </c>
      <c r="O74" s="447">
        <v>0</v>
      </c>
      <c r="P74" s="200">
        <v>235878.62680800003</v>
      </c>
      <c r="Q74" s="162">
        <v>0</v>
      </c>
      <c r="R74" s="162">
        <v>179479.61906503281</v>
      </c>
      <c r="S74" s="162">
        <v>240750.00668706372</v>
      </c>
      <c r="T74" s="162">
        <v>0</v>
      </c>
      <c r="U74" s="314">
        <f t="shared" si="2"/>
        <v>656108.25256009656</v>
      </c>
      <c r="V74" s="44"/>
      <c r="W74" s="44"/>
      <c r="X74" s="110"/>
      <c r="Y74" s="110"/>
      <c r="Z74" s="111"/>
    </row>
    <row r="75" spans="1:26" s="45" customFormat="1" x14ac:dyDescent="0.25">
      <c r="A75" s="128">
        <v>216</v>
      </c>
      <c r="B75" s="124" t="s">
        <v>79</v>
      </c>
      <c r="C75" s="416">
        <v>1269</v>
      </c>
      <c r="D75" s="420">
        <v>1.5251000000000001</v>
      </c>
      <c r="E75" s="428">
        <v>0</v>
      </c>
      <c r="F75" s="158">
        <v>0</v>
      </c>
      <c r="G75" s="427">
        <v>0</v>
      </c>
      <c r="H75" s="272">
        <v>382</v>
      </c>
      <c r="I75" s="15">
        <v>429</v>
      </c>
      <c r="J75" s="337">
        <v>0.89044289044289049</v>
      </c>
      <c r="K75" s="435">
        <v>0.89063624424730103</v>
      </c>
      <c r="L75" s="442">
        <v>0.63235375021108098</v>
      </c>
      <c r="M75" s="14">
        <f>Lisäosat[[#This Row],[HYTE-kerroin (sis. Kulttuurihyte)]]*Lisäosat[[#This Row],[Asukasmäärä 31.12.2022]]</f>
        <v>802.45690901786179</v>
      </c>
      <c r="N75" s="435">
        <f>Lisäosat[[#This Row],[HYTE-kerroin (sis. Kulttuurihyte)]]/$N$7</f>
        <v>0.92359733205456751</v>
      </c>
      <c r="O75" s="447">
        <v>0</v>
      </c>
      <c r="P75" s="200">
        <v>363401.02626300004</v>
      </c>
      <c r="Q75" s="162">
        <v>0</v>
      </c>
      <c r="R75" s="162">
        <v>14805.847860742708</v>
      </c>
      <c r="S75" s="162">
        <v>22632.189227624622</v>
      </c>
      <c r="T75" s="162">
        <v>0</v>
      </c>
      <c r="U75" s="314">
        <f t="shared" si="2"/>
        <v>400839.06335136737</v>
      </c>
      <c r="V75" s="44"/>
      <c r="W75" s="44"/>
      <c r="X75" s="110"/>
      <c r="Y75" s="110"/>
      <c r="Z75" s="111"/>
    </row>
    <row r="76" spans="1:26" s="45" customFormat="1" x14ac:dyDescent="0.25">
      <c r="A76" s="128">
        <v>217</v>
      </c>
      <c r="B76" s="124" t="s">
        <v>80</v>
      </c>
      <c r="C76" s="416">
        <v>5352</v>
      </c>
      <c r="D76" s="420">
        <v>0.19186666666666666</v>
      </c>
      <c r="E76" s="428">
        <v>0</v>
      </c>
      <c r="F76" s="158">
        <v>0</v>
      </c>
      <c r="G76" s="427">
        <v>0</v>
      </c>
      <c r="H76" s="272">
        <v>2042</v>
      </c>
      <c r="I76" s="15">
        <v>2225</v>
      </c>
      <c r="J76" s="337">
        <v>0.91775280898876399</v>
      </c>
      <c r="K76" s="435">
        <v>0.91795209296197666</v>
      </c>
      <c r="L76" s="442">
        <v>0.72543328221104897</v>
      </c>
      <c r="M76" s="14">
        <f>Lisäosat[[#This Row],[HYTE-kerroin (sis. Kulttuurihyte)]]*Lisäosat[[#This Row],[Asukasmäärä 31.12.2022]]</f>
        <v>3882.518926393534</v>
      </c>
      <c r="N76" s="435">
        <f>Lisäosat[[#This Row],[HYTE-kerroin (sis. Kulttuurihyte)]]/$N$7</f>
        <v>1.0595465652098417</v>
      </c>
      <c r="O76" s="447">
        <v>0</v>
      </c>
      <c r="P76" s="200">
        <v>64271.818336000004</v>
      </c>
      <c r="Q76" s="162">
        <v>0</v>
      </c>
      <c r="R76" s="162">
        <v>64358.722780075732</v>
      </c>
      <c r="S76" s="162">
        <v>109501.08602032934</v>
      </c>
      <c r="T76" s="162">
        <v>0</v>
      </c>
      <c r="U76" s="314">
        <f t="shared" si="2"/>
        <v>238131.62713640509</v>
      </c>
      <c r="V76" s="44"/>
      <c r="W76" s="44"/>
      <c r="X76" s="110"/>
      <c r="Y76" s="110"/>
      <c r="Z76" s="111"/>
    </row>
    <row r="77" spans="1:26" s="45" customFormat="1" x14ac:dyDescent="0.25">
      <c r="A77" s="128">
        <v>218</v>
      </c>
      <c r="B77" s="124" t="s">
        <v>81</v>
      </c>
      <c r="C77" s="416">
        <v>1200</v>
      </c>
      <c r="D77" s="420">
        <v>0.60636666666666672</v>
      </c>
      <c r="E77" s="428">
        <v>0</v>
      </c>
      <c r="F77" s="158">
        <v>0</v>
      </c>
      <c r="G77" s="427">
        <v>0</v>
      </c>
      <c r="H77" s="272">
        <v>364</v>
      </c>
      <c r="I77" s="15">
        <v>479</v>
      </c>
      <c r="J77" s="337">
        <v>0.75991649269311068</v>
      </c>
      <c r="K77" s="435">
        <v>0.76008150355059922</v>
      </c>
      <c r="L77" s="442">
        <v>0.44527280821194198</v>
      </c>
      <c r="M77" s="14">
        <f>Lisäosat[[#This Row],[HYTE-kerroin (sis. Kulttuurihyte)]]*Lisäosat[[#This Row],[Asukasmäärä 31.12.2022]]</f>
        <v>534.32736985433041</v>
      </c>
      <c r="N77" s="435">
        <f>Lisäosat[[#This Row],[HYTE-kerroin (sis. Kulttuurihyte)]]/$N$7</f>
        <v>0.65035239778955645</v>
      </c>
      <c r="O77" s="447">
        <v>0</v>
      </c>
      <c r="P77" s="200">
        <v>45542.987600000008</v>
      </c>
      <c r="Q77" s="162">
        <v>0</v>
      </c>
      <c r="R77" s="162">
        <v>11948.481235815419</v>
      </c>
      <c r="S77" s="162">
        <v>15069.965761579602</v>
      </c>
      <c r="T77" s="162">
        <v>0</v>
      </c>
      <c r="U77" s="314">
        <f t="shared" si="2"/>
        <v>72561.434597395026</v>
      </c>
      <c r="V77" s="44"/>
      <c r="W77" s="44"/>
      <c r="X77" s="110"/>
      <c r="Y77" s="110"/>
      <c r="Z77" s="111"/>
    </row>
    <row r="78" spans="1:26" s="45" customFormat="1" x14ac:dyDescent="0.25">
      <c r="A78" s="128">
        <v>224</v>
      </c>
      <c r="B78" s="124" t="s">
        <v>82</v>
      </c>
      <c r="C78" s="416">
        <v>8603</v>
      </c>
      <c r="D78" s="420">
        <v>0</v>
      </c>
      <c r="E78" s="428">
        <v>0</v>
      </c>
      <c r="F78" s="158">
        <v>1</v>
      </c>
      <c r="G78" s="427">
        <v>1.162385214460072E-4</v>
      </c>
      <c r="H78" s="272">
        <v>2743</v>
      </c>
      <c r="I78" s="15">
        <v>3566</v>
      </c>
      <c r="J78" s="337">
        <v>0.76920919798093101</v>
      </c>
      <c r="K78" s="435">
        <v>0.769376226688121</v>
      </c>
      <c r="L78" s="442">
        <v>0.53804871919333896</v>
      </c>
      <c r="M78" s="14">
        <f>Lisäosat[[#This Row],[HYTE-kerroin (sis. Kulttuurihyte)]]*Lisäosat[[#This Row],[Asukasmäärä 31.12.2022]]</f>
        <v>4628.8331312202954</v>
      </c>
      <c r="N78" s="435">
        <f>Lisäosat[[#This Row],[HYTE-kerroin (sis. Kulttuurihyte)]]/$N$7</f>
        <v>0.78585817099442412</v>
      </c>
      <c r="O78" s="447">
        <v>0</v>
      </c>
      <c r="P78" s="200">
        <v>0</v>
      </c>
      <c r="Q78" s="162">
        <v>0</v>
      </c>
      <c r="R78" s="162">
        <v>86708.162184392553</v>
      </c>
      <c r="S78" s="162">
        <v>130549.84778820573</v>
      </c>
      <c r="T78" s="162">
        <v>0</v>
      </c>
      <c r="U78" s="314">
        <f t="shared" si="2"/>
        <v>217258.00997259829</v>
      </c>
      <c r="V78" s="44"/>
      <c r="W78" s="44"/>
      <c r="X78" s="110"/>
      <c r="Y78" s="110"/>
      <c r="Z78" s="111"/>
    </row>
    <row r="79" spans="1:26" s="45" customFormat="1" x14ac:dyDescent="0.25">
      <c r="A79" s="128">
        <v>226</v>
      </c>
      <c r="B79" s="124" t="s">
        <v>83</v>
      </c>
      <c r="C79" s="416">
        <v>3665</v>
      </c>
      <c r="D79" s="420">
        <v>1.3321833333333335</v>
      </c>
      <c r="E79" s="428">
        <v>0</v>
      </c>
      <c r="F79" s="158">
        <v>0</v>
      </c>
      <c r="G79" s="427">
        <v>0</v>
      </c>
      <c r="H79" s="272">
        <v>1301</v>
      </c>
      <c r="I79" s="15">
        <v>1294</v>
      </c>
      <c r="J79" s="337">
        <v>1.0054095826893354</v>
      </c>
      <c r="K79" s="435">
        <v>1.0056279007531779</v>
      </c>
      <c r="L79" s="442">
        <v>0.63130778288811495</v>
      </c>
      <c r="M79" s="14">
        <f>Lisäosat[[#This Row],[HYTE-kerroin (sis. Kulttuurihyte)]]*Lisäosat[[#This Row],[Asukasmäärä 31.12.2022]]</f>
        <v>2313.7430242849414</v>
      </c>
      <c r="N79" s="435">
        <f>Lisäosat[[#This Row],[HYTE-kerroin (sis. Kulttuurihyte)]]/$N$7</f>
        <v>0.92206962287503758</v>
      </c>
      <c r="O79" s="447">
        <v>0</v>
      </c>
      <c r="P79" s="200">
        <v>458388.99819625</v>
      </c>
      <c r="Q79" s="162">
        <v>0</v>
      </c>
      <c r="R79" s="162">
        <v>48281.703957011196</v>
      </c>
      <c r="S79" s="162">
        <v>65255.927590932712</v>
      </c>
      <c r="T79" s="162">
        <v>0</v>
      </c>
      <c r="U79" s="314">
        <f t="shared" si="2"/>
        <v>571926.62974419387</v>
      </c>
      <c r="V79" s="44"/>
      <c r="W79" s="44"/>
      <c r="X79" s="110"/>
      <c r="Y79" s="110"/>
      <c r="Z79" s="111"/>
    </row>
    <row r="80" spans="1:26" s="45" customFormat="1" x14ac:dyDescent="0.25">
      <c r="A80" s="128">
        <v>230</v>
      </c>
      <c r="B80" s="124" t="s">
        <v>84</v>
      </c>
      <c r="C80" s="416">
        <v>2240</v>
      </c>
      <c r="D80" s="420">
        <v>1.0844166666666666</v>
      </c>
      <c r="E80" s="428">
        <v>0</v>
      </c>
      <c r="F80" s="158">
        <v>0</v>
      </c>
      <c r="G80" s="427">
        <v>0</v>
      </c>
      <c r="H80" s="272">
        <v>703</v>
      </c>
      <c r="I80" s="15">
        <v>855</v>
      </c>
      <c r="J80" s="337">
        <v>0.82222222222222219</v>
      </c>
      <c r="K80" s="435">
        <v>0.82240076235819715</v>
      </c>
      <c r="L80" s="442">
        <v>0.69671350904179696</v>
      </c>
      <c r="M80" s="14">
        <f>Lisäosat[[#This Row],[HYTE-kerroin (sis. Kulttuurihyte)]]*Lisäosat[[#This Row],[Asukasmäärä 31.12.2022]]</f>
        <v>1560.6382602536253</v>
      </c>
      <c r="N80" s="435">
        <f>Lisäosat[[#This Row],[HYTE-kerroin (sis. Kulttuurihyte)]]/$N$7</f>
        <v>1.0175993072589253</v>
      </c>
      <c r="O80" s="447">
        <v>0</v>
      </c>
      <c r="P80" s="200">
        <v>228055.42760000002</v>
      </c>
      <c r="Q80" s="162">
        <v>0</v>
      </c>
      <c r="R80" s="162">
        <v>24132.527970638937</v>
      </c>
      <c r="S80" s="162">
        <v>44015.647475900463</v>
      </c>
      <c r="T80" s="162">
        <v>0</v>
      </c>
      <c r="U80" s="314">
        <f t="shared" si="2"/>
        <v>296203.60304653941</v>
      </c>
      <c r="V80" s="44"/>
      <c r="W80" s="44"/>
      <c r="X80" s="110"/>
      <c r="Y80" s="110"/>
      <c r="Z80" s="111"/>
    </row>
    <row r="81" spans="1:26" s="45" customFormat="1" x14ac:dyDescent="0.25">
      <c r="A81" s="128">
        <v>231</v>
      </c>
      <c r="B81" s="124" t="s">
        <v>85</v>
      </c>
      <c r="C81" s="416">
        <v>1256</v>
      </c>
      <c r="D81" s="420">
        <v>0.82343333333333335</v>
      </c>
      <c r="E81" s="428">
        <v>0</v>
      </c>
      <c r="F81" s="158">
        <v>0</v>
      </c>
      <c r="G81" s="427">
        <v>0</v>
      </c>
      <c r="H81" s="272">
        <v>482</v>
      </c>
      <c r="I81" s="15">
        <v>473</v>
      </c>
      <c r="J81" s="337">
        <v>1.0190274841437632</v>
      </c>
      <c r="K81" s="435">
        <v>1.0192487592451458</v>
      </c>
      <c r="L81" s="442">
        <v>0.46817773015491498</v>
      </c>
      <c r="M81" s="14">
        <f>Lisäosat[[#This Row],[HYTE-kerroin (sis. Kulttuurihyte)]]*Lisäosat[[#This Row],[Asukasmäärä 31.12.2022]]</f>
        <v>588.03122907457328</v>
      </c>
      <c r="N81" s="435">
        <f>Lisäosat[[#This Row],[HYTE-kerroin (sis. Kulttuurihyte)]]/$N$7</f>
        <v>0.68380665466774593</v>
      </c>
      <c r="O81" s="447">
        <v>0.28960468204311712</v>
      </c>
      <c r="P81" s="200">
        <v>64732.597570666672</v>
      </c>
      <c r="Q81" s="162">
        <v>0</v>
      </c>
      <c r="R81" s="162">
        <v>16770.311385115929</v>
      </c>
      <c r="S81" s="162">
        <v>16584.608966052521</v>
      </c>
      <c r="T81" s="162">
        <v>3724.7332418166284</v>
      </c>
      <c r="U81" s="314">
        <f t="shared" si="2"/>
        <v>101812.25116365174</v>
      </c>
      <c r="V81" s="44"/>
      <c r="W81" s="44"/>
      <c r="X81" s="110"/>
      <c r="Y81" s="110"/>
      <c r="Z81" s="111"/>
    </row>
    <row r="82" spans="1:26" s="45" customFormat="1" x14ac:dyDescent="0.25">
      <c r="A82" s="128">
        <v>232</v>
      </c>
      <c r="B82" s="124" t="s">
        <v>86</v>
      </c>
      <c r="C82" s="416">
        <v>12750</v>
      </c>
      <c r="D82" s="420">
        <v>9.5499999999999995E-3</v>
      </c>
      <c r="E82" s="428">
        <v>0</v>
      </c>
      <c r="F82" s="158">
        <v>0</v>
      </c>
      <c r="G82" s="427">
        <v>0</v>
      </c>
      <c r="H82" s="272">
        <v>5231</v>
      </c>
      <c r="I82" s="15">
        <v>5046</v>
      </c>
      <c r="J82" s="337">
        <v>1.036662703131193</v>
      </c>
      <c r="K82" s="435">
        <v>1.0368878076041381</v>
      </c>
      <c r="L82" s="442">
        <v>0.75127797144570296</v>
      </c>
      <c r="M82" s="14">
        <f>Lisäosat[[#This Row],[HYTE-kerroin (sis. Kulttuurihyte)]]*Lisäosat[[#This Row],[Asukasmäärä 31.12.2022]]</f>
        <v>9578.7941359327124</v>
      </c>
      <c r="N82" s="435">
        <f>Lisäosat[[#This Row],[HYTE-kerroin (sis. Kulttuurihyte)]]/$N$7</f>
        <v>1.0972945599310526</v>
      </c>
      <c r="O82" s="447">
        <v>0</v>
      </c>
      <c r="P82" s="200">
        <v>7621.1148749999993</v>
      </c>
      <c r="Q82" s="162">
        <v>0</v>
      </c>
      <c r="R82" s="162">
        <v>173186.18606508119</v>
      </c>
      <c r="S82" s="162">
        <v>270156.66389142501</v>
      </c>
      <c r="T82" s="162">
        <v>0</v>
      </c>
      <c r="U82" s="314">
        <f t="shared" si="2"/>
        <v>450963.96483150619</v>
      </c>
      <c r="V82" s="44"/>
      <c r="W82" s="44"/>
      <c r="X82" s="110"/>
      <c r="Y82" s="110"/>
      <c r="Z82" s="111"/>
    </row>
    <row r="83" spans="1:26" s="45" customFormat="1" x14ac:dyDescent="0.25">
      <c r="A83" s="128">
        <v>233</v>
      </c>
      <c r="B83" s="124" t="s">
        <v>87</v>
      </c>
      <c r="C83" s="416">
        <v>15116</v>
      </c>
      <c r="D83" s="420">
        <v>0</v>
      </c>
      <c r="E83" s="428">
        <v>0</v>
      </c>
      <c r="F83" s="158">
        <v>0</v>
      </c>
      <c r="G83" s="427">
        <v>0</v>
      </c>
      <c r="H83" s="272">
        <v>6098</v>
      </c>
      <c r="I83" s="15">
        <v>6007</v>
      </c>
      <c r="J83" s="337">
        <v>1.0151489928416848</v>
      </c>
      <c r="K83" s="435">
        <v>1.0153694257542456</v>
      </c>
      <c r="L83" s="442">
        <v>0.537266407575126</v>
      </c>
      <c r="M83" s="14">
        <f>Lisäosat[[#This Row],[HYTE-kerroin (sis. Kulttuurihyte)]]*Lisäosat[[#This Row],[Asukasmäärä 31.12.2022]]</f>
        <v>8121.3190169056043</v>
      </c>
      <c r="N83" s="435">
        <f>Lisäosat[[#This Row],[HYTE-kerroin (sis. Kulttuurihyte)]]/$N$7</f>
        <v>0.78471554960066225</v>
      </c>
      <c r="O83" s="447">
        <v>0</v>
      </c>
      <c r="P83" s="200">
        <v>0</v>
      </c>
      <c r="Q83" s="162">
        <v>0</v>
      </c>
      <c r="R83" s="162">
        <v>201063.04754008539</v>
      </c>
      <c r="S83" s="162">
        <v>229050.59038431529</v>
      </c>
      <c r="T83" s="162">
        <v>0</v>
      </c>
      <c r="U83" s="314">
        <f t="shared" si="2"/>
        <v>430113.63792440068</v>
      </c>
      <c r="V83" s="44"/>
      <c r="W83" s="44"/>
      <c r="X83" s="110"/>
      <c r="Y83" s="110"/>
      <c r="Z83" s="111"/>
    </row>
    <row r="84" spans="1:26" s="45" customFormat="1" x14ac:dyDescent="0.25">
      <c r="A84" s="128">
        <v>235</v>
      </c>
      <c r="B84" s="124" t="s">
        <v>88</v>
      </c>
      <c r="C84" s="416">
        <v>10284</v>
      </c>
      <c r="D84" s="420">
        <v>0</v>
      </c>
      <c r="E84" s="428">
        <v>0</v>
      </c>
      <c r="F84" s="158">
        <v>3</v>
      </c>
      <c r="G84" s="427">
        <v>2.9171528588098014E-4</v>
      </c>
      <c r="H84" s="272">
        <v>2367</v>
      </c>
      <c r="I84" s="15">
        <v>4490</v>
      </c>
      <c r="J84" s="337">
        <v>0.52717149220489978</v>
      </c>
      <c r="K84" s="435">
        <v>0.52728596401964345</v>
      </c>
      <c r="L84" s="442">
        <v>0.68929125175571004</v>
      </c>
      <c r="M84" s="14">
        <f>Lisäosat[[#This Row],[HYTE-kerroin (sis. Kulttuurihyte)]]*Lisäosat[[#This Row],[Asukasmäärä 31.12.2022]]</f>
        <v>7088.671233055722</v>
      </c>
      <c r="N84" s="435">
        <f>Lisäosat[[#This Row],[HYTE-kerroin (sis. Kulttuurihyte)]]/$N$7</f>
        <v>1.0067585760622428</v>
      </c>
      <c r="O84" s="447">
        <v>1.6511609298909269</v>
      </c>
      <c r="P84" s="200">
        <v>0</v>
      </c>
      <c r="Q84" s="162">
        <v>0</v>
      </c>
      <c r="R84" s="162">
        <v>71036.175987111972</v>
      </c>
      <c r="S84" s="162">
        <v>199926.18533908745</v>
      </c>
      <c r="T84" s="162">
        <v>173880.71939070252</v>
      </c>
      <c r="U84" s="314">
        <f t="shared" si="2"/>
        <v>444843.08071690192</v>
      </c>
      <c r="V84" s="44"/>
      <c r="W84" s="44"/>
      <c r="X84" s="110"/>
      <c r="Y84" s="110"/>
      <c r="Z84" s="111"/>
    </row>
    <row r="85" spans="1:26" s="45" customFormat="1" x14ac:dyDescent="0.25">
      <c r="A85" s="128">
        <v>236</v>
      </c>
      <c r="B85" s="124" t="s">
        <v>89</v>
      </c>
      <c r="C85" s="416">
        <v>4198</v>
      </c>
      <c r="D85" s="420">
        <v>0.37173333333333336</v>
      </c>
      <c r="E85" s="428">
        <v>0</v>
      </c>
      <c r="F85" s="158">
        <v>1</v>
      </c>
      <c r="G85" s="427">
        <v>2.3820867079561695E-4</v>
      </c>
      <c r="H85" s="272">
        <v>1556</v>
      </c>
      <c r="I85" s="15">
        <v>1807</v>
      </c>
      <c r="J85" s="337">
        <v>0.86109573879358048</v>
      </c>
      <c r="K85" s="435">
        <v>0.86128272005744866</v>
      </c>
      <c r="L85" s="442">
        <v>0.39568577750925099</v>
      </c>
      <c r="M85" s="14">
        <f>Lisäosat[[#This Row],[HYTE-kerroin (sis. Kulttuurihyte)]]*Lisäosat[[#This Row],[Asukasmäärä 31.12.2022]]</f>
        <v>1661.0888939838358</v>
      </c>
      <c r="N85" s="435">
        <f>Lisäosat[[#This Row],[HYTE-kerroin (sis. Kulttuurihyte)]]/$N$7</f>
        <v>0.57792703580470906</v>
      </c>
      <c r="O85" s="447">
        <v>0</v>
      </c>
      <c r="P85" s="200">
        <v>97673.98162133334</v>
      </c>
      <c r="Q85" s="162">
        <v>0</v>
      </c>
      <c r="R85" s="162">
        <v>47365.209650295321</v>
      </c>
      <c r="S85" s="162">
        <v>46848.718915710728</v>
      </c>
      <c r="T85" s="162">
        <v>0</v>
      </c>
      <c r="U85" s="314">
        <f t="shared" si="2"/>
        <v>191887.91018733938</v>
      </c>
      <c r="V85" s="44"/>
      <c r="W85" s="44"/>
      <c r="X85" s="110"/>
      <c r="Y85" s="110"/>
      <c r="Z85" s="111"/>
    </row>
    <row r="86" spans="1:26" s="45" customFormat="1" x14ac:dyDescent="0.25">
      <c r="A86" s="128">
        <v>239</v>
      </c>
      <c r="B86" s="124" t="s">
        <v>90</v>
      </c>
      <c r="C86" s="416">
        <v>2029</v>
      </c>
      <c r="D86" s="420">
        <v>1.5529000000000002</v>
      </c>
      <c r="E86" s="428">
        <v>0</v>
      </c>
      <c r="F86" s="158">
        <v>0</v>
      </c>
      <c r="G86" s="427">
        <v>0</v>
      </c>
      <c r="H86" s="272">
        <v>946</v>
      </c>
      <c r="I86" s="15">
        <v>717</v>
      </c>
      <c r="J86" s="337">
        <v>1.3193863319386332</v>
      </c>
      <c r="K86" s="435">
        <v>1.3196728279840346</v>
      </c>
      <c r="L86" s="442">
        <v>0.66502429919561801</v>
      </c>
      <c r="M86" s="14">
        <f>Lisäosat[[#This Row],[HYTE-kerroin (sis. Kulttuurihyte)]]*Lisäosat[[#This Row],[Asukasmäärä 31.12.2022]]</f>
        <v>1349.3343030679089</v>
      </c>
      <c r="N86" s="435">
        <f>Lisäosat[[#This Row],[HYTE-kerroin (sis. Kulttuurihyte)]]/$N$7</f>
        <v>0.9713149772315024</v>
      </c>
      <c r="O86" s="447">
        <v>0</v>
      </c>
      <c r="P86" s="200">
        <v>591632.11895700009</v>
      </c>
      <c r="Q86" s="162">
        <v>0</v>
      </c>
      <c r="R86" s="162">
        <v>35076.771800532842</v>
      </c>
      <c r="S86" s="162">
        <v>38056.111094780492</v>
      </c>
      <c r="T86" s="162">
        <v>0</v>
      </c>
      <c r="U86" s="314">
        <f t="shared" si="2"/>
        <v>664765.00185231341</v>
      </c>
      <c r="V86" s="44"/>
      <c r="W86" s="44"/>
      <c r="X86" s="110"/>
      <c r="Y86" s="110"/>
      <c r="Z86" s="111"/>
    </row>
    <row r="87" spans="1:26" s="45" customFormat="1" x14ac:dyDescent="0.25">
      <c r="A87" s="128">
        <v>240</v>
      </c>
      <c r="B87" s="124" t="s">
        <v>91</v>
      </c>
      <c r="C87" s="416">
        <v>19499</v>
      </c>
      <c r="D87" s="420">
        <v>0.11808333333333333</v>
      </c>
      <c r="E87" s="428">
        <v>0</v>
      </c>
      <c r="F87" s="158">
        <v>4</v>
      </c>
      <c r="G87" s="427">
        <v>2.0513872506282375E-4</v>
      </c>
      <c r="H87" s="272">
        <v>8462</v>
      </c>
      <c r="I87" s="15">
        <v>6982</v>
      </c>
      <c r="J87" s="337">
        <v>1.2119736465196218</v>
      </c>
      <c r="K87" s="435">
        <v>1.2122368186083825</v>
      </c>
      <c r="L87" s="442">
        <v>0.52011574865204402</v>
      </c>
      <c r="M87" s="14">
        <f>Lisäosat[[#This Row],[HYTE-kerroin (sis. Kulttuurihyte)]]*Lisäosat[[#This Row],[Asukasmäärä 31.12.2022]]</f>
        <v>10141.736982966206</v>
      </c>
      <c r="N87" s="435">
        <f>Lisäosat[[#This Row],[HYTE-kerroin (sis. Kulttuurihyte)]]/$N$7</f>
        <v>0.75966580043882226</v>
      </c>
      <c r="O87" s="447">
        <v>0</v>
      </c>
      <c r="P87" s="200">
        <v>144113.90791416669</v>
      </c>
      <c r="Q87" s="162">
        <v>0</v>
      </c>
      <c r="R87" s="162">
        <v>309650.01501118753</v>
      </c>
      <c r="S87" s="162">
        <v>286033.68967962981</v>
      </c>
      <c r="T87" s="162">
        <v>0</v>
      </c>
      <c r="U87" s="314">
        <f t="shared" si="2"/>
        <v>739797.61260498408</v>
      </c>
      <c r="V87" s="44"/>
      <c r="W87" s="44"/>
      <c r="X87" s="110"/>
      <c r="Y87" s="110"/>
      <c r="Z87" s="111"/>
    </row>
    <row r="88" spans="1:26" s="45" customFormat="1" x14ac:dyDescent="0.25">
      <c r="A88" s="128">
        <v>241</v>
      </c>
      <c r="B88" s="124" t="s">
        <v>92</v>
      </c>
      <c r="C88" s="416">
        <v>7771</v>
      </c>
      <c r="D88" s="420">
        <v>9.1749999999999998E-2</v>
      </c>
      <c r="E88" s="428">
        <v>0</v>
      </c>
      <c r="F88" s="158">
        <v>1</v>
      </c>
      <c r="G88" s="427">
        <v>1.2868356710848025E-4</v>
      </c>
      <c r="H88" s="272">
        <v>2717</v>
      </c>
      <c r="I88" s="15">
        <v>3222</v>
      </c>
      <c r="J88" s="337">
        <v>0.84326505276225949</v>
      </c>
      <c r="K88" s="435">
        <v>0.84344816221018482</v>
      </c>
      <c r="L88" s="442">
        <v>0.66478807662213102</v>
      </c>
      <c r="M88" s="14">
        <f>Lisäosat[[#This Row],[HYTE-kerroin (sis. Kulttuurihyte)]]*Lisäosat[[#This Row],[Asukasmäärä 31.12.2022]]</f>
        <v>5166.0681434305798</v>
      </c>
      <c r="N88" s="435">
        <f>Lisäosat[[#This Row],[HYTE-kerroin (sis. Kulttuurihyte)]]/$N$7</f>
        <v>0.9709699574722761</v>
      </c>
      <c r="O88" s="447">
        <v>0</v>
      </c>
      <c r="P88" s="200">
        <v>44625.997157500002</v>
      </c>
      <c r="Q88" s="162">
        <v>0</v>
      </c>
      <c r="R88" s="162">
        <v>85863.107257813026</v>
      </c>
      <c r="S88" s="162">
        <v>145701.81958807437</v>
      </c>
      <c r="T88" s="162">
        <v>0</v>
      </c>
      <c r="U88" s="314">
        <f t="shared" si="2"/>
        <v>276190.92400338739</v>
      </c>
      <c r="V88" s="44"/>
      <c r="W88" s="44"/>
      <c r="X88" s="110"/>
      <c r="Y88" s="110"/>
      <c r="Z88" s="111"/>
    </row>
    <row r="89" spans="1:26" s="45" customFormat="1" x14ac:dyDescent="0.25">
      <c r="A89" s="128">
        <v>244</v>
      </c>
      <c r="B89" s="124" t="s">
        <v>93</v>
      </c>
      <c r="C89" s="416">
        <v>19300</v>
      </c>
      <c r="D89" s="420">
        <v>0</v>
      </c>
      <c r="E89" s="428">
        <v>0</v>
      </c>
      <c r="F89" s="158">
        <v>10</v>
      </c>
      <c r="G89" s="427">
        <v>5.1813471502590671E-4</v>
      </c>
      <c r="H89" s="272">
        <v>6875</v>
      </c>
      <c r="I89" s="15">
        <v>8407</v>
      </c>
      <c r="J89" s="337">
        <v>0.81777090519804929</v>
      </c>
      <c r="K89" s="435">
        <v>0.81794847875987275</v>
      </c>
      <c r="L89" s="442">
        <v>0.73584308663343501</v>
      </c>
      <c r="M89" s="14">
        <f>Lisäosat[[#This Row],[HYTE-kerroin (sis. Kulttuurihyte)]]*Lisäosat[[#This Row],[Asukasmäärä 31.12.2022]]</f>
        <v>14201.771572025296</v>
      </c>
      <c r="N89" s="435">
        <f>Lisäosat[[#This Row],[HYTE-kerroin (sis. Kulttuurihyte)]]/$N$7</f>
        <v>1.0747508200885645</v>
      </c>
      <c r="O89" s="447">
        <v>1.6892164826971239</v>
      </c>
      <c r="P89" s="200">
        <v>0</v>
      </c>
      <c r="Q89" s="162">
        <v>0</v>
      </c>
      <c r="R89" s="162">
        <v>206801.91388485863</v>
      </c>
      <c r="S89" s="162">
        <v>400541.35988306644</v>
      </c>
      <c r="T89" s="162">
        <v>333843.23190839798</v>
      </c>
      <c r="U89" s="314">
        <f t="shared" si="2"/>
        <v>941186.50567632308</v>
      </c>
      <c r="V89" s="44"/>
      <c r="W89" s="44"/>
      <c r="X89" s="110"/>
      <c r="Y89" s="110"/>
      <c r="Z89" s="111"/>
    </row>
    <row r="90" spans="1:26" s="45" customFormat="1" x14ac:dyDescent="0.25">
      <c r="A90" s="128">
        <v>245</v>
      </c>
      <c r="B90" s="124" t="s">
        <v>94</v>
      </c>
      <c r="C90" s="416">
        <v>37676</v>
      </c>
      <c r="D90" s="420">
        <v>0</v>
      </c>
      <c r="E90" s="428">
        <v>0</v>
      </c>
      <c r="F90" s="158">
        <v>0</v>
      </c>
      <c r="G90" s="427">
        <v>0</v>
      </c>
      <c r="H90" s="272">
        <v>12326</v>
      </c>
      <c r="I90" s="15">
        <v>16786</v>
      </c>
      <c r="J90" s="337">
        <v>0.73430239485285353</v>
      </c>
      <c r="K90" s="435">
        <v>0.7344618437778283</v>
      </c>
      <c r="L90" s="442">
        <v>0.734029582045162</v>
      </c>
      <c r="M90" s="14">
        <f>Lisäosat[[#This Row],[HYTE-kerroin (sis. Kulttuurihyte)]]*Lisäosat[[#This Row],[Asukasmäärä 31.12.2022]]</f>
        <v>27655.298533133522</v>
      </c>
      <c r="N90" s="435">
        <f>Lisäosat[[#This Row],[HYTE-kerroin (sis. Kulttuurihyte)]]/$N$7</f>
        <v>1.0721020685015952</v>
      </c>
      <c r="O90" s="447">
        <v>0.82809977833033788</v>
      </c>
      <c r="P90" s="200">
        <v>0</v>
      </c>
      <c r="Q90" s="162">
        <v>0</v>
      </c>
      <c r="R90" s="162">
        <v>362497.75598287233</v>
      </c>
      <c r="S90" s="162">
        <v>779979.51355964434</v>
      </c>
      <c r="T90" s="162">
        <v>319482.74942334782</v>
      </c>
      <c r="U90" s="314">
        <f t="shared" si="2"/>
        <v>1461960.0189658646</v>
      </c>
      <c r="V90" s="44"/>
      <c r="W90" s="44"/>
      <c r="X90" s="110"/>
      <c r="Y90" s="110"/>
      <c r="Z90" s="111"/>
    </row>
    <row r="91" spans="1:26" s="45" customFormat="1" x14ac:dyDescent="0.25">
      <c r="A91" s="128">
        <v>249</v>
      </c>
      <c r="B91" s="124" t="s">
        <v>95</v>
      </c>
      <c r="C91" s="416">
        <v>9250</v>
      </c>
      <c r="D91" s="420">
        <v>0.77045000000000008</v>
      </c>
      <c r="E91" s="428">
        <v>0</v>
      </c>
      <c r="F91" s="158">
        <v>0</v>
      </c>
      <c r="G91" s="427">
        <v>0</v>
      </c>
      <c r="H91" s="272">
        <v>3297</v>
      </c>
      <c r="I91" s="15">
        <v>3365</v>
      </c>
      <c r="J91" s="337">
        <v>0.97979197622585434</v>
      </c>
      <c r="K91" s="435">
        <v>0.98000473159530876</v>
      </c>
      <c r="L91" s="442">
        <v>0.57660648723666197</v>
      </c>
      <c r="M91" s="14">
        <f>Lisäosat[[#This Row],[HYTE-kerroin (sis. Kulttuurihyte)]]*Lisäosat[[#This Row],[Asukasmäärä 31.12.2022]]</f>
        <v>5333.6100069391232</v>
      </c>
      <c r="N91" s="435">
        <f>Lisäosat[[#This Row],[HYTE-kerroin (sis. Kulttuurihyte)]]/$N$7</f>
        <v>0.84217451557671641</v>
      </c>
      <c r="O91" s="447">
        <v>0</v>
      </c>
      <c r="P91" s="200">
        <v>446057.80587500002</v>
      </c>
      <c r="Q91" s="162">
        <v>0</v>
      </c>
      <c r="R91" s="162">
        <v>118752.07335106154</v>
      </c>
      <c r="S91" s="162">
        <v>150427.10653602413</v>
      </c>
      <c r="T91" s="162">
        <v>0</v>
      </c>
      <c r="U91" s="314">
        <f t="shared" si="2"/>
        <v>715236.98576208565</v>
      </c>
      <c r="V91" s="44"/>
      <c r="W91" s="44"/>
      <c r="X91" s="110"/>
      <c r="Y91" s="110"/>
      <c r="Z91" s="111"/>
    </row>
    <row r="92" spans="1:26" s="45" customFormat="1" x14ac:dyDescent="0.25">
      <c r="A92" s="128">
        <v>250</v>
      </c>
      <c r="B92" s="124" t="s">
        <v>96</v>
      </c>
      <c r="C92" s="416">
        <v>1771</v>
      </c>
      <c r="D92" s="420">
        <v>1.2127166666666667</v>
      </c>
      <c r="E92" s="428">
        <v>0</v>
      </c>
      <c r="F92" s="158">
        <v>0</v>
      </c>
      <c r="G92" s="427">
        <v>0</v>
      </c>
      <c r="H92" s="272">
        <v>597</v>
      </c>
      <c r="I92" s="15">
        <v>686</v>
      </c>
      <c r="J92" s="337">
        <v>0.87026239067055389</v>
      </c>
      <c r="K92" s="435">
        <v>0.87045136241245624</v>
      </c>
      <c r="L92" s="442">
        <v>0.52368834253528096</v>
      </c>
      <c r="M92" s="14">
        <f>Lisäosat[[#This Row],[HYTE-kerroin (sis. Kulttuurihyte)]]*Lisäosat[[#This Row],[Asukasmäärä 31.12.2022]]</f>
        <v>927.45205462998263</v>
      </c>
      <c r="N92" s="435">
        <f>Lisäosat[[#This Row],[HYTE-kerroin (sis. Kulttuurihyte)]]/$N$7</f>
        <v>0.76488382623209172</v>
      </c>
      <c r="O92" s="447">
        <v>0</v>
      </c>
      <c r="P92" s="200">
        <v>201638.80642675003</v>
      </c>
      <c r="Q92" s="162">
        <v>0</v>
      </c>
      <c r="R92" s="162">
        <v>20194.558653105225</v>
      </c>
      <c r="S92" s="162">
        <v>26157.504738323336</v>
      </c>
      <c r="T92" s="162">
        <v>0</v>
      </c>
      <c r="U92" s="314">
        <f t="shared" si="2"/>
        <v>247990.86981817859</v>
      </c>
      <c r="V92" s="44"/>
      <c r="W92" s="44"/>
      <c r="X92" s="110"/>
      <c r="Y92" s="110"/>
      <c r="Z92" s="111"/>
    </row>
    <row r="93" spans="1:26" s="45" customFormat="1" x14ac:dyDescent="0.25">
      <c r="A93" s="128">
        <v>256</v>
      </c>
      <c r="B93" s="124" t="s">
        <v>97</v>
      </c>
      <c r="C93" s="416">
        <v>1554</v>
      </c>
      <c r="D93" s="420">
        <v>1.6751833333333332</v>
      </c>
      <c r="E93" s="428">
        <v>0</v>
      </c>
      <c r="F93" s="158">
        <v>1</v>
      </c>
      <c r="G93" s="427">
        <v>6.4350064350064348E-4</v>
      </c>
      <c r="H93" s="272">
        <v>444</v>
      </c>
      <c r="I93" s="15">
        <v>505</v>
      </c>
      <c r="J93" s="337">
        <v>0.87920792079207921</v>
      </c>
      <c r="K93" s="435">
        <v>0.87939883499688409</v>
      </c>
      <c r="L93" s="442">
        <v>0.52634900256781503</v>
      </c>
      <c r="M93" s="14">
        <f>Lisäosat[[#This Row],[HYTE-kerroin (sis. Kulttuurihyte)]]*Lisäosat[[#This Row],[Asukasmäärä 31.12.2022]]</f>
        <v>817.94634999038453</v>
      </c>
      <c r="N93" s="435">
        <f>Lisäosat[[#This Row],[HYTE-kerroin (sis. Kulttuurihyte)]]/$N$7</f>
        <v>0.76876990820240088</v>
      </c>
      <c r="O93" s="447">
        <v>0</v>
      </c>
      <c r="P93" s="200">
        <v>488809.41717300005</v>
      </c>
      <c r="Q93" s="162">
        <v>0</v>
      </c>
      <c r="R93" s="162">
        <v>17902.27384356557</v>
      </c>
      <c r="S93" s="162">
        <v>23069.04752516151</v>
      </c>
      <c r="T93" s="162">
        <v>0</v>
      </c>
      <c r="U93" s="314">
        <f t="shared" si="2"/>
        <v>529780.73854172707</v>
      </c>
      <c r="V93" s="44"/>
      <c r="W93" s="44"/>
      <c r="X93" s="110"/>
      <c r="Y93" s="110"/>
      <c r="Z93" s="111"/>
    </row>
    <row r="94" spans="1:26" s="45" customFormat="1" x14ac:dyDescent="0.25">
      <c r="A94" s="128">
        <v>257</v>
      </c>
      <c r="B94" s="124" t="s">
        <v>98</v>
      </c>
      <c r="C94" s="416">
        <v>40722</v>
      </c>
      <c r="D94" s="420">
        <v>0</v>
      </c>
      <c r="E94" s="428">
        <v>0</v>
      </c>
      <c r="F94" s="158">
        <v>9</v>
      </c>
      <c r="G94" s="427">
        <v>2.2101075585678504E-4</v>
      </c>
      <c r="H94" s="272">
        <v>11026</v>
      </c>
      <c r="I94" s="15">
        <v>19264</v>
      </c>
      <c r="J94" s="337">
        <v>0.57236295681063121</v>
      </c>
      <c r="K94" s="435">
        <v>0.57248724165403986</v>
      </c>
      <c r="L94" s="442">
        <v>0.62340203055375698</v>
      </c>
      <c r="M94" s="14">
        <f>Lisäosat[[#This Row],[HYTE-kerroin (sis. Kulttuurihyte)]]*Lisäosat[[#This Row],[Asukasmäärä 31.12.2022]]</f>
        <v>25386.177488210091</v>
      </c>
      <c r="N94" s="435">
        <f>Lisäosat[[#This Row],[HYTE-kerroin (sis. Kulttuurihyte)]]/$N$7</f>
        <v>0.91052271299831133</v>
      </c>
      <c r="O94" s="447">
        <v>0.94781190669230109</v>
      </c>
      <c r="P94" s="200">
        <v>0</v>
      </c>
      <c r="Q94" s="162">
        <v>0</v>
      </c>
      <c r="R94" s="162">
        <v>305398.01345572912</v>
      </c>
      <c r="S94" s="162">
        <v>715982.08729042974</v>
      </c>
      <c r="T94" s="162">
        <v>395231.19579467661</v>
      </c>
      <c r="U94" s="314">
        <f t="shared" si="2"/>
        <v>1416611.2965408354</v>
      </c>
      <c r="V94" s="44"/>
      <c r="W94" s="44"/>
      <c r="X94" s="110"/>
      <c r="Y94" s="110"/>
      <c r="Z94" s="111"/>
    </row>
    <row r="95" spans="1:26" s="45" customFormat="1" x14ac:dyDescent="0.25">
      <c r="A95" s="128">
        <v>260</v>
      </c>
      <c r="B95" s="124" t="s">
        <v>99</v>
      </c>
      <c r="C95" s="416">
        <v>9727</v>
      </c>
      <c r="D95" s="420">
        <v>1.2096</v>
      </c>
      <c r="E95" s="428">
        <v>0</v>
      </c>
      <c r="F95" s="158">
        <v>1</v>
      </c>
      <c r="G95" s="427">
        <v>1.0280662074637607E-4</v>
      </c>
      <c r="H95" s="272">
        <v>3161</v>
      </c>
      <c r="I95" s="15">
        <v>3163</v>
      </c>
      <c r="J95" s="337">
        <v>0.99936768890294025</v>
      </c>
      <c r="K95" s="435">
        <v>0.99958469500937142</v>
      </c>
      <c r="L95" s="442">
        <v>0.72663550511529695</v>
      </c>
      <c r="M95" s="14">
        <f>Lisäosat[[#This Row],[HYTE-kerroin (sis. Kulttuurihyte)]]*Lisäosat[[#This Row],[Asukasmäärä 31.12.2022]]</f>
        <v>7067.9835582564938</v>
      </c>
      <c r="N95" s="435">
        <f>Lisäosat[[#This Row],[HYTE-kerroin (sis. Kulttuurihyte)]]/$N$7</f>
        <v>1.0613024967062985</v>
      </c>
      <c r="O95" s="447">
        <v>0</v>
      </c>
      <c r="P95" s="200">
        <v>1104630.180192</v>
      </c>
      <c r="Q95" s="162">
        <v>0</v>
      </c>
      <c r="R95" s="162">
        <v>127370.78030146564</v>
      </c>
      <c r="S95" s="162">
        <v>199342.7180332744</v>
      </c>
      <c r="T95" s="162">
        <v>0</v>
      </c>
      <c r="U95" s="314">
        <f t="shared" si="2"/>
        <v>1431343.6785267401</v>
      </c>
      <c r="V95" s="44"/>
      <c r="W95" s="44"/>
      <c r="X95" s="110"/>
      <c r="Y95" s="110"/>
      <c r="Z95" s="111"/>
    </row>
    <row r="96" spans="1:26" s="45" customFormat="1" x14ac:dyDescent="0.25">
      <c r="A96" s="128">
        <v>261</v>
      </c>
      <c r="B96" s="124" t="s">
        <v>100</v>
      </c>
      <c r="C96" s="416">
        <v>6637</v>
      </c>
      <c r="D96" s="420">
        <v>1.62395</v>
      </c>
      <c r="E96" s="428">
        <v>0</v>
      </c>
      <c r="F96" s="158">
        <v>27</v>
      </c>
      <c r="G96" s="427">
        <v>4.0681030586108185E-3</v>
      </c>
      <c r="H96" s="272">
        <v>3677</v>
      </c>
      <c r="I96" s="15">
        <v>3201</v>
      </c>
      <c r="J96" s="337">
        <v>1.1487035301468291</v>
      </c>
      <c r="K96" s="435">
        <v>1.1489529635468569</v>
      </c>
      <c r="L96" s="442">
        <v>0.60929870409422604</v>
      </c>
      <c r="M96" s="14">
        <f>Lisäosat[[#This Row],[HYTE-kerroin (sis. Kulttuurihyte)]]*Lisäosat[[#This Row],[Asukasmäärä 31.12.2022]]</f>
        <v>4043.9154990733782</v>
      </c>
      <c r="N96" s="435">
        <f>Lisäosat[[#This Row],[HYTE-kerroin (sis. Kulttuurihyte)]]/$N$7</f>
        <v>0.88992380821318229</v>
      </c>
      <c r="O96" s="447">
        <v>0.94533001516425108</v>
      </c>
      <c r="P96" s="200">
        <v>2023814.3802855001</v>
      </c>
      <c r="Q96" s="162">
        <v>0</v>
      </c>
      <c r="R96" s="162">
        <v>99895.370729692411</v>
      </c>
      <c r="S96" s="162">
        <v>114053.05352479131</v>
      </c>
      <c r="T96" s="162">
        <v>64247.350381006181</v>
      </c>
      <c r="U96" s="314">
        <f t="shared" si="2"/>
        <v>2302010.1549209896</v>
      </c>
      <c r="V96" s="44"/>
      <c r="W96" s="44"/>
      <c r="X96" s="110"/>
      <c r="Y96" s="110"/>
      <c r="Z96" s="111"/>
    </row>
    <row r="97" spans="1:26" s="45" customFormat="1" x14ac:dyDescent="0.25">
      <c r="A97" s="128">
        <v>263</v>
      </c>
      <c r="B97" s="124" t="s">
        <v>101</v>
      </c>
      <c r="C97" s="416">
        <v>7597</v>
      </c>
      <c r="D97" s="420">
        <v>0.83309999999999995</v>
      </c>
      <c r="E97" s="428">
        <v>0</v>
      </c>
      <c r="F97" s="158">
        <v>0</v>
      </c>
      <c r="G97" s="427">
        <v>0</v>
      </c>
      <c r="H97" s="272">
        <v>2312</v>
      </c>
      <c r="I97" s="15">
        <v>2811</v>
      </c>
      <c r="J97" s="337">
        <v>0.82248310209889719</v>
      </c>
      <c r="K97" s="435">
        <v>0.82266169888321772</v>
      </c>
      <c r="L97" s="442">
        <v>0.56598831437867902</v>
      </c>
      <c r="M97" s="14">
        <f>Lisäosat[[#This Row],[HYTE-kerroin (sis. Kulttuurihyte)]]*Lisäosat[[#This Row],[Asukasmäärä 31.12.2022]]</f>
        <v>4299.8132243348246</v>
      </c>
      <c r="N97" s="435">
        <f>Lisäosat[[#This Row],[HYTE-kerroin (sis. Kulttuurihyte)]]/$N$7</f>
        <v>0.82666592387523019</v>
      </c>
      <c r="O97" s="447">
        <v>0</v>
      </c>
      <c r="P97" s="200">
        <v>396135.90921300004</v>
      </c>
      <c r="Q97" s="162">
        <v>0</v>
      </c>
      <c r="R97" s="162">
        <v>81871.868136047051</v>
      </c>
      <c r="S97" s="162">
        <v>121270.29556726318</v>
      </c>
      <c r="T97" s="162">
        <v>0</v>
      </c>
      <c r="U97" s="314">
        <f t="shared" si="2"/>
        <v>599278.07291631028</v>
      </c>
      <c r="V97" s="44"/>
      <c r="W97" s="44"/>
      <c r="X97" s="110"/>
      <c r="Y97" s="110"/>
      <c r="Z97" s="111"/>
    </row>
    <row r="98" spans="1:26" s="45" customFormat="1" x14ac:dyDescent="0.25">
      <c r="A98" s="128">
        <v>265</v>
      </c>
      <c r="B98" s="124" t="s">
        <v>102</v>
      </c>
      <c r="C98" s="416">
        <v>1064</v>
      </c>
      <c r="D98" s="420">
        <v>1.7096</v>
      </c>
      <c r="E98" s="428">
        <v>0</v>
      </c>
      <c r="F98" s="158">
        <v>0</v>
      </c>
      <c r="G98" s="427">
        <v>0</v>
      </c>
      <c r="H98" s="272">
        <v>243</v>
      </c>
      <c r="I98" s="15">
        <v>353</v>
      </c>
      <c r="J98" s="337">
        <v>0.68838526912181308</v>
      </c>
      <c r="K98" s="435">
        <v>0.68853474744559273</v>
      </c>
      <c r="L98" s="442">
        <v>0.51972193173607195</v>
      </c>
      <c r="M98" s="14">
        <f>Lisäosat[[#This Row],[HYTE-kerroin (sis. Kulttuurihyte)]]*Lisäosat[[#This Row],[Asukasmäärä 31.12.2022]]</f>
        <v>552.98413536718056</v>
      </c>
      <c r="N98" s="435">
        <f>Lisäosat[[#This Row],[HYTE-kerroin (sis. Kulttuurihyte)]]/$N$7</f>
        <v>0.75909060300733966</v>
      </c>
      <c r="O98" s="447">
        <v>0</v>
      </c>
      <c r="P98" s="200">
        <v>341556.33388799999</v>
      </c>
      <c r="Q98" s="162">
        <v>0</v>
      </c>
      <c r="R98" s="162">
        <v>9597.0727237956489</v>
      </c>
      <c r="S98" s="162">
        <v>15596.154074892318</v>
      </c>
      <c r="T98" s="162">
        <v>0</v>
      </c>
      <c r="U98" s="314">
        <f t="shared" si="2"/>
        <v>366749.560686688</v>
      </c>
      <c r="V98" s="44"/>
      <c r="W98" s="44"/>
      <c r="X98" s="110"/>
      <c r="Y98" s="110"/>
      <c r="Z98" s="111"/>
    </row>
    <row r="99" spans="1:26" s="45" customFormat="1" x14ac:dyDescent="0.25">
      <c r="A99" s="128">
        <v>271</v>
      </c>
      <c r="B99" s="124" t="s">
        <v>103</v>
      </c>
      <c r="C99" s="416">
        <v>6903</v>
      </c>
      <c r="D99" s="420">
        <v>0</v>
      </c>
      <c r="E99" s="428">
        <v>0</v>
      </c>
      <c r="F99" s="158">
        <v>0</v>
      </c>
      <c r="G99" s="427">
        <v>0</v>
      </c>
      <c r="H99" s="272">
        <v>2358</v>
      </c>
      <c r="I99" s="15">
        <v>2690</v>
      </c>
      <c r="J99" s="337">
        <v>0.87657992565055765</v>
      </c>
      <c r="K99" s="435">
        <v>0.87677026920353962</v>
      </c>
      <c r="L99" s="442">
        <v>0.72900128546159704</v>
      </c>
      <c r="M99" s="14">
        <f>Lisäosat[[#This Row],[HYTE-kerroin (sis. Kulttuurihyte)]]*Lisäosat[[#This Row],[Asukasmäärä 31.12.2022]]</f>
        <v>5032.295873541404</v>
      </c>
      <c r="N99" s="435">
        <f>Lisäosat[[#This Row],[HYTE-kerroin (sis. Kulttuurihyte)]]/$N$7</f>
        <v>1.0647578860597111</v>
      </c>
      <c r="O99" s="447">
        <v>0</v>
      </c>
      <c r="P99" s="200">
        <v>0</v>
      </c>
      <c r="Q99" s="162">
        <v>0</v>
      </c>
      <c r="R99" s="162">
        <v>79285.721704887634</v>
      </c>
      <c r="S99" s="162">
        <v>141928.95740504927</v>
      </c>
      <c r="T99" s="162">
        <v>0</v>
      </c>
      <c r="U99" s="314">
        <f t="shared" si="2"/>
        <v>221214.6791099369</v>
      </c>
      <c r="V99" s="44"/>
      <c r="W99" s="44"/>
      <c r="X99" s="110"/>
      <c r="Y99" s="110"/>
      <c r="Z99" s="111"/>
    </row>
    <row r="100" spans="1:26" s="45" customFormat="1" x14ac:dyDescent="0.25">
      <c r="A100" s="128">
        <v>272</v>
      </c>
      <c r="B100" s="124" t="s">
        <v>104</v>
      </c>
      <c r="C100" s="416">
        <v>48006</v>
      </c>
      <c r="D100" s="420">
        <v>0</v>
      </c>
      <c r="E100" s="428">
        <v>0</v>
      </c>
      <c r="F100" s="158">
        <v>1</v>
      </c>
      <c r="G100" s="427">
        <v>2.0830729492146816E-5</v>
      </c>
      <c r="H100" s="272">
        <v>20962</v>
      </c>
      <c r="I100" s="15">
        <v>20001</v>
      </c>
      <c r="J100" s="337">
        <v>1.0480475976201189</v>
      </c>
      <c r="K100" s="435">
        <v>1.0482751742478602</v>
      </c>
      <c r="L100" s="442">
        <v>0.70791293223666396</v>
      </c>
      <c r="M100" s="14">
        <f>Lisäosat[[#This Row],[HYTE-kerroin (sis. Kulttuurihyte)]]*Lisäosat[[#This Row],[Asukasmäärä 31.12.2022]]</f>
        <v>33984.068224953291</v>
      </c>
      <c r="N100" s="435">
        <f>Lisäosat[[#This Row],[HYTE-kerroin (sis. Kulttuurihyte)]]/$N$7</f>
        <v>1.0339568561465162</v>
      </c>
      <c r="O100" s="447">
        <v>0.22669924852478651</v>
      </c>
      <c r="P100" s="200">
        <v>0</v>
      </c>
      <c r="Q100" s="162">
        <v>0</v>
      </c>
      <c r="R100" s="162">
        <v>659237.8239957504</v>
      </c>
      <c r="S100" s="162">
        <v>958473.72506643599</v>
      </c>
      <c r="T100" s="162">
        <v>111441.14303673244</v>
      </c>
      <c r="U100" s="314">
        <f t="shared" si="2"/>
        <v>1729152.6920989188</v>
      </c>
      <c r="V100" s="44"/>
      <c r="W100" s="44"/>
      <c r="X100" s="110"/>
      <c r="Y100" s="110"/>
      <c r="Z100" s="111"/>
    </row>
    <row r="101" spans="1:26" s="45" customFormat="1" x14ac:dyDescent="0.25">
      <c r="A101" s="128">
        <v>273</v>
      </c>
      <c r="B101" s="124" t="s">
        <v>105</v>
      </c>
      <c r="C101" s="416">
        <v>3999</v>
      </c>
      <c r="D101" s="420">
        <v>1.8112166666666667</v>
      </c>
      <c r="E101" s="428">
        <v>0</v>
      </c>
      <c r="F101" s="158">
        <v>3</v>
      </c>
      <c r="G101" s="427">
        <v>7.501875468867217E-4</v>
      </c>
      <c r="H101" s="272">
        <v>1590</v>
      </c>
      <c r="I101" s="15">
        <v>1725</v>
      </c>
      <c r="J101" s="337">
        <v>0.92173913043478262</v>
      </c>
      <c r="K101" s="435">
        <v>0.92193928001142189</v>
      </c>
      <c r="L101" s="442">
        <v>0.63530814640294597</v>
      </c>
      <c r="M101" s="14">
        <f>Lisäosat[[#This Row],[HYTE-kerroin (sis. Kulttuurihyte)]]*Lisäosat[[#This Row],[Asukasmäärä 31.12.2022]]</f>
        <v>2540.597277465381</v>
      </c>
      <c r="N101" s="435">
        <f>Lisäosat[[#This Row],[HYTE-kerroin (sis. Kulttuurihyte)]]/$N$7</f>
        <v>0.92791243643993393</v>
      </c>
      <c r="O101" s="447">
        <v>1.3117816025109159</v>
      </c>
      <c r="P101" s="200">
        <v>1360028.5218465</v>
      </c>
      <c r="Q101" s="162">
        <v>0</v>
      </c>
      <c r="R101" s="162">
        <v>48297.540868030359</v>
      </c>
      <c r="S101" s="162">
        <v>71654.038601472843</v>
      </c>
      <c r="T101" s="162">
        <v>53717.141795237403</v>
      </c>
      <c r="U101" s="314">
        <f t="shared" si="2"/>
        <v>1533697.2431112404</v>
      </c>
      <c r="V101" s="44"/>
      <c r="W101" s="44"/>
      <c r="X101" s="110"/>
      <c r="Y101" s="110"/>
      <c r="Z101" s="111"/>
    </row>
    <row r="102" spans="1:26" s="45" customFormat="1" x14ac:dyDescent="0.25">
      <c r="A102" s="128">
        <v>275</v>
      </c>
      <c r="B102" s="124" t="s">
        <v>106</v>
      </c>
      <c r="C102" s="416">
        <v>2521</v>
      </c>
      <c r="D102" s="420">
        <v>0.98441666666666672</v>
      </c>
      <c r="E102" s="428">
        <v>0</v>
      </c>
      <c r="F102" s="158">
        <v>0</v>
      </c>
      <c r="G102" s="427">
        <v>0</v>
      </c>
      <c r="H102" s="272">
        <v>771</v>
      </c>
      <c r="I102" s="15">
        <v>943</v>
      </c>
      <c r="J102" s="337">
        <v>0.81760339342523858</v>
      </c>
      <c r="K102" s="435">
        <v>0.81778093061298474</v>
      </c>
      <c r="L102" s="442">
        <v>0.65411213107073995</v>
      </c>
      <c r="M102" s="14">
        <f>Lisäosat[[#This Row],[HYTE-kerroin (sis. Kulttuurihyte)]]*Lisäosat[[#This Row],[Asukasmäärä 31.12.2022]]</f>
        <v>1649.0166824293353</v>
      </c>
      <c r="N102" s="435">
        <f>Lisäosat[[#This Row],[HYTE-kerroin (sis. Kulttuurihyte)]]/$N$7</f>
        <v>0.95537698467005394</v>
      </c>
      <c r="O102" s="447">
        <v>0</v>
      </c>
      <c r="P102" s="200">
        <v>155330.50533916667</v>
      </c>
      <c r="Q102" s="162">
        <v>0</v>
      </c>
      <c r="R102" s="162">
        <v>27007.297011586881</v>
      </c>
      <c r="S102" s="162">
        <v>46508.238856000411</v>
      </c>
      <c r="T102" s="162">
        <v>0</v>
      </c>
      <c r="U102" s="314">
        <f t="shared" si="2"/>
        <v>228846.04120675399</v>
      </c>
      <c r="V102" s="44"/>
      <c r="W102" s="44"/>
      <c r="X102" s="110"/>
      <c r="Y102" s="110"/>
      <c r="Z102" s="111"/>
    </row>
    <row r="103" spans="1:26" s="45" customFormat="1" x14ac:dyDescent="0.25">
      <c r="A103" s="128">
        <v>276</v>
      </c>
      <c r="B103" s="124" t="s">
        <v>107</v>
      </c>
      <c r="C103" s="416">
        <v>15157</v>
      </c>
      <c r="D103" s="420">
        <v>0</v>
      </c>
      <c r="E103" s="428">
        <v>0</v>
      </c>
      <c r="F103" s="158">
        <v>1</v>
      </c>
      <c r="G103" s="427">
        <v>6.5976116645774223E-5</v>
      </c>
      <c r="H103" s="272">
        <v>3850</v>
      </c>
      <c r="I103" s="15">
        <v>6616</v>
      </c>
      <c r="J103" s="337">
        <v>0.58192261185006044</v>
      </c>
      <c r="K103" s="435">
        <v>0.58204897250954957</v>
      </c>
      <c r="L103" s="442">
        <v>0.62982070821768399</v>
      </c>
      <c r="M103" s="14">
        <f>Lisäosat[[#This Row],[HYTE-kerroin (sis. Kulttuurihyte)]]*Lisäosat[[#This Row],[Asukasmäärä 31.12.2022]]</f>
        <v>9546.1924744554362</v>
      </c>
      <c r="N103" s="435">
        <f>Lisäosat[[#This Row],[HYTE-kerroin (sis. Kulttuurihyte)]]/$N$7</f>
        <v>0.91989764524745565</v>
      </c>
      <c r="O103" s="447">
        <v>0.75080900213075152</v>
      </c>
      <c r="P103" s="200">
        <v>0</v>
      </c>
      <c r="Q103" s="162">
        <v>0</v>
      </c>
      <c r="R103" s="162">
        <v>115569.72321988687</v>
      </c>
      <c r="S103" s="162">
        <v>269237.17904009286</v>
      </c>
      <c r="T103" s="162">
        <v>116531.32334382902</v>
      </c>
      <c r="U103" s="314">
        <f t="shared" si="2"/>
        <v>501338.22560380877</v>
      </c>
      <c r="V103" s="44"/>
      <c r="W103" s="44"/>
      <c r="X103" s="110"/>
      <c r="Y103" s="110"/>
      <c r="Z103" s="111"/>
    </row>
    <row r="104" spans="1:26" s="45" customFormat="1" x14ac:dyDescent="0.25">
      <c r="A104" s="128">
        <v>280</v>
      </c>
      <c r="B104" s="124" t="s">
        <v>108</v>
      </c>
      <c r="C104" s="416">
        <v>2024</v>
      </c>
      <c r="D104" s="420">
        <v>1.3017666666666665</v>
      </c>
      <c r="E104" s="428">
        <v>0</v>
      </c>
      <c r="F104" s="158">
        <v>0</v>
      </c>
      <c r="G104" s="427">
        <v>0</v>
      </c>
      <c r="H104" s="272">
        <v>670</v>
      </c>
      <c r="I104" s="15">
        <v>896</v>
      </c>
      <c r="J104" s="337">
        <v>0.7477678571428571</v>
      </c>
      <c r="K104" s="435">
        <v>0.74793023000421222</v>
      </c>
      <c r="L104" s="442">
        <v>0.46307628230360398</v>
      </c>
      <c r="M104" s="14">
        <f>Lisäosat[[#This Row],[HYTE-kerroin (sis. Kulttuurihyte)]]*Lisäosat[[#This Row],[Asukasmäärä 31.12.2022]]</f>
        <v>937.26639538249447</v>
      </c>
      <c r="N104" s="435">
        <f>Lisäosat[[#This Row],[HYTE-kerroin (sis. Kulttuurihyte)]]/$N$7</f>
        <v>0.67635562963070994</v>
      </c>
      <c r="O104" s="447">
        <v>0</v>
      </c>
      <c r="P104" s="200">
        <v>247365.91972399998</v>
      </c>
      <c r="Q104" s="162">
        <v>0</v>
      </c>
      <c r="R104" s="162">
        <v>19830.921290423685</v>
      </c>
      <c r="S104" s="162">
        <v>26434.304669334073</v>
      </c>
      <c r="T104" s="162">
        <v>0</v>
      </c>
      <c r="U104" s="314">
        <f t="shared" si="2"/>
        <v>293631.14568375773</v>
      </c>
      <c r="V104" s="44"/>
      <c r="W104" s="44"/>
      <c r="X104" s="110"/>
      <c r="Y104" s="110"/>
      <c r="Z104" s="111"/>
    </row>
    <row r="105" spans="1:26" s="45" customFormat="1" x14ac:dyDescent="0.25">
      <c r="A105" s="128">
        <v>284</v>
      </c>
      <c r="B105" s="124" t="s">
        <v>109</v>
      </c>
      <c r="C105" s="416">
        <v>2227</v>
      </c>
      <c r="D105" s="420">
        <v>7.1333333333333335E-3</v>
      </c>
      <c r="E105" s="428">
        <v>0</v>
      </c>
      <c r="F105" s="158">
        <v>0</v>
      </c>
      <c r="G105" s="427">
        <v>0</v>
      </c>
      <c r="H105" s="272">
        <v>913</v>
      </c>
      <c r="I105" s="15">
        <v>891</v>
      </c>
      <c r="J105" s="337">
        <v>1.0246913580246915</v>
      </c>
      <c r="K105" s="435">
        <v>1.0249138629989545</v>
      </c>
      <c r="L105" s="442">
        <v>0.61857026914659596</v>
      </c>
      <c r="M105" s="14">
        <f>Lisäosat[[#This Row],[HYTE-kerroin (sis. Kulttuurihyte)]]*Lisäosat[[#This Row],[Asukasmäärä 31.12.2022]]</f>
        <v>1377.5559893894692</v>
      </c>
      <c r="N105" s="435">
        <f>Lisäosat[[#This Row],[HYTE-kerroin (sis. Kulttuurihyte)]]/$N$7</f>
        <v>0.90346558406804323</v>
      </c>
      <c r="O105" s="447">
        <v>0</v>
      </c>
      <c r="P105" s="200">
        <v>994.30056733333345</v>
      </c>
      <c r="Q105" s="162">
        <v>0</v>
      </c>
      <c r="R105" s="162">
        <v>29900.529564972596</v>
      </c>
      <c r="S105" s="162">
        <v>38852.064793944162</v>
      </c>
      <c r="T105" s="162">
        <v>0</v>
      </c>
      <c r="U105" s="314">
        <f t="shared" si="2"/>
        <v>69746.894926250097</v>
      </c>
      <c r="V105" s="44"/>
      <c r="W105" s="44"/>
      <c r="X105" s="110"/>
      <c r="Y105" s="110"/>
      <c r="Z105" s="111"/>
    </row>
    <row r="106" spans="1:26" s="45" customFormat="1" x14ac:dyDescent="0.25">
      <c r="A106" s="128">
        <v>285</v>
      </c>
      <c r="B106" s="124" t="s">
        <v>110</v>
      </c>
      <c r="C106" s="416">
        <v>50617</v>
      </c>
      <c r="D106" s="420">
        <v>0</v>
      </c>
      <c r="E106" s="428">
        <v>0</v>
      </c>
      <c r="F106" s="158">
        <v>2</v>
      </c>
      <c r="G106" s="427">
        <v>3.9512416776972164E-5</v>
      </c>
      <c r="H106" s="272">
        <v>21545</v>
      </c>
      <c r="I106" s="15">
        <v>19266</v>
      </c>
      <c r="J106" s="337">
        <v>1.1182912903560678</v>
      </c>
      <c r="K106" s="435">
        <v>1.1185341199386836</v>
      </c>
      <c r="L106" s="442">
        <v>0.66702478071455895</v>
      </c>
      <c r="M106" s="14">
        <f>Lisäosat[[#This Row],[HYTE-kerroin (sis. Kulttuurihyte)]]*Lisäosat[[#This Row],[Asukasmäärä 31.12.2022]]</f>
        <v>33762.793325428829</v>
      </c>
      <c r="N106" s="435">
        <f>Lisäosat[[#This Row],[HYTE-kerroin (sis. Kulttuurihyte)]]/$N$7</f>
        <v>0.97423682183683857</v>
      </c>
      <c r="O106" s="447">
        <v>0</v>
      </c>
      <c r="P106" s="200">
        <v>0</v>
      </c>
      <c r="Q106" s="162">
        <v>0</v>
      </c>
      <c r="R106" s="162">
        <v>741680.62429106608</v>
      </c>
      <c r="S106" s="162">
        <v>952232.97202277347</v>
      </c>
      <c r="T106" s="162">
        <v>0</v>
      </c>
      <c r="U106" s="314">
        <f t="shared" si="2"/>
        <v>1693913.5963138395</v>
      </c>
      <c r="V106" s="44"/>
      <c r="W106" s="44"/>
      <c r="X106" s="110"/>
      <c r="Y106" s="110"/>
      <c r="Z106" s="111"/>
    </row>
    <row r="107" spans="1:26" s="45" customFormat="1" x14ac:dyDescent="0.25">
      <c r="A107" s="128">
        <v>286</v>
      </c>
      <c r="B107" s="124" t="s">
        <v>111</v>
      </c>
      <c r="C107" s="416">
        <v>79429</v>
      </c>
      <c r="D107" s="420">
        <v>0</v>
      </c>
      <c r="E107" s="428">
        <v>0</v>
      </c>
      <c r="F107" s="158">
        <v>2</v>
      </c>
      <c r="G107" s="427">
        <v>2.5179720253307985E-5</v>
      </c>
      <c r="H107" s="272">
        <v>30241</v>
      </c>
      <c r="I107" s="15">
        <v>31377</v>
      </c>
      <c r="J107" s="337">
        <v>0.96379513656499982</v>
      </c>
      <c r="K107" s="435">
        <v>0.96400441832616313</v>
      </c>
      <c r="L107" s="442">
        <v>0.70807867025023297</v>
      </c>
      <c r="M107" s="14">
        <f>Lisäosat[[#This Row],[HYTE-kerroin (sis. Kulttuurihyte)]]*Lisäosat[[#This Row],[Asukasmäärä 31.12.2022]]</f>
        <v>56241.980699305757</v>
      </c>
      <c r="N107" s="435">
        <f>Lisäosat[[#This Row],[HYTE-kerroin (sis. Kulttuurihyte)]]/$N$7</f>
        <v>1.0341989282257935</v>
      </c>
      <c r="O107" s="447">
        <v>0</v>
      </c>
      <c r="P107" s="200">
        <v>0</v>
      </c>
      <c r="Q107" s="162">
        <v>0</v>
      </c>
      <c r="R107" s="162">
        <v>1003065.7809562974</v>
      </c>
      <c r="S107" s="162">
        <v>1586227.4165985989</v>
      </c>
      <c r="T107" s="162">
        <v>0</v>
      </c>
      <c r="U107" s="314">
        <f t="shared" si="2"/>
        <v>2589293.1975548966</v>
      </c>
      <c r="V107" s="44"/>
      <c r="W107" s="44"/>
      <c r="X107" s="110"/>
      <c r="Y107" s="110"/>
      <c r="Z107" s="111"/>
    </row>
    <row r="108" spans="1:26" s="45" customFormat="1" x14ac:dyDescent="0.25">
      <c r="A108" s="128">
        <v>287</v>
      </c>
      <c r="B108" s="124" t="s">
        <v>112</v>
      </c>
      <c r="C108" s="416">
        <v>6242</v>
      </c>
      <c r="D108" s="420">
        <v>0.94283333333333341</v>
      </c>
      <c r="E108" s="428">
        <v>0</v>
      </c>
      <c r="F108" s="158">
        <v>0</v>
      </c>
      <c r="G108" s="427">
        <v>0</v>
      </c>
      <c r="H108" s="272">
        <v>2383</v>
      </c>
      <c r="I108" s="15">
        <v>2517</v>
      </c>
      <c r="J108" s="337">
        <v>0.94676201827572504</v>
      </c>
      <c r="K108" s="435">
        <v>0.94696760140752356</v>
      </c>
      <c r="L108" s="442">
        <v>0.62735173280530698</v>
      </c>
      <c r="M108" s="14">
        <f>Lisäosat[[#This Row],[HYTE-kerroin (sis. Kulttuurihyte)]]*Lisäosat[[#This Row],[Asukasmäärä 31.12.2022]]</f>
        <v>3915.9295161707264</v>
      </c>
      <c r="N108" s="435">
        <f>Lisäosat[[#This Row],[HYTE-kerroin (sis. Kulttuurihyte)]]/$N$7</f>
        <v>0.91629153220864068</v>
      </c>
      <c r="O108" s="447">
        <v>0</v>
      </c>
      <c r="P108" s="200">
        <v>368352.51907666668</v>
      </c>
      <c r="Q108" s="162">
        <v>0</v>
      </c>
      <c r="R108" s="162">
        <v>77433.730160613486</v>
      </c>
      <c r="S108" s="162">
        <v>110443.38557753472</v>
      </c>
      <c r="T108" s="162">
        <v>0</v>
      </c>
      <c r="U108" s="314">
        <f t="shared" si="2"/>
        <v>556229.6348148149</v>
      </c>
      <c r="V108" s="44"/>
      <c r="W108" s="44"/>
      <c r="X108" s="110"/>
      <c r="Y108" s="110"/>
      <c r="Z108" s="111"/>
    </row>
    <row r="109" spans="1:26" s="45" customFormat="1" x14ac:dyDescent="0.25">
      <c r="A109" s="128">
        <v>288</v>
      </c>
      <c r="B109" s="124" t="s">
        <v>113</v>
      </c>
      <c r="C109" s="416">
        <v>6405</v>
      </c>
      <c r="D109" s="420">
        <v>0</v>
      </c>
      <c r="E109" s="428">
        <v>0</v>
      </c>
      <c r="F109" s="158">
        <v>0</v>
      </c>
      <c r="G109" s="427">
        <v>0</v>
      </c>
      <c r="H109" s="272">
        <v>2341</v>
      </c>
      <c r="I109" s="15">
        <v>2838</v>
      </c>
      <c r="J109" s="337">
        <v>0.82487667371388307</v>
      </c>
      <c r="K109" s="435">
        <v>0.82505579024650288</v>
      </c>
      <c r="L109" s="442">
        <v>0.63288695028910202</v>
      </c>
      <c r="M109" s="14">
        <f>Lisäosat[[#This Row],[HYTE-kerroin (sis. Kulttuurihyte)]]*Lisäosat[[#This Row],[Asukasmäärä 31.12.2022]]</f>
        <v>4053.6409166016983</v>
      </c>
      <c r="N109" s="435">
        <f>Lisäosat[[#This Row],[HYTE-kerroin (sis. Kulttuurihyte)]]/$N$7</f>
        <v>0.92437610844254203</v>
      </c>
      <c r="O109" s="447">
        <v>0</v>
      </c>
      <c r="P109" s="200">
        <v>0</v>
      </c>
      <c r="Q109" s="162">
        <v>0</v>
      </c>
      <c r="R109" s="162">
        <v>69226.718608527954</v>
      </c>
      <c r="S109" s="162">
        <v>114327.34549903324</v>
      </c>
      <c r="T109" s="162">
        <v>0</v>
      </c>
      <c r="U109" s="314">
        <f t="shared" si="2"/>
        <v>183554.06410756119</v>
      </c>
      <c r="V109" s="44"/>
      <c r="W109" s="44"/>
      <c r="X109" s="110"/>
      <c r="Y109" s="110"/>
      <c r="Z109" s="111"/>
    </row>
    <row r="110" spans="1:26" s="45" customFormat="1" x14ac:dyDescent="0.25">
      <c r="A110" s="128">
        <v>290</v>
      </c>
      <c r="B110" s="124" t="s">
        <v>114</v>
      </c>
      <c r="C110" s="416">
        <v>7755</v>
      </c>
      <c r="D110" s="420">
        <v>1.4461833333333334</v>
      </c>
      <c r="E110" s="428">
        <v>0</v>
      </c>
      <c r="F110" s="158">
        <v>0</v>
      </c>
      <c r="G110" s="427">
        <v>0</v>
      </c>
      <c r="H110" s="272">
        <v>2652</v>
      </c>
      <c r="I110" s="15">
        <v>2726</v>
      </c>
      <c r="J110" s="337">
        <v>0.97285399853264853</v>
      </c>
      <c r="K110" s="435">
        <v>0.97306524736597766</v>
      </c>
      <c r="L110" s="442">
        <v>0.75233999693789</v>
      </c>
      <c r="M110" s="14">
        <f>Lisäosat[[#This Row],[HYTE-kerroin (sis. Kulttuurihyte)]]*Lisäosat[[#This Row],[Asukasmäärä 31.12.2022]]</f>
        <v>5834.3966762533373</v>
      </c>
      <c r="N110" s="435">
        <f>Lisäosat[[#This Row],[HYTE-kerroin (sis. Kulttuurihyte)]]/$N$7</f>
        <v>1.0988457232013431</v>
      </c>
      <c r="O110" s="447">
        <v>0</v>
      </c>
      <c r="P110" s="200">
        <v>1052934.5220487502</v>
      </c>
      <c r="Q110" s="162">
        <v>0</v>
      </c>
      <c r="R110" s="162">
        <v>98854.185012533344</v>
      </c>
      <c r="S110" s="162">
        <v>164551.10314596409</v>
      </c>
      <c r="T110" s="162">
        <v>0</v>
      </c>
      <c r="U110" s="314">
        <f t="shared" si="2"/>
        <v>1316339.8102072477</v>
      </c>
      <c r="V110" s="44"/>
      <c r="W110" s="44"/>
      <c r="X110" s="110"/>
      <c r="Y110" s="110"/>
      <c r="Z110" s="111"/>
    </row>
    <row r="111" spans="1:26" s="45" customFormat="1" x14ac:dyDescent="0.25">
      <c r="A111" s="128">
        <v>291</v>
      </c>
      <c r="B111" s="124" t="s">
        <v>115</v>
      </c>
      <c r="C111" s="416">
        <v>2119</v>
      </c>
      <c r="D111" s="420">
        <v>1.3818166666666667</v>
      </c>
      <c r="E111" s="428">
        <v>0</v>
      </c>
      <c r="F111" s="158">
        <v>2</v>
      </c>
      <c r="G111" s="427">
        <v>9.4384143463898068E-4</v>
      </c>
      <c r="H111" s="272">
        <v>588</v>
      </c>
      <c r="I111" s="15">
        <v>692</v>
      </c>
      <c r="J111" s="337">
        <v>0.8497109826589595</v>
      </c>
      <c r="K111" s="435">
        <v>0.84989549179807433</v>
      </c>
      <c r="L111" s="442">
        <v>0.55880317405853996</v>
      </c>
      <c r="M111" s="14">
        <f>Lisäosat[[#This Row],[HYTE-kerroin (sis. Kulttuurihyte)]]*Lisäosat[[#This Row],[Asukasmäärä 31.12.2022]]</f>
        <v>1184.1039258300461</v>
      </c>
      <c r="N111" s="435">
        <f>Lisäosat[[#This Row],[HYTE-kerroin (sis. Kulttuurihyte)]]/$N$7</f>
        <v>0.81617151876115757</v>
      </c>
      <c r="O111" s="447">
        <v>0</v>
      </c>
      <c r="P111" s="200">
        <v>274901.80657225003</v>
      </c>
      <c r="Q111" s="162">
        <v>0</v>
      </c>
      <c r="R111" s="162">
        <v>23592.163967273566</v>
      </c>
      <c r="S111" s="162">
        <v>33396.016425801979</v>
      </c>
      <c r="T111" s="162">
        <v>0</v>
      </c>
      <c r="U111" s="314">
        <f t="shared" si="2"/>
        <v>331889.98696532554</v>
      </c>
      <c r="V111" s="44"/>
      <c r="W111" s="44"/>
      <c r="X111" s="110"/>
      <c r="Y111" s="110"/>
      <c r="Z111" s="111"/>
    </row>
    <row r="112" spans="1:26" s="45" customFormat="1" x14ac:dyDescent="0.25">
      <c r="A112" s="128">
        <v>297</v>
      </c>
      <c r="B112" s="124" t="s">
        <v>116</v>
      </c>
      <c r="C112" s="416">
        <v>122594</v>
      </c>
      <c r="D112" s="420">
        <v>0</v>
      </c>
      <c r="E112" s="428">
        <v>0</v>
      </c>
      <c r="F112" s="158">
        <v>0</v>
      </c>
      <c r="G112" s="427">
        <v>0</v>
      </c>
      <c r="H112" s="272">
        <v>54297</v>
      </c>
      <c r="I112" s="15">
        <v>52432</v>
      </c>
      <c r="J112" s="337">
        <v>1.0355698809887093</v>
      </c>
      <c r="K112" s="435">
        <v>1.0357947481625294</v>
      </c>
      <c r="L112" s="442">
        <v>0.74255694257194904</v>
      </c>
      <c r="M112" s="14">
        <f>Lisäosat[[#This Row],[HYTE-kerroin (sis. Kulttuurihyte)]]*Lisäosat[[#This Row],[Asukasmäärä 31.12.2022]]</f>
        <v>91033.025817665519</v>
      </c>
      <c r="N112" s="435">
        <f>Lisäosat[[#This Row],[HYTE-kerroin (sis. Kulttuurihyte)]]/$N$7</f>
        <v>1.0845568810639923</v>
      </c>
      <c r="O112" s="447">
        <v>0.91719853769839743</v>
      </c>
      <c r="P112" s="200">
        <v>0</v>
      </c>
      <c r="Q112" s="162">
        <v>0</v>
      </c>
      <c r="R112" s="162">
        <v>1663467.0997667061</v>
      </c>
      <c r="S112" s="162">
        <v>2567460.8108119415</v>
      </c>
      <c r="T112" s="162">
        <v>1151416.7043133166</v>
      </c>
      <c r="U112" s="314">
        <f t="shared" si="2"/>
        <v>5382344.614891964</v>
      </c>
      <c r="V112" s="44"/>
      <c r="W112" s="44"/>
      <c r="X112" s="110"/>
      <c r="Y112" s="110"/>
      <c r="Z112" s="111"/>
    </row>
    <row r="113" spans="1:26" s="45" customFormat="1" x14ac:dyDescent="0.25">
      <c r="A113" s="128">
        <v>300</v>
      </c>
      <c r="B113" s="124" t="s">
        <v>117</v>
      </c>
      <c r="C113" s="416">
        <v>3437</v>
      </c>
      <c r="D113" s="420">
        <v>0.40506666666666669</v>
      </c>
      <c r="E113" s="428">
        <v>0</v>
      </c>
      <c r="F113" s="158">
        <v>0</v>
      </c>
      <c r="G113" s="427">
        <v>0</v>
      </c>
      <c r="H113" s="272">
        <v>1337</v>
      </c>
      <c r="I113" s="15">
        <v>1391</v>
      </c>
      <c r="J113" s="337">
        <v>0.96117900790797983</v>
      </c>
      <c r="K113" s="435">
        <v>0.96138772159404917</v>
      </c>
      <c r="L113" s="442">
        <v>0.65388035683744905</v>
      </c>
      <c r="M113" s="14">
        <f>Lisäosat[[#This Row],[HYTE-kerroin (sis. Kulttuurihyte)]]*Lisäosat[[#This Row],[Asukasmäärä 31.12.2022]]</f>
        <v>2247.3867864503122</v>
      </c>
      <c r="N113" s="435">
        <f>Lisäosat[[#This Row],[HYTE-kerroin (sis. Kulttuurihyte)]]/$N$7</f>
        <v>0.95503846202598797</v>
      </c>
      <c r="O113" s="447">
        <v>0</v>
      </c>
      <c r="P113" s="200">
        <v>87138.682605333335</v>
      </c>
      <c r="Q113" s="162">
        <v>0</v>
      </c>
      <c r="R113" s="162">
        <v>43286.193748455582</v>
      </c>
      <c r="S113" s="162">
        <v>63384.441515817918</v>
      </c>
      <c r="T113" s="162">
        <v>0</v>
      </c>
      <c r="U113" s="314">
        <f t="shared" si="2"/>
        <v>193809.31786960684</v>
      </c>
      <c r="V113" s="44"/>
      <c r="W113" s="44"/>
      <c r="X113" s="110"/>
      <c r="Y113" s="110"/>
      <c r="Z113" s="111"/>
    </row>
    <row r="114" spans="1:26" s="45" customFormat="1" x14ac:dyDescent="0.25">
      <c r="A114" s="128">
        <v>301</v>
      </c>
      <c r="B114" s="124" t="s">
        <v>118</v>
      </c>
      <c r="C114" s="416">
        <v>19890</v>
      </c>
      <c r="D114" s="420">
        <v>0</v>
      </c>
      <c r="E114" s="428">
        <v>0</v>
      </c>
      <c r="F114" s="158">
        <v>0</v>
      </c>
      <c r="G114" s="427">
        <v>0</v>
      </c>
      <c r="H114" s="272">
        <v>6986</v>
      </c>
      <c r="I114" s="15">
        <v>7797</v>
      </c>
      <c r="J114" s="337">
        <v>0.89598563550083365</v>
      </c>
      <c r="K114" s="435">
        <v>0.8961801928757992</v>
      </c>
      <c r="L114" s="442">
        <v>0.73628266607873705</v>
      </c>
      <c r="M114" s="14">
        <f>Lisäosat[[#This Row],[HYTE-kerroin (sis. Kulttuurihyte)]]*Lisäosat[[#This Row],[Asukasmäärä 31.12.2022]]</f>
        <v>14644.662228306081</v>
      </c>
      <c r="N114" s="435">
        <f>Lisäosat[[#This Row],[HYTE-kerroin (sis. Kulttuurihyte)]]/$N$7</f>
        <v>1.0753928569275515</v>
      </c>
      <c r="O114" s="447">
        <v>0</v>
      </c>
      <c r="P114" s="200">
        <v>0</v>
      </c>
      <c r="Q114" s="162">
        <v>0</v>
      </c>
      <c r="R114" s="162">
        <v>233507.81487552534</v>
      </c>
      <c r="S114" s="162">
        <v>413032.47937802057</v>
      </c>
      <c r="T114" s="162">
        <v>0</v>
      </c>
      <c r="U114" s="314">
        <f t="shared" si="2"/>
        <v>646540.29425354593</v>
      </c>
      <c r="V114" s="44"/>
      <c r="W114" s="44"/>
      <c r="X114" s="110"/>
      <c r="Y114" s="110"/>
      <c r="Z114" s="111"/>
    </row>
    <row r="115" spans="1:26" s="104" customFormat="1" x14ac:dyDescent="0.25">
      <c r="A115" s="124">
        <v>304</v>
      </c>
      <c r="B115" s="124" t="s">
        <v>119</v>
      </c>
      <c r="C115" s="416">
        <v>950</v>
      </c>
      <c r="D115" s="420">
        <v>1.30155</v>
      </c>
      <c r="E115" s="428">
        <v>0</v>
      </c>
      <c r="F115" s="158">
        <v>0</v>
      </c>
      <c r="G115" s="427">
        <v>0</v>
      </c>
      <c r="H115" s="272">
        <v>315</v>
      </c>
      <c r="I115" s="15">
        <v>388</v>
      </c>
      <c r="J115" s="337">
        <v>0.81185567010309279</v>
      </c>
      <c r="K115" s="435">
        <v>0.81203195921060489</v>
      </c>
      <c r="L115" s="442">
        <v>0.52182199639733295</v>
      </c>
      <c r="M115" s="14">
        <f>Lisäosat[[#This Row],[HYTE-kerroin (sis. Kulttuurihyte)]]*Lisäosat[[#This Row],[Asukasmäärä 31.12.2022]]</f>
        <v>495.7308965774663</v>
      </c>
      <c r="N115" s="435">
        <f>Lisäosat[[#This Row],[HYTE-kerroin (sis. Kulttuurihyte)]]/$N$7</f>
        <v>0.76215789582822568</v>
      </c>
      <c r="O115" s="446">
        <v>4.7565034233206425E-2</v>
      </c>
      <c r="P115" s="200">
        <v>116086.22066250001</v>
      </c>
      <c r="Q115" s="162">
        <v>0</v>
      </c>
      <c r="R115" s="162">
        <v>10105.737732375977</v>
      </c>
      <c r="S115" s="162">
        <v>13981.405520020884</v>
      </c>
      <c r="T115" s="162">
        <v>462.71265302063216</v>
      </c>
      <c r="U115" s="314">
        <f t="shared" si="2"/>
        <v>140636.07656791751</v>
      </c>
      <c r="V115" s="59"/>
      <c r="W115" s="59"/>
      <c r="X115" s="109"/>
      <c r="Y115" s="110"/>
      <c r="Z115" s="111"/>
    </row>
    <row r="116" spans="1:26" s="45" customFormat="1" x14ac:dyDescent="0.25">
      <c r="A116" s="128">
        <v>305</v>
      </c>
      <c r="B116" s="124" t="s">
        <v>120</v>
      </c>
      <c r="C116" s="416">
        <v>15146</v>
      </c>
      <c r="D116" s="420">
        <v>0.90171666666666672</v>
      </c>
      <c r="E116" s="428">
        <v>0</v>
      </c>
      <c r="F116" s="158">
        <v>6</v>
      </c>
      <c r="G116" s="427">
        <v>3.9614419648752148E-4</v>
      </c>
      <c r="H116" s="272">
        <v>6002</v>
      </c>
      <c r="I116" s="15">
        <v>5912</v>
      </c>
      <c r="J116" s="337">
        <v>1.0152232746955345</v>
      </c>
      <c r="K116" s="435">
        <v>1.0154437237379104</v>
      </c>
      <c r="L116" s="442">
        <v>0.627260171098033</v>
      </c>
      <c r="M116" s="14">
        <f>Lisäosat[[#This Row],[HYTE-kerroin (sis. Kulttuurihyte)]]*Lisäosat[[#This Row],[Asukasmäärä 31.12.2022]]</f>
        <v>9500.4825514508084</v>
      </c>
      <c r="N116" s="435">
        <f>Lisäosat[[#This Row],[HYTE-kerroin (sis. Kulttuurihyte)]]/$N$7</f>
        <v>0.91615779986574186</v>
      </c>
      <c r="O116" s="447">
        <v>2.7065107118166381E-2</v>
      </c>
      <c r="P116" s="200">
        <v>854816.70564033347</v>
      </c>
      <c r="Q116" s="162">
        <v>0</v>
      </c>
      <c r="R116" s="162">
        <v>201476.82938052053</v>
      </c>
      <c r="S116" s="162">
        <v>267947.99376996158</v>
      </c>
      <c r="T116" s="162">
        <v>4197.6638710962998</v>
      </c>
      <c r="U116" s="314">
        <f t="shared" si="2"/>
        <v>1328439.1926619119</v>
      </c>
      <c r="V116" s="44"/>
      <c r="W116" s="44"/>
      <c r="X116" s="110"/>
      <c r="Y116" s="110"/>
      <c r="Z116" s="111"/>
    </row>
    <row r="117" spans="1:26" s="45" customFormat="1" x14ac:dyDescent="0.25">
      <c r="A117" s="128">
        <v>309</v>
      </c>
      <c r="B117" s="124" t="s">
        <v>121</v>
      </c>
      <c r="C117" s="416">
        <v>6457</v>
      </c>
      <c r="D117" s="420">
        <v>0.377</v>
      </c>
      <c r="E117" s="428">
        <v>0</v>
      </c>
      <c r="F117" s="158">
        <v>0</v>
      </c>
      <c r="G117" s="427">
        <v>0</v>
      </c>
      <c r="H117" s="272">
        <v>2384</v>
      </c>
      <c r="I117" s="15">
        <v>2098</v>
      </c>
      <c r="J117" s="337">
        <v>1.1363203050524309</v>
      </c>
      <c r="K117" s="435">
        <v>1.1365670495167519</v>
      </c>
      <c r="L117" s="442">
        <v>0.73339538579728902</v>
      </c>
      <c r="M117" s="14">
        <f>Lisäosat[[#This Row],[HYTE-kerroin (sis. Kulttuurihyte)]]*Lisäosat[[#This Row],[Asukasmäärä 31.12.2022]]</f>
        <v>4735.5340060930948</v>
      </c>
      <c r="N117" s="435">
        <f>Lisäosat[[#This Row],[HYTE-kerroin (sis. Kulttuurihyte)]]/$N$7</f>
        <v>1.0711757800715209</v>
      </c>
      <c r="O117" s="447">
        <v>0</v>
      </c>
      <c r="P117" s="200">
        <v>152362.14851000003</v>
      </c>
      <c r="Q117" s="162">
        <v>0</v>
      </c>
      <c r="R117" s="162">
        <v>96138.456047358632</v>
      </c>
      <c r="S117" s="162">
        <v>133559.19865021016</v>
      </c>
      <c r="T117" s="162">
        <v>0</v>
      </c>
      <c r="U117" s="314">
        <f t="shared" si="2"/>
        <v>382059.80320756882</v>
      </c>
      <c r="V117" s="44"/>
      <c r="W117" s="44"/>
      <c r="X117" s="110"/>
      <c r="Y117" s="110"/>
      <c r="Z117" s="111"/>
    </row>
    <row r="118" spans="1:26" s="45" customFormat="1" x14ac:dyDescent="0.25">
      <c r="A118" s="128">
        <v>312</v>
      </c>
      <c r="B118" s="124" t="s">
        <v>122</v>
      </c>
      <c r="C118" s="416">
        <v>1196</v>
      </c>
      <c r="D118" s="420">
        <v>1.3499166666666667</v>
      </c>
      <c r="E118" s="428">
        <v>0</v>
      </c>
      <c r="F118" s="158">
        <v>0</v>
      </c>
      <c r="G118" s="427">
        <v>0</v>
      </c>
      <c r="H118" s="272">
        <v>410</v>
      </c>
      <c r="I118" s="15">
        <v>413</v>
      </c>
      <c r="J118" s="337">
        <v>0.99273607748184023</v>
      </c>
      <c r="K118" s="435">
        <v>0.99295164357756283</v>
      </c>
      <c r="L118" s="442">
        <v>0.60797213696688102</v>
      </c>
      <c r="M118" s="14">
        <f>Lisäosat[[#This Row],[HYTE-kerroin (sis. Kulttuurihyte)]]*Lisäosat[[#This Row],[Asukasmäärä 31.12.2022]]</f>
        <v>727.13467581238967</v>
      </c>
      <c r="N118" s="435">
        <f>Lisäosat[[#This Row],[HYTE-kerroin (sis. Kulttuurihyte)]]/$N$7</f>
        <v>0.88798626319317064</v>
      </c>
      <c r="O118" s="447">
        <v>0</v>
      </c>
      <c r="P118" s="200">
        <v>151577.36379500001</v>
      </c>
      <c r="Q118" s="162">
        <v>0</v>
      </c>
      <c r="R118" s="162">
        <v>15557.169170915822</v>
      </c>
      <c r="S118" s="162">
        <v>20507.829631743109</v>
      </c>
      <c r="T118" s="162">
        <v>0</v>
      </c>
      <c r="U118" s="314">
        <f t="shared" si="2"/>
        <v>187642.36259765894</v>
      </c>
      <c r="V118" s="44"/>
      <c r="W118" s="44"/>
      <c r="X118" s="110"/>
      <c r="Y118" s="110"/>
      <c r="Z118" s="111"/>
    </row>
    <row r="119" spans="1:26" s="45" customFormat="1" x14ac:dyDescent="0.25">
      <c r="A119" s="128">
        <v>316</v>
      </c>
      <c r="B119" s="124" t="s">
        <v>123</v>
      </c>
      <c r="C119" s="416">
        <v>4198</v>
      </c>
      <c r="D119" s="420">
        <v>0</v>
      </c>
      <c r="E119" s="428">
        <v>0</v>
      </c>
      <c r="F119" s="158">
        <v>0</v>
      </c>
      <c r="G119" s="427">
        <v>0</v>
      </c>
      <c r="H119" s="272">
        <v>1580</v>
      </c>
      <c r="I119" s="15">
        <v>1752</v>
      </c>
      <c r="J119" s="337">
        <v>0.90182648401826482</v>
      </c>
      <c r="K119" s="435">
        <v>0.90202230969498665</v>
      </c>
      <c r="L119" s="442">
        <v>0.672003980264403</v>
      </c>
      <c r="M119" s="14">
        <f>Lisäosat[[#This Row],[HYTE-kerroin (sis. Kulttuurihyte)]]*Lisäosat[[#This Row],[Asukasmäärä 31.12.2022]]</f>
        <v>2821.0727091499639</v>
      </c>
      <c r="N119" s="435">
        <f>Lisäosat[[#This Row],[HYTE-kerroin (sis. Kulttuurihyte)]]/$N$7</f>
        <v>0.98150929459195102</v>
      </c>
      <c r="O119" s="447">
        <v>0</v>
      </c>
      <c r="P119" s="200">
        <v>0</v>
      </c>
      <c r="Q119" s="162">
        <v>0</v>
      </c>
      <c r="R119" s="162">
        <v>49605.634494904152</v>
      </c>
      <c r="S119" s="162">
        <v>79564.460921039266</v>
      </c>
      <c r="T119" s="162">
        <v>0</v>
      </c>
      <c r="U119" s="314">
        <f t="shared" si="2"/>
        <v>129170.09541594342</v>
      </c>
      <c r="V119" s="44"/>
      <c r="W119" s="44"/>
      <c r="X119" s="110"/>
      <c r="Y119" s="110"/>
      <c r="Z119" s="111"/>
    </row>
    <row r="120" spans="1:26" s="45" customFormat="1" x14ac:dyDescent="0.25">
      <c r="A120" s="128">
        <v>317</v>
      </c>
      <c r="B120" s="124" t="s">
        <v>124</v>
      </c>
      <c r="C120" s="416">
        <v>2474</v>
      </c>
      <c r="D120" s="420">
        <v>1.2173500000000002</v>
      </c>
      <c r="E120" s="428">
        <v>0</v>
      </c>
      <c r="F120" s="158">
        <v>0</v>
      </c>
      <c r="G120" s="427">
        <v>0</v>
      </c>
      <c r="H120" s="272">
        <v>999</v>
      </c>
      <c r="I120" s="15">
        <v>912</v>
      </c>
      <c r="J120" s="337">
        <v>1.0953947368421053</v>
      </c>
      <c r="K120" s="435">
        <v>1.0956325945890455</v>
      </c>
      <c r="L120" s="442">
        <v>0.55743166828860402</v>
      </c>
      <c r="M120" s="14">
        <f>Lisäosat[[#This Row],[HYTE-kerroin (sis. Kulttuurihyte)]]*Lisäosat[[#This Row],[Asukasmäärä 31.12.2022]]</f>
        <v>1379.0859473460064</v>
      </c>
      <c r="N120" s="435">
        <f>Lisäosat[[#This Row],[HYTE-kerroin (sis. Kulttuurihyte)]]/$N$7</f>
        <v>0.81416833767843699</v>
      </c>
      <c r="O120" s="447">
        <v>0</v>
      </c>
      <c r="P120" s="200">
        <v>282755.69835150003</v>
      </c>
      <c r="Q120" s="162">
        <v>0</v>
      </c>
      <c r="R120" s="162">
        <v>35508.795011074209</v>
      </c>
      <c r="S120" s="162">
        <v>38895.215145811708</v>
      </c>
      <c r="T120" s="162">
        <v>0</v>
      </c>
      <c r="U120" s="314">
        <f t="shared" si="2"/>
        <v>357159.70850838599</v>
      </c>
      <c r="V120" s="44"/>
      <c r="W120" s="44"/>
      <c r="X120" s="110"/>
      <c r="Y120" s="110"/>
      <c r="Z120" s="111"/>
    </row>
    <row r="121" spans="1:26" s="45" customFormat="1" x14ac:dyDescent="0.25">
      <c r="A121" s="128">
        <v>320</v>
      </c>
      <c r="B121" s="124" t="s">
        <v>125</v>
      </c>
      <c r="C121" s="416">
        <v>6996</v>
      </c>
      <c r="D121" s="420">
        <v>1.4655333333333334</v>
      </c>
      <c r="E121" s="428">
        <v>0</v>
      </c>
      <c r="F121" s="158">
        <v>3</v>
      </c>
      <c r="G121" s="427">
        <v>4.288164665523156E-4</v>
      </c>
      <c r="H121" s="272">
        <v>2176</v>
      </c>
      <c r="I121" s="15">
        <v>2320</v>
      </c>
      <c r="J121" s="337">
        <v>0.93793103448275861</v>
      </c>
      <c r="K121" s="435">
        <v>0.93813470002463495</v>
      </c>
      <c r="L121" s="442">
        <v>0.634511258150256</v>
      </c>
      <c r="M121" s="14">
        <f>Lisäosat[[#This Row],[HYTE-kerroin (sis. Kulttuurihyte)]]*Lisäosat[[#This Row],[Asukasmäärä 31.12.2022]]</f>
        <v>4439.0407620191909</v>
      </c>
      <c r="N121" s="435">
        <f>Lisäosat[[#This Row],[HYTE-kerroin (sis. Kulttuurihyte)]]/$N$7</f>
        <v>0.92674852484158499</v>
      </c>
      <c r="O121" s="447">
        <v>0</v>
      </c>
      <c r="P121" s="200">
        <v>962590.81261200015</v>
      </c>
      <c r="Q121" s="162">
        <v>0</v>
      </c>
      <c r="R121" s="162">
        <v>85977.793733977727</v>
      </c>
      <c r="S121" s="162">
        <v>125197.01604677827</v>
      </c>
      <c r="T121" s="162">
        <v>0</v>
      </c>
      <c r="U121" s="314">
        <f t="shared" si="2"/>
        <v>1173765.6223927562</v>
      </c>
      <c r="V121" s="44"/>
      <c r="W121" s="44"/>
      <c r="X121" s="110"/>
      <c r="Y121" s="110"/>
      <c r="Z121" s="111"/>
    </row>
    <row r="122" spans="1:26" s="45" customFormat="1" x14ac:dyDescent="0.25">
      <c r="A122" s="128">
        <v>322</v>
      </c>
      <c r="B122" s="124" t="s">
        <v>126</v>
      </c>
      <c r="C122" s="416">
        <v>6549</v>
      </c>
      <c r="D122" s="420">
        <v>1.2882500000000001</v>
      </c>
      <c r="E122" s="428">
        <v>0</v>
      </c>
      <c r="F122" s="158">
        <v>0</v>
      </c>
      <c r="G122" s="427">
        <v>0</v>
      </c>
      <c r="H122" s="272">
        <v>2124</v>
      </c>
      <c r="I122" s="15">
        <v>2509</v>
      </c>
      <c r="J122" s="337">
        <v>0.84655241131925074</v>
      </c>
      <c r="K122" s="435">
        <v>0.84673623459541847</v>
      </c>
      <c r="L122" s="442">
        <v>0.65887190421258102</v>
      </c>
      <c r="M122" s="14">
        <f>Lisäosat[[#This Row],[HYTE-kerroin (sis. Kulttuurihyte)]]*Lisäosat[[#This Row],[Asukasmäärä 31.12.2022]]</f>
        <v>4314.9521006881932</v>
      </c>
      <c r="N122" s="435">
        <f>Lisäosat[[#This Row],[HYTE-kerroin (sis. Kulttuurihyte)]]/$N$7</f>
        <v>0.9623289696523869</v>
      </c>
      <c r="O122" s="447">
        <v>0</v>
      </c>
      <c r="P122" s="200">
        <v>792084.20333625004</v>
      </c>
      <c r="Q122" s="162">
        <v>0</v>
      </c>
      <c r="R122" s="162">
        <v>72643.110364786684</v>
      </c>
      <c r="S122" s="162">
        <v>121697.26667371474</v>
      </c>
      <c r="T122" s="162">
        <v>0</v>
      </c>
      <c r="U122" s="314">
        <f t="shared" si="2"/>
        <v>986424.58037475147</v>
      </c>
      <c r="V122" s="44"/>
      <c r="W122" s="44"/>
      <c r="X122" s="110"/>
      <c r="Y122" s="110"/>
      <c r="Z122" s="111"/>
    </row>
    <row r="123" spans="1:26" s="45" customFormat="1" x14ac:dyDescent="0.25">
      <c r="A123" s="128">
        <v>398</v>
      </c>
      <c r="B123" s="124" t="s">
        <v>127</v>
      </c>
      <c r="C123" s="416">
        <v>120175</v>
      </c>
      <c r="D123" s="420">
        <v>0</v>
      </c>
      <c r="E123" s="428">
        <v>0</v>
      </c>
      <c r="F123" s="158">
        <v>21</v>
      </c>
      <c r="G123" s="427">
        <v>1.747451633035157E-4</v>
      </c>
      <c r="H123" s="272">
        <v>50872</v>
      </c>
      <c r="I123" s="15">
        <v>47946</v>
      </c>
      <c r="J123" s="337">
        <v>1.0610269886956158</v>
      </c>
      <c r="K123" s="435">
        <v>1.0612573837125769</v>
      </c>
      <c r="L123" s="442">
        <v>0.75550478199125903</v>
      </c>
      <c r="M123" s="14">
        <f>Lisäosat[[#This Row],[HYTE-kerroin (sis. Kulttuurihyte)]]*Lisäosat[[#This Row],[Asukasmäärä 31.12.2022]]</f>
        <v>90792.78717579956</v>
      </c>
      <c r="N123" s="435">
        <f>Lisäosat[[#This Row],[HYTE-kerroin (sis. Kulttuurihyte)]]/$N$7</f>
        <v>1.1034681153842663</v>
      </c>
      <c r="O123" s="447">
        <v>9.7836185383815E-2</v>
      </c>
      <c r="P123" s="200">
        <v>0</v>
      </c>
      <c r="Q123" s="162">
        <v>0</v>
      </c>
      <c r="R123" s="162">
        <v>1670729.539748332</v>
      </c>
      <c r="S123" s="162">
        <v>2560685.2115973341</v>
      </c>
      <c r="T123" s="162">
        <v>120396.42704383968</v>
      </c>
      <c r="U123" s="314">
        <f t="shared" si="2"/>
        <v>4351811.1783895055</v>
      </c>
      <c r="V123" s="44"/>
      <c r="W123" s="44"/>
      <c r="X123" s="110"/>
      <c r="Y123" s="110"/>
      <c r="Z123" s="111"/>
    </row>
    <row r="124" spans="1:26" s="104" customFormat="1" x14ac:dyDescent="0.25">
      <c r="A124" s="124">
        <v>399</v>
      </c>
      <c r="B124" s="124" t="s">
        <v>128</v>
      </c>
      <c r="C124" s="416">
        <v>7817</v>
      </c>
      <c r="D124" s="420">
        <v>0</v>
      </c>
      <c r="E124" s="428">
        <v>0</v>
      </c>
      <c r="F124" s="158">
        <v>0</v>
      </c>
      <c r="G124" s="427">
        <v>0</v>
      </c>
      <c r="H124" s="272">
        <v>1776</v>
      </c>
      <c r="I124" s="15">
        <v>3394</v>
      </c>
      <c r="J124" s="337">
        <v>0.52327637006482031</v>
      </c>
      <c r="K124" s="435">
        <v>0.52338999607946546</v>
      </c>
      <c r="L124" s="442">
        <v>0.51981467199980302</v>
      </c>
      <c r="M124" s="14">
        <f>Lisäosat[[#This Row],[HYTE-kerroin (sis. Kulttuurihyte)]]*Lisäosat[[#This Row],[Asukasmäärä 31.12.2022]]</f>
        <v>4063.3912910224603</v>
      </c>
      <c r="N124" s="435">
        <f>Lisäosat[[#This Row],[HYTE-kerroin (sis. Kulttuurihyte)]]/$N$7</f>
        <v>0.75922605671521681</v>
      </c>
      <c r="O124" s="446">
        <v>0</v>
      </c>
      <c r="P124" s="200">
        <v>0</v>
      </c>
      <c r="Q124" s="162">
        <v>0</v>
      </c>
      <c r="R124" s="162">
        <v>53596.54875152668</v>
      </c>
      <c r="S124" s="162">
        <v>114602.34134797043</v>
      </c>
      <c r="T124" s="162">
        <v>0</v>
      </c>
      <c r="U124" s="314">
        <f t="shared" si="2"/>
        <v>168198.8900994971</v>
      </c>
      <c r="V124" s="59"/>
      <c r="W124" s="59"/>
      <c r="X124" s="109"/>
      <c r="Y124" s="110"/>
      <c r="Z124" s="111"/>
    </row>
    <row r="125" spans="1:26" s="45" customFormat="1" x14ac:dyDescent="0.25">
      <c r="A125" s="128">
        <v>400</v>
      </c>
      <c r="B125" s="124" t="s">
        <v>129</v>
      </c>
      <c r="C125" s="416">
        <v>8366</v>
      </c>
      <c r="D125" s="420">
        <v>0</v>
      </c>
      <c r="E125" s="428">
        <v>0</v>
      </c>
      <c r="F125" s="158">
        <v>0</v>
      </c>
      <c r="G125" s="427">
        <v>0</v>
      </c>
      <c r="H125" s="272">
        <v>3453</v>
      </c>
      <c r="I125" s="15">
        <v>3613</v>
      </c>
      <c r="J125" s="337">
        <v>0.95571547190700246</v>
      </c>
      <c r="K125" s="435">
        <v>0.95592299922224144</v>
      </c>
      <c r="L125" s="442">
        <v>0.54456596398623403</v>
      </c>
      <c r="M125" s="14">
        <f>Lisäosat[[#This Row],[HYTE-kerroin (sis. Kulttuurihyte)]]*Lisäosat[[#This Row],[Asukasmäärä 31.12.2022]]</f>
        <v>4555.8388547088334</v>
      </c>
      <c r="N125" s="435">
        <f>Lisäosat[[#This Row],[HYTE-kerroin (sis. Kulttuurihyte)]]/$N$7</f>
        <v>0.79537706749982973</v>
      </c>
      <c r="O125" s="447">
        <v>0</v>
      </c>
      <c r="P125" s="200">
        <v>0</v>
      </c>
      <c r="Q125" s="162">
        <v>0</v>
      </c>
      <c r="R125" s="162">
        <v>104763.99873056186</v>
      </c>
      <c r="S125" s="162">
        <v>128491.14499684602</v>
      </c>
      <c r="T125" s="162">
        <v>0</v>
      </c>
      <c r="U125" s="314">
        <f t="shared" si="2"/>
        <v>233255.14372740788</v>
      </c>
      <c r="V125" s="44"/>
      <c r="W125" s="44"/>
      <c r="X125" s="110"/>
      <c r="Y125" s="110"/>
      <c r="Z125" s="111"/>
    </row>
    <row r="126" spans="1:26" s="45" customFormat="1" x14ac:dyDescent="0.25">
      <c r="A126" s="128">
        <v>402</v>
      </c>
      <c r="B126" s="124" t="s">
        <v>130</v>
      </c>
      <c r="C126" s="416">
        <v>9099</v>
      </c>
      <c r="D126" s="420">
        <v>0.42025000000000001</v>
      </c>
      <c r="E126" s="428">
        <v>0</v>
      </c>
      <c r="F126" s="158">
        <v>0</v>
      </c>
      <c r="G126" s="427">
        <v>0</v>
      </c>
      <c r="H126" s="272">
        <v>2759</v>
      </c>
      <c r="I126" s="15">
        <v>3567</v>
      </c>
      <c r="J126" s="337">
        <v>0.77347911410148584</v>
      </c>
      <c r="K126" s="435">
        <v>0.77364706999281674</v>
      </c>
      <c r="L126" s="442">
        <v>0.64837575865424901</v>
      </c>
      <c r="M126" s="14">
        <f>Lisäosat[[#This Row],[HYTE-kerroin (sis. Kulttuurihyte)]]*Lisäosat[[#This Row],[Asukasmäärä 31.12.2022]]</f>
        <v>5899.5710279950117</v>
      </c>
      <c r="N126" s="435">
        <f>Lisäosat[[#This Row],[HYTE-kerroin (sis. Kulttuurihyte)]]/$N$7</f>
        <v>0.94699860744405673</v>
      </c>
      <c r="O126" s="447">
        <v>0</v>
      </c>
      <c r="P126" s="200">
        <v>239335.0688025</v>
      </c>
      <c r="Q126" s="162">
        <v>0</v>
      </c>
      <c r="R126" s="162">
        <v>92216.332437226782</v>
      </c>
      <c r="S126" s="162">
        <v>166389.25575556734</v>
      </c>
      <c r="T126" s="162">
        <v>0</v>
      </c>
      <c r="U126" s="314">
        <f t="shared" si="2"/>
        <v>497940.65699529415</v>
      </c>
      <c r="V126" s="44"/>
      <c r="W126" s="44"/>
      <c r="X126" s="110"/>
      <c r="Y126" s="110"/>
      <c r="Z126" s="111"/>
    </row>
    <row r="127" spans="1:26" s="45" customFormat="1" x14ac:dyDescent="0.25">
      <c r="A127" s="128">
        <v>403</v>
      </c>
      <c r="B127" s="124" t="s">
        <v>131</v>
      </c>
      <c r="C127" s="416">
        <v>2820</v>
      </c>
      <c r="D127" s="420">
        <v>0.9875166666666666</v>
      </c>
      <c r="E127" s="428">
        <v>0</v>
      </c>
      <c r="F127" s="158">
        <v>0</v>
      </c>
      <c r="G127" s="427">
        <v>0</v>
      </c>
      <c r="H127" s="272">
        <v>839</v>
      </c>
      <c r="I127" s="15">
        <v>971</v>
      </c>
      <c r="J127" s="337">
        <v>0.8640576725025747</v>
      </c>
      <c r="K127" s="435">
        <v>0.86424529693082452</v>
      </c>
      <c r="L127" s="442">
        <v>0.71291660271059598</v>
      </c>
      <c r="M127" s="14">
        <f>Lisäosat[[#This Row],[HYTE-kerroin (sis. Kulttuurihyte)]]*Lisäosat[[#This Row],[Asukasmäärä 31.12.2022]]</f>
        <v>2010.4248196438807</v>
      </c>
      <c r="N127" s="435">
        <f>Lisäosat[[#This Row],[HYTE-kerroin (sis. Kulttuurihyte)]]/$N$7</f>
        <v>1.0412650704152877</v>
      </c>
      <c r="O127" s="447">
        <v>0</v>
      </c>
      <c r="P127" s="200">
        <v>174300.44423000002</v>
      </c>
      <c r="Q127" s="162">
        <v>0</v>
      </c>
      <c r="R127" s="162">
        <v>31926.949759218518</v>
      </c>
      <c r="S127" s="162">
        <v>56701.256397408157</v>
      </c>
      <c r="T127" s="162">
        <v>0</v>
      </c>
      <c r="U127" s="314">
        <f t="shared" si="2"/>
        <v>262928.65038662672</v>
      </c>
      <c r="V127" s="44"/>
      <c r="W127" s="44"/>
      <c r="X127" s="110"/>
      <c r="Y127" s="110"/>
      <c r="Z127" s="111"/>
    </row>
    <row r="128" spans="1:26" s="45" customFormat="1" x14ac:dyDescent="0.25">
      <c r="A128" s="128">
        <v>405</v>
      </c>
      <c r="B128" s="124" t="s">
        <v>132</v>
      </c>
      <c r="C128" s="416">
        <v>72650</v>
      </c>
      <c r="D128" s="420">
        <v>0</v>
      </c>
      <c r="E128" s="428">
        <v>0</v>
      </c>
      <c r="F128" s="158">
        <v>2</v>
      </c>
      <c r="G128" s="427">
        <v>2.7529249827942188E-5</v>
      </c>
      <c r="H128" s="272">
        <v>31532</v>
      </c>
      <c r="I128" s="15">
        <v>29377</v>
      </c>
      <c r="J128" s="337">
        <v>1.0733567076284167</v>
      </c>
      <c r="K128" s="435">
        <v>1.0735897799625742</v>
      </c>
      <c r="L128" s="442">
        <v>0.78627348141056497</v>
      </c>
      <c r="M128" s="14">
        <f>Lisäosat[[#This Row],[HYTE-kerroin (sis. Kulttuurihyte)]]*Lisäosat[[#This Row],[Asukasmäärä 31.12.2022]]</f>
        <v>57122.768424477545</v>
      </c>
      <c r="N128" s="435">
        <f>Lisäosat[[#This Row],[HYTE-kerroin (sis. Kulttuurihyte)]]/$N$7</f>
        <v>1.1484079748932419</v>
      </c>
      <c r="O128" s="447">
        <v>7.3477020329041727E-3</v>
      </c>
      <c r="P128" s="200">
        <v>0</v>
      </c>
      <c r="Q128" s="162">
        <v>0</v>
      </c>
      <c r="R128" s="162">
        <v>1021751.4974370813</v>
      </c>
      <c r="S128" s="162">
        <v>1611068.8183504445</v>
      </c>
      <c r="T128" s="162">
        <v>5466.2200595505992</v>
      </c>
      <c r="U128" s="314">
        <f t="shared" si="2"/>
        <v>2638286.5358470762</v>
      </c>
      <c r="V128" s="44"/>
      <c r="W128" s="44"/>
      <c r="X128" s="110"/>
      <c r="Y128" s="110"/>
      <c r="Z128" s="111"/>
    </row>
    <row r="129" spans="1:26" s="45" customFormat="1" x14ac:dyDescent="0.25">
      <c r="A129" s="128">
        <v>407</v>
      </c>
      <c r="B129" s="124" t="s">
        <v>133</v>
      </c>
      <c r="C129" s="416">
        <v>2518</v>
      </c>
      <c r="D129" s="420">
        <v>0.19713333333333333</v>
      </c>
      <c r="E129" s="428">
        <v>0</v>
      </c>
      <c r="F129" s="158">
        <v>0</v>
      </c>
      <c r="G129" s="427">
        <v>0</v>
      </c>
      <c r="H129" s="272">
        <v>799</v>
      </c>
      <c r="I129" s="15">
        <v>1037</v>
      </c>
      <c r="J129" s="337">
        <v>0.77049180327868849</v>
      </c>
      <c r="K129" s="435">
        <v>0.77065911049516478</v>
      </c>
      <c r="L129" s="442">
        <v>0.62601291238052903</v>
      </c>
      <c r="M129" s="14">
        <f>Lisäosat[[#This Row],[HYTE-kerroin (sis. Kulttuurihyte)]]*Lisäosat[[#This Row],[Asukasmäärä 31.12.2022]]</f>
        <v>1576.3005133741722</v>
      </c>
      <c r="N129" s="435">
        <f>Lisäosat[[#This Row],[HYTE-kerroin (sis. Kulttuurihyte)]]/$N$7</f>
        <v>0.91433609038195374</v>
      </c>
      <c r="O129" s="447">
        <v>0</v>
      </c>
      <c r="P129" s="200">
        <v>31068.532689333333</v>
      </c>
      <c r="Q129" s="162">
        <v>0</v>
      </c>
      <c r="R129" s="162">
        <v>25420.807286971405</v>
      </c>
      <c r="S129" s="162">
        <v>44457.379701483769</v>
      </c>
      <c r="T129" s="162">
        <v>0</v>
      </c>
      <c r="U129" s="314">
        <f t="shared" si="2"/>
        <v>100946.7196777885</v>
      </c>
      <c r="V129" s="44"/>
      <c r="W129" s="44"/>
      <c r="X129" s="110"/>
      <c r="Y129" s="110"/>
      <c r="Z129" s="111"/>
    </row>
    <row r="130" spans="1:26" s="45" customFormat="1" x14ac:dyDescent="0.25">
      <c r="A130" s="128">
        <v>408</v>
      </c>
      <c r="B130" s="124" t="s">
        <v>134</v>
      </c>
      <c r="C130" s="416">
        <v>14099</v>
      </c>
      <c r="D130" s="420">
        <v>0</v>
      </c>
      <c r="E130" s="428">
        <v>0</v>
      </c>
      <c r="F130" s="158">
        <v>0</v>
      </c>
      <c r="G130" s="427">
        <v>0</v>
      </c>
      <c r="H130" s="272">
        <v>4497</v>
      </c>
      <c r="I130" s="15">
        <v>5807</v>
      </c>
      <c r="J130" s="337">
        <v>0.77441019459273286</v>
      </c>
      <c r="K130" s="435">
        <v>0.77457835266205532</v>
      </c>
      <c r="L130" s="442">
        <v>0.68866911278556897</v>
      </c>
      <c r="M130" s="14">
        <f>Lisäosat[[#This Row],[HYTE-kerroin (sis. Kulttuurihyte)]]*Lisäosat[[#This Row],[Asukasmäärä 31.12.2022]]</f>
        <v>9709.545821163736</v>
      </c>
      <c r="N130" s="435">
        <f>Lisäosat[[#This Row],[HYTE-kerroin (sis. Kulttuurihyte)]]/$N$7</f>
        <v>1.0058498981382205</v>
      </c>
      <c r="O130" s="447">
        <v>0</v>
      </c>
      <c r="P130" s="200">
        <v>0</v>
      </c>
      <c r="Q130" s="162">
        <v>0</v>
      </c>
      <c r="R130" s="162">
        <v>143062.22054378837</v>
      </c>
      <c r="S130" s="162">
        <v>273844.33465445839</v>
      </c>
      <c r="T130" s="162">
        <v>0</v>
      </c>
      <c r="U130" s="314">
        <f t="shared" si="2"/>
        <v>416906.55519824673</v>
      </c>
      <c r="V130" s="44"/>
      <c r="W130" s="44"/>
      <c r="X130" s="110"/>
      <c r="Y130" s="110"/>
      <c r="Z130" s="111"/>
    </row>
    <row r="131" spans="1:26" s="45" customFormat="1" x14ac:dyDescent="0.25">
      <c r="A131" s="128">
        <v>410</v>
      </c>
      <c r="B131" s="124" t="s">
        <v>135</v>
      </c>
      <c r="C131" s="416">
        <v>18775</v>
      </c>
      <c r="D131" s="420">
        <v>0</v>
      </c>
      <c r="E131" s="428">
        <v>0</v>
      </c>
      <c r="F131" s="158">
        <v>2</v>
      </c>
      <c r="G131" s="427">
        <v>1.0652463382157124E-4</v>
      </c>
      <c r="H131" s="272">
        <v>5226</v>
      </c>
      <c r="I131" s="15">
        <v>7619</v>
      </c>
      <c r="J131" s="337">
        <v>0.68591678697991865</v>
      </c>
      <c r="K131" s="435">
        <v>0.68606572928907184</v>
      </c>
      <c r="L131" s="442">
        <v>0.63116570865990396</v>
      </c>
      <c r="M131" s="14">
        <f>Lisäosat[[#This Row],[HYTE-kerroin (sis. Kulttuurihyte)]]*Lisäosat[[#This Row],[Asukasmäärä 31.12.2022]]</f>
        <v>11850.136180089698</v>
      </c>
      <c r="N131" s="435">
        <f>Lisäosat[[#This Row],[HYTE-kerroin (sis. Kulttuurihyte)]]/$N$7</f>
        <v>0.92186211342627478</v>
      </c>
      <c r="O131" s="447">
        <v>0</v>
      </c>
      <c r="P131" s="200">
        <v>0</v>
      </c>
      <c r="Q131" s="162">
        <v>0</v>
      </c>
      <c r="R131" s="162">
        <v>168739.58128297044</v>
      </c>
      <c r="S131" s="162">
        <v>334216.73037765711</v>
      </c>
      <c r="T131" s="162">
        <v>0</v>
      </c>
      <c r="U131" s="314">
        <f t="shared" si="2"/>
        <v>502956.31166062754</v>
      </c>
      <c r="V131" s="44"/>
      <c r="W131" s="44"/>
      <c r="X131" s="110"/>
      <c r="Y131" s="110"/>
      <c r="Z131" s="111"/>
    </row>
    <row r="132" spans="1:26" s="45" customFormat="1" x14ac:dyDescent="0.25">
      <c r="A132" s="128">
        <v>416</v>
      </c>
      <c r="B132" s="124" t="s">
        <v>136</v>
      </c>
      <c r="C132" s="416">
        <v>2886</v>
      </c>
      <c r="D132" s="420">
        <v>0</v>
      </c>
      <c r="E132" s="428">
        <v>0</v>
      </c>
      <c r="F132" s="158">
        <v>0</v>
      </c>
      <c r="G132" s="427">
        <v>0</v>
      </c>
      <c r="H132" s="272">
        <v>493</v>
      </c>
      <c r="I132" s="15">
        <v>1185</v>
      </c>
      <c r="J132" s="337">
        <v>0.41603375527426162</v>
      </c>
      <c r="K132" s="435">
        <v>0.41612409426198205</v>
      </c>
      <c r="L132" s="442">
        <v>0.62852239532154697</v>
      </c>
      <c r="M132" s="14">
        <f>Lisäosat[[#This Row],[HYTE-kerroin (sis. Kulttuurihyte)]]*Lisäosat[[#This Row],[Asukasmäärä 31.12.2022]]</f>
        <v>1813.9156328979846</v>
      </c>
      <c r="N132" s="435">
        <f>Lisäosat[[#This Row],[HYTE-kerroin (sis. Kulttuurihyte)]]/$N$7</f>
        <v>0.91800136752846706</v>
      </c>
      <c r="O132" s="447">
        <v>0</v>
      </c>
      <c r="P132" s="200">
        <v>0</v>
      </c>
      <c r="Q132" s="162">
        <v>0</v>
      </c>
      <c r="R132" s="162">
        <v>15732.237182125049</v>
      </c>
      <c r="S132" s="162">
        <v>51158.986090528975</v>
      </c>
      <c r="T132" s="162">
        <v>0</v>
      </c>
      <c r="U132" s="314">
        <f t="shared" si="2"/>
        <v>66891.223272654024</v>
      </c>
      <c r="V132" s="44"/>
      <c r="W132" s="44"/>
      <c r="X132" s="110"/>
      <c r="Y132" s="110"/>
      <c r="Z132" s="111"/>
    </row>
    <row r="133" spans="1:26" s="45" customFormat="1" x14ac:dyDescent="0.25">
      <c r="A133" s="128">
        <v>418</v>
      </c>
      <c r="B133" s="124" t="s">
        <v>137</v>
      </c>
      <c r="C133" s="416">
        <v>24580</v>
      </c>
      <c r="D133" s="420">
        <v>0</v>
      </c>
      <c r="E133" s="428">
        <v>0</v>
      </c>
      <c r="F133" s="158">
        <v>0</v>
      </c>
      <c r="G133" s="427">
        <v>0</v>
      </c>
      <c r="H133" s="272">
        <v>7716</v>
      </c>
      <c r="I133" s="15">
        <v>11021</v>
      </c>
      <c r="J133" s="337">
        <v>0.70011795662825516</v>
      </c>
      <c r="K133" s="435">
        <v>0.70026998262779216</v>
      </c>
      <c r="L133" s="442">
        <v>0.75235684326656804</v>
      </c>
      <c r="M133" s="14">
        <f>Lisäosat[[#This Row],[HYTE-kerroin (sis. Kulttuurihyte)]]*Lisäosat[[#This Row],[Asukasmäärä 31.12.2022]]</f>
        <v>18492.931207492242</v>
      </c>
      <c r="N133" s="435">
        <f>Lisäosat[[#This Row],[HYTE-kerroin (sis. Kulttuurihyte)]]/$N$7</f>
        <v>1.098870328454679</v>
      </c>
      <c r="O133" s="447">
        <v>1.4760927863158562</v>
      </c>
      <c r="P133" s="200">
        <v>0</v>
      </c>
      <c r="Q133" s="162">
        <v>0</v>
      </c>
      <c r="R133" s="162">
        <v>225485.53386618383</v>
      </c>
      <c r="S133" s="162">
        <v>521567.59292366309</v>
      </c>
      <c r="T133" s="162">
        <v>371531.37344147201</v>
      </c>
      <c r="U133" s="314">
        <f t="shared" si="2"/>
        <v>1118584.5002313189</v>
      </c>
      <c r="V133" s="44"/>
      <c r="W133" s="44"/>
      <c r="X133" s="110"/>
      <c r="Y133" s="110"/>
      <c r="Z133" s="111"/>
    </row>
    <row r="134" spans="1:26" s="45" customFormat="1" x14ac:dyDescent="0.25">
      <c r="A134" s="128">
        <v>420</v>
      </c>
      <c r="B134" s="124" t="s">
        <v>138</v>
      </c>
      <c r="C134" s="416">
        <v>9177</v>
      </c>
      <c r="D134" s="420">
        <v>0</v>
      </c>
      <c r="E134" s="428">
        <v>0</v>
      </c>
      <c r="F134" s="158">
        <v>0</v>
      </c>
      <c r="G134" s="427">
        <v>0</v>
      </c>
      <c r="H134" s="272">
        <v>2881</v>
      </c>
      <c r="I134" s="15">
        <v>3604</v>
      </c>
      <c r="J134" s="337">
        <v>0.79938956714761378</v>
      </c>
      <c r="K134" s="435">
        <v>0.79956314932303796</v>
      </c>
      <c r="L134" s="442">
        <v>0.67427469261673201</v>
      </c>
      <c r="M134" s="14">
        <f>Lisäosat[[#This Row],[HYTE-kerroin (sis. Kulttuurihyte)]]*Lisäosat[[#This Row],[Asukasmäärä 31.12.2022]]</f>
        <v>6187.8188541437494</v>
      </c>
      <c r="N134" s="435">
        <f>Lisäosat[[#This Row],[HYTE-kerroin (sis. Kulttuurihyte)]]/$N$7</f>
        <v>0.98482583042300187</v>
      </c>
      <c r="O134" s="447">
        <v>0</v>
      </c>
      <c r="P134" s="200">
        <v>0</v>
      </c>
      <c r="Q134" s="162">
        <v>0</v>
      </c>
      <c r="R134" s="162">
        <v>96122.442379521497</v>
      </c>
      <c r="S134" s="162">
        <v>174518.88773024137</v>
      </c>
      <c r="T134" s="162">
        <v>0</v>
      </c>
      <c r="U134" s="314">
        <f t="shared" si="2"/>
        <v>270641.33010976284</v>
      </c>
      <c r="V134" s="44"/>
      <c r="W134" s="44"/>
      <c r="X134" s="110"/>
      <c r="Y134" s="110"/>
      <c r="Z134" s="111"/>
    </row>
    <row r="135" spans="1:26" s="45" customFormat="1" x14ac:dyDescent="0.25">
      <c r="A135" s="128">
        <v>421</v>
      </c>
      <c r="B135" s="124" t="s">
        <v>139</v>
      </c>
      <c r="C135" s="416">
        <v>695</v>
      </c>
      <c r="D135" s="420">
        <v>1.5782666666666665</v>
      </c>
      <c r="E135" s="428">
        <v>0</v>
      </c>
      <c r="F135" s="158">
        <v>0</v>
      </c>
      <c r="G135" s="427">
        <v>0</v>
      </c>
      <c r="H135" s="272">
        <v>250</v>
      </c>
      <c r="I135" s="15">
        <v>249</v>
      </c>
      <c r="J135" s="337">
        <v>1.0040160642570282</v>
      </c>
      <c r="K135" s="435">
        <v>1.0042340797275282</v>
      </c>
      <c r="L135" s="442">
        <v>0.38715194588437202</v>
      </c>
      <c r="M135" s="14">
        <f>Lisäosat[[#This Row],[HYTE-kerroin (sis. Kulttuurihyte)]]*Lisäosat[[#This Row],[Asukasmäärä 31.12.2022]]</f>
        <v>269.07060238963857</v>
      </c>
      <c r="N135" s="435">
        <f>Lisäosat[[#This Row],[HYTE-kerroin (sis. Kulttuurihyte)]]/$N$7</f>
        <v>0.56546277174632376</v>
      </c>
      <c r="O135" s="447">
        <v>0</v>
      </c>
      <c r="P135" s="200">
        <v>205964.03673999995</v>
      </c>
      <c r="Q135" s="162">
        <v>0</v>
      </c>
      <c r="R135" s="162">
        <v>9143.0491788792806</v>
      </c>
      <c r="S135" s="162">
        <v>7588.7648550829499</v>
      </c>
      <c r="T135" s="162">
        <v>0</v>
      </c>
      <c r="U135" s="314">
        <f t="shared" si="2"/>
        <v>222695.85077396219</v>
      </c>
      <c r="V135" s="44"/>
      <c r="W135" s="44"/>
      <c r="X135" s="110"/>
      <c r="Y135" s="110"/>
      <c r="Z135" s="111"/>
    </row>
    <row r="136" spans="1:26" s="45" customFormat="1" x14ac:dyDescent="0.25">
      <c r="A136" s="128">
        <v>422</v>
      </c>
      <c r="B136" s="124" t="s">
        <v>140</v>
      </c>
      <c r="C136" s="416">
        <v>10372</v>
      </c>
      <c r="D136" s="420">
        <v>1.20475</v>
      </c>
      <c r="E136" s="428">
        <v>0</v>
      </c>
      <c r="F136" s="158">
        <v>0</v>
      </c>
      <c r="G136" s="427">
        <v>0</v>
      </c>
      <c r="H136" s="272">
        <v>3385</v>
      </c>
      <c r="I136" s="15">
        <v>3308</v>
      </c>
      <c r="J136" s="337">
        <v>1.0232769044740024</v>
      </c>
      <c r="K136" s="435">
        <v>1.0234991023090001</v>
      </c>
      <c r="L136" s="442">
        <v>0.62598583936758401</v>
      </c>
      <c r="M136" s="14">
        <f>Lisäosat[[#This Row],[HYTE-kerroin (sis. Kulttuurihyte)]]*Lisäosat[[#This Row],[Asukasmäärä 31.12.2022]]</f>
        <v>6492.7251259205814</v>
      </c>
      <c r="N136" s="435">
        <f>Lisäosat[[#This Row],[HYTE-kerroin (sis. Kulttuurihyte)]]/$N$7</f>
        <v>0.91429654833366458</v>
      </c>
      <c r="O136" s="447">
        <v>0</v>
      </c>
      <c r="P136" s="200">
        <v>1173155.6962949999</v>
      </c>
      <c r="Q136" s="162">
        <v>0</v>
      </c>
      <c r="R136" s="162">
        <v>139066.09822785121</v>
      </c>
      <c r="S136" s="162">
        <v>183118.34816480681</v>
      </c>
      <c r="T136" s="162">
        <v>0</v>
      </c>
      <c r="U136" s="314">
        <f t="shared" si="2"/>
        <v>1495340.1426876581</v>
      </c>
      <c r="V136" s="44"/>
      <c r="W136" s="44"/>
      <c r="X136" s="110"/>
      <c r="Y136" s="110"/>
      <c r="Z136" s="111"/>
    </row>
    <row r="137" spans="1:26" s="45" customFormat="1" x14ac:dyDescent="0.25">
      <c r="A137" s="128">
        <v>423</v>
      </c>
      <c r="B137" s="124" t="s">
        <v>141</v>
      </c>
      <c r="C137" s="416">
        <v>20497</v>
      </c>
      <c r="D137" s="420">
        <v>0</v>
      </c>
      <c r="E137" s="428">
        <v>0</v>
      </c>
      <c r="F137" s="158">
        <v>2</v>
      </c>
      <c r="G137" s="427">
        <v>9.7575254915353461E-5</v>
      </c>
      <c r="H137" s="272">
        <v>6923</v>
      </c>
      <c r="I137" s="15">
        <v>9463</v>
      </c>
      <c r="J137" s="337">
        <v>0.7315861777449012</v>
      </c>
      <c r="K137" s="435">
        <v>0.7317450368612346</v>
      </c>
      <c r="L137" s="442">
        <v>0.67340994022827205</v>
      </c>
      <c r="M137" s="14">
        <f>Lisäosat[[#This Row],[HYTE-kerroin (sis. Kulttuurihyte)]]*Lisäosat[[#This Row],[Asukasmäärä 31.12.2022]]</f>
        <v>13802.883544858892</v>
      </c>
      <c r="N137" s="435">
        <f>Lisäosat[[#This Row],[HYTE-kerroin (sis. Kulttuurihyte)]]/$N$7</f>
        <v>0.98356279845932193</v>
      </c>
      <c r="O137" s="447">
        <v>0.83173411669103336</v>
      </c>
      <c r="P137" s="200">
        <v>0</v>
      </c>
      <c r="Q137" s="162">
        <v>0</v>
      </c>
      <c r="R137" s="162">
        <v>196481.37206913592</v>
      </c>
      <c r="S137" s="162">
        <v>389291.27379120013</v>
      </c>
      <c r="T137" s="162">
        <v>174572.07490371697</v>
      </c>
      <c r="U137" s="314">
        <f t="shared" ref="U137:U200" si="3">SUM(P137:T137)</f>
        <v>760344.72076405305</v>
      </c>
      <c r="V137" s="44"/>
      <c r="W137" s="44"/>
      <c r="X137" s="110"/>
      <c r="Y137" s="110"/>
      <c r="Z137" s="111"/>
    </row>
    <row r="138" spans="1:26" s="45" customFormat="1" x14ac:dyDescent="0.25">
      <c r="A138" s="128">
        <v>425</v>
      </c>
      <c r="B138" s="124" t="s">
        <v>142</v>
      </c>
      <c r="C138" s="416">
        <v>10258</v>
      </c>
      <c r="D138" s="420">
        <v>0</v>
      </c>
      <c r="E138" s="428">
        <v>0</v>
      </c>
      <c r="F138" s="158">
        <v>5</v>
      </c>
      <c r="G138" s="427">
        <v>4.8742444921037238E-4</v>
      </c>
      <c r="H138" s="272">
        <v>2711</v>
      </c>
      <c r="I138" s="15">
        <v>4195</v>
      </c>
      <c r="J138" s="337">
        <v>0.64624553039332544</v>
      </c>
      <c r="K138" s="435">
        <v>0.64638585835059925</v>
      </c>
      <c r="L138" s="442">
        <v>0.75045514297498495</v>
      </c>
      <c r="M138" s="14">
        <f>Lisäosat[[#This Row],[HYTE-kerroin (sis. Kulttuurihyte)]]*Lisäosat[[#This Row],[Asukasmäärä 31.12.2022]]</f>
        <v>7698.1688566373959</v>
      </c>
      <c r="N138" s="435">
        <f>Lisäosat[[#This Row],[HYTE-kerroin (sis. Kulttuurihyte)]]/$N$7</f>
        <v>1.0960927608114299</v>
      </c>
      <c r="O138" s="447">
        <v>0.21910221102506844</v>
      </c>
      <c r="P138" s="200">
        <v>0</v>
      </c>
      <c r="Q138" s="162">
        <v>0</v>
      </c>
      <c r="R138" s="162">
        <v>86861.202367981852</v>
      </c>
      <c r="S138" s="162">
        <v>217116.22432519443</v>
      </c>
      <c r="T138" s="162">
        <v>23014.91692231836</v>
      </c>
      <c r="U138" s="314">
        <f t="shared" si="3"/>
        <v>326992.34361549461</v>
      </c>
      <c r="V138" s="44"/>
      <c r="W138" s="44"/>
      <c r="X138" s="110"/>
      <c r="Y138" s="110"/>
      <c r="Z138" s="111"/>
    </row>
    <row r="139" spans="1:26" s="45" customFormat="1" x14ac:dyDescent="0.25">
      <c r="A139" s="128">
        <v>426</v>
      </c>
      <c r="B139" s="124" t="s">
        <v>143</v>
      </c>
      <c r="C139" s="416">
        <v>11962</v>
      </c>
      <c r="D139" s="420">
        <v>0</v>
      </c>
      <c r="E139" s="428">
        <v>0</v>
      </c>
      <c r="F139" s="158">
        <v>0</v>
      </c>
      <c r="G139" s="427">
        <v>0</v>
      </c>
      <c r="H139" s="272">
        <v>3293</v>
      </c>
      <c r="I139" s="15">
        <v>4916</v>
      </c>
      <c r="J139" s="337">
        <v>0.66985353946297799</v>
      </c>
      <c r="K139" s="435">
        <v>0.66999899374381189</v>
      </c>
      <c r="L139" s="442">
        <v>0.66855479499173798</v>
      </c>
      <c r="M139" s="14">
        <f>Lisäosat[[#This Row],[HYTE-kerroin (sis. Kulttuurihyte)]]*Lisäosat[[#This Row],[Asukasmäärä 31.12.2022]]</f>
        <v>7997.2524576911701</v>
      </c>
      <c r="N139" s="435">
        <f>Lisäosat[[#This Row],[HYTE-kerroin (sis. Kulttuurihyte)]]/$N$7</f>
        <v>0.97647151579403613</v>
      </c>
      <c r="O139" s="447">
        <v>0</v>
      </c>
      <c r="P139" s="200">
        <v>0</v>
      </c>
      <c r="Q139" s="162">
        <v>0</v>
      </c>
      <c r="R139" s="162">
        <v>104990.31631744155</v>
      </c>
      <c r="S139" s="162">
        <v>225551.46437093467</v>
      </c>
      <c r="T139" s="162">
        <v>0</v>
      </c>
      <c r="U139" s="314">
        <f t="shared" si="3"/>
        <v>330541.78068837622</v>
      </c>
      <c r="V139" s="44"/>
      <c r="W139" s="44"/>
      <c r="X139" s="110"/>
      <c r="Y139" s="110"/>
      <c r="Z139" s="111"/>
    </row>
    <row r="140" spans="1:26" s="45" customFormat="1" x14ac:dyDescent="0.25">
      <c r="A140" s="128">
        <v>430</v>
      </c>
      <c r="B140" s="124" t="s">
        <v>144</v>
      </c>
      <c r="C140" s="416">
        <v>15392</v>
      </c>
      <c r="D140" s="420">
        <v>0</v>
      </c>
      <c r="E140" s="428">
        <v>0</v>
      </c>
      <c r="F140" s="158">
        <v>0</v>
      </c>
      <c r="G140" s="427">
        <v>0</v>
      </c>
      <c r="H140" s="272">
        <v>6202</v>
      </c>
      <c r="I140" s="15">
        <v>6026</v>
      </c>
      <c r="J140" s="337">
        <v>1.0292067706604713</v>
      </c>
      <c r="K140" s="435">
        <v>1.0294302561268254</v>
      </c>
      <c r="L140" s="442">
        <v>0.70841598991594201</v>
      </c>
      <c r="M140" s="14">
        <f>Lisäosat[[#This Row],[HYTE-kerroin (sis. Kulttuurihyte)]]*Lisäosat[[#This Row],[Asukasmäärä 31.12.2022]]</f>
        <v>10903.938916786179</v>
      </c>
      <c r="N140" s="435">
        <f>Lisäosat[[#This Row],[HYTE-kerroin (sis. Kulttuurihyte)]]/$N$7</f>
        <v>1.0346916074313717</v>
      </c>
      <c r="O140" s="447">
        <v>0</v>
      </c>
      <c r="P140" s="200">
        <v>0</v>
      </c>
      <c r="Q140" s="162">
        <v>0</v>
      </c>
      <c r="R140" s="162">
        <v>207569.37558018364</v>
      </c>
      <c r="S140" s="162">
        <v>307530.54290878068</v>
      </c>
      <c r="T140" s="162">
        <v>0</v>
      </c>
      <c r="U140" s="314">
        <f t="shared" si="3"/>
        <v>515099.91848896432</v>
      </c>
      <c r="V140" s="44"/>
      <c r="W140" s="44"/>
      <c r="X140" s="110"/>
      <c r="Y140" s="110"/>
      <c r="Z140" s="111"/>
    </row>
    <row r="141" spans="1:26" s="45" customFormat="1" x14ac:dyDescent="0.25">
      <c r="A141" s="128">
        <v>433</v>
      </c>
      <c r="B141" s="124" t="s">
        <v>145</v>
      </c>
      <c r="C141" s="416">
        <v>7749</v>
      </c>
      <c r="D141" s="420">
        <v>0</v>
      </c>
      <c r="E141" s="428">
        <v>0</v>
      </c>
      <c r="F141" s="158">
        <v>0</v>
      </c>
      <c r="G141" s="427">
        <v>0</v>
      </c>
      <c r="H141" s="272">
        <v>1969</v>
      </c>
      <c r="I141" s="15">
        <v>3321</v>
      </c>
      <c r="J141" s="337">
        <v>0.59289370671484498</v>
      </c>
      <c r="K141" s="435">
        <v>0.59302244967526929</v>
      </c>
      <c r="L141" s="442">
        <v>0.57687289564710598</v>
      </c>
      <c r="M141" s="14">
        <f>Lisäosat[[#This Row],[HYTE-kerroin (sis. Kulttuurihyte)]]*Lisäosat[[#This Row],[Asukasmäärä 31.12.2022]]</f>
        <v>4470.1880683694244</v>
      </c>
      <c r="N141" s="435">
        <f>Lisäosat[[#This Row],[HYTE-kerroin (sis. Kulttuurihyte)]]/$N$7</f>
        <v>0.84256362388364248</v>
      </c>
      <c r="O141" s="447">
        <v>0</v>
      </c>
      <c r="P141" s="200">
        <v>0</v>
      </c>
      <c r="Q141" s="162">
        <v>0</v>
      </c>
      <c r="R141" s="162">
        <v>60198.835609190966</v>
      </c>
      <c r="S141" s="162">
        <v>126075.4828196696</v>
      </c>
      <c r="T141" s="162">
        <v>0</v>
      </c>
      <c r="U141" s="314">
        <f t="shared" si="3"/>
        <v>186274.31842886057</v>
      </c>
      <c r="V141" s="44"/>
      <c r="W141" s="44"/>
      <c r="X141" s="110"/>
      <c r="Y141" s="110"/>
      <c r="Z141" s="111"/>
    </row>
    <row r="142" spans="1:26" s="45" customFormat="1" x14ac:dyDescent="0.25">
      <c r="A142" s="128">
        <v>434</v>
      </c>
      <c r="B142" s="124" t="s">
        <v>146</v>
      </c>
      <c r="C142" s="416">
        <v>14568</v>
      </c>
      <c r="D142" s="420">
        <v>0</v>
      </c>
      <c r="E142" s="428">
        <v>0</v>
      </c>
      <c r="F142" s="158">
        <v>0</v>
      </c>
      <c r="G142" s="427">
        <v>0</v>
      </c>
      <c r="H142" s="272">
        <v>4867</v>
      </c>
      <c r="I142" s="15">
        <v>5943</v>
      </c>
      <c r="J142" s="337">
        <v>0.8189466599360592</v>
      </c>
      <c r="K142" s="435">
        <v>0.81912448880527411</v>
      </c>
      <c r="L142" s="442">
        <v>0.56988594594851305</v>
      </c>
      <c r="M142" s="14">
        <f>Lisäosat[[#This Row],[HYTE-kerroin (sis. Kulttuurihyte)]]*Lisäosat[[#This Row],[Asukasmäärä 31.12.2022]]</f>
        <v>8302.0984605779377</v>
      </c>
      <c r="N142" s="435">
        <f>Lisäosat[[#This Row],[HYTE-kerroin (sis. Kulttuurihyte)]]/$N$7</f>
        <v>0.83235869017578379</v>
      </c>
      <c r="O142" s="447">
        <v>0</v>
      </c>
      <c r="P142" s="200">
        <v>0</v>
      </c>
      <c r="Q142" s="162">
        <v>0</v>
      </c>
      <c r="R142" s="162">
        <v>156322.37274318954</v>
      </c>
      <c r="S142" s="162">
        <v>234149.22500466459</v>
      </c>
      <c r="T142" s="162">
        <v>0</v>
      </c>
      <c r="U142" s="314">
        <f t="shared" si="3"/>
        <v>390471.59774785413</v>
      </c>
      <c r="V142" s="44"/>
      <c r="W142" s="44"/>
      <c r="X142" s="110"/>
      <c r="Y142" s="110"/>
      <c r="Z142" s="111"/>
    </row>
    <row r="143" spans="1:26" s="45" customFormat="1" x14ac:dyDescent="0.25">
      <c r="A143" s="128">
        <v>435</v>
      </c>
      <c r="B143" s="124" t="s">
        <v>147</v>
      </c>
      <c r="C143" s="416">
        <v>692</v>
      </c>
      <c r="D143" s="420">
        <v>1.5087833333333334</v>
      </c>
      <c r="E143" s="428">
        <v>0</v>
      </c>
      <c r="F143" s="158">
        <v>0</v>
      </c>
      <c r="G143" s="427">
        <v>0</v>
      </c>
      <c r="H143" s="272">
        <v>148</v>
      </c>
      <c r="I143" s="15">
        <v>246</v>
      </c>
      <c r="J143" s="337">
        <v>0.60162601626016265</v>
      </c>
      <c r="K143" s="435">
        <v>0.60175665538404677</v>
      </c>
      <c r="L143" s="442">
        <v>0.43802680268743399</v>
      </c>
      <c r="M143" s="14">
        <f>Lisäosat[[#This Row],[HYTE-kerroin (sis. Kulttuurihyte)]]*Lisäosat[[#This Row],[Asukasmäärä 31.12.2022]]</f>
        <v>303.11454745970434</v>
      </c>
      <c r="N143" s="435">
        <f>Lisäosat[[#This Row],[HYTE-kerroin (sis. Kulttuurihyte)]]/$N$7</f>
        <v>0.6397690947439838</v>
      </c>
      <c r="O143" s="447">
        <v>0.10395709151368449</v>
      </c>
      <c r="P143" s="200">
        <v>196046.53857800001</v>
      </c>
      <c r="Q143" s="162">
        <v>0</v>
      </c>
      <c r="R143" s="162">
        <v>5455.0444323874608</v>
      </c>
      <c r="S143" s="162">
        <v>8548.9273238983787</v>
      </c>
      <c r="T143" s="162">
        <v>736.64826703328936</v>
      </c>
      <c r="U143" s="314">
        <f t="shared" si="3"/>
        <v>210787.15860131913</v>
      </c>
      <c r="V143" s="44"/>
      <c r="W143" s="44"/>
      <c r="X143" s="110"/>
      <c r="Y143" s="110"/>
      <c r="Z143" s="111"/>
    </row>
    <row r="144" spans="1:26" s="45" customFormat="1" x14ac:dyDescent="0.25">
      <c r="A144" s="128">
        <v>436</v>
      </c>
      <c r="B144" s="124" t="s">
        <v>148</v>
      </c>
      <c r="C144" s="416">
        <v>1988</v>
      </c>
      <c r="D144" s="420">
        <v>6.2333333333333331E-2</v>
      </c>
      <c r="E144" s="428">
        <v>0</v>
      </c>
      <c r="F144" s="158">
        <v>0</v>
      </c>
      <c r="G144" s="427">
        <v>0</v>
      </c>
      <c r="H144" s="272">
        <v>479</v>
      </c>
      <c r="I144" s="15">
        <v>759</v>
      </c>
      <c r="J144" s="337">
        <v>0.63109354413702234</v>
      </c>
      <c r="K144" s="435">
        <v>0.6312305819403532</v>
      </c>
      <c r="L144" s="442">
        <v>0.58548614782558805</v>
      </c>
      <c r="M144" s="14">
        <f>Lisäosat[[#This Row],[HYTE-kerroin (sis. Kulttuurihyte)]]*Lisäosat[[#This Row],[Asukasmäärä 31.12.2022]]</f>
        <v>1163.946461877269</v>
      </c>
      <c r="N144" s="435">
        <f>Lisäosat[[#This Row],[HYTE-kerroin (sis. Kulttuurihyte)]]/$N$7</f>
        <v>0.85514388727213941</v>
      </c>
      <c r="O144" s="447">
        <v>0</v>
      </c>
      <c r="P144" s="200">
        <v>7756.0693466666671</v>
      </c>
      <c r="Q144" s="162">
        <v>0</v>
      </c>
      <c r="R144" s="162">
        <v>16439.011799356231</v>
      </c>
      <c r="S144" s="162">
        <v>32827.502984891318</v>
      </c>
      <c r="T144" s="162">
        <v>0</v>
      </c>
      <c r="U144" s="314">
        <f t="shared" si="3"/>
        <v>57022.584130914212</v>
      </c>
      <c r="V144" s="44"/>
      <c r="W144" s="44"/>
      <c r="X144" s="110"/>
      <c r="Y144" s="110"/>
      <c r="Z144" s="111"/>
    </row>
    <row r="145" spans="1:26" s="45" customFormat="1" x14ac:dyDescent="0.25">
      <c r="A145" s="128">
        <v>440</v>
      </c>
      <c r="B145" s="124" t="s">
        <v>149</v>
      </c>
      <c r="C145" s="416">
        <v>5732</v>
      </c>
      <c r="D145" s="420">
        <v>0</v>
      </c>
      <c r="E145" s="428">
        <v>0</v>
      </c>
      <c r="F145" s="158">
        <v>0</v>
      </c>
      <c r="G145" s="427">
        <v>0</v>
      </c>
      <c r="H145" s="272">
        <v>1179</v>
      </c>
      <c r="I145" s="15">
        <v>2471</v>
      </c>
      <c r="J145" s="337">
        <v>0.47713476325374343</v>
      </c>
      <c r="K145" s="435">
        <v>0.47723836992260654</v>
      </c>
      <c r="L145" s="442">
        <v>0.72241266039844798</v>
      </c>
      <c r="M145" s="14">
        <f>Lisäosat[[#This Row],[HYTE-kerroin (sis. Kulttuurihyte)]]*Lisäosat[[#This Row],[Asukasmäärä 31.12.2022]]</f>
        <v>4140.8693694039039</v>
      </c>
      <c r="N145" s="435">
        <f>Lisäosat[[#This Row],[HYTE-kerroin (sis. Kulttuurihyte)]]/$N$7</f>
        <v>1.055134733626123</v>
      </c>
      <c r="O145" s="447">
        <v>1.9022120064059456</v>
      </c>
      <c r="P145" s="200">
        <v>0</v>
      </c>
      <c r="Q145" s="162">
        <v>0</v>
      </c>
      <c r="R145" s="162">
        <v>35835.447406792584</v>
      </c>
      <c r="S145" s="162">
        <v>116787.50358062873</v>
      </c>
      <c r="T145" s="162">
        <v>111651.62722016133</v>
      </c>
      <c r="U145" s="314">
        <f t="shared" si="3"/>
        <v>264274.57820758264</v>
      </c>
      <c r="V145" s="44"/>
      <c r="W145" s="44"/>
      <c r="X145" s="110"/>
      <c r="Y145" s="110"/>
      <c r="Z145" s="111"/>
    </row>
    <row r="146" spans="1:26" s="45" customFormat="1" x14ac:dyDescent="0.25">
      <c r="A146" s="128">
        <v>441</v>
      </c>
      <c r="B146" s="124" t="s">
        <v>150</v>
      </c>
      <c r="C146" s="416">
        <v>4421</v>
      </c>
      <c r="D146" s="420">
        <v>0.6498666666666667</v>
      </c>
      <c r="E146" s="428">
        <v>0</v>
      </c>
      <c r="F146" s="158">
        <v>0</v>
      </c>
      <c r="G146" s="427">
        <v>0</v>
      </c>
      <c r="H146" s="272">
        <v>1198</v>
      </c>
      <c r="I146" s="15">
        <v>1667</v>
      </c>
      <c r="J146" s="337">
        <v>0.71865626874625077</v>
      </c>
      <c r="K146" s="435">
        <v>0.71881232021807107</v>
      </c>
      <c r="L146" s="442">
        <v>0.67778632932851601</v>
      </c>
      <c r="M146" s="14">
        <f>Lisäosat[[#This Row],[HYTE-kerroin (sis. Kulttuurihyte)]]*Lisäosat[[#This Row],[Asukasmäärä 31.12.2022]]</f>
        <v>2996.4933619613694</v>
      </c>
      <c r="N146" s="435">
        <f>Lisäosat[[#This Row],[HYTE-kerroin (sis. Kulttuurihyte)]]/$N$7</f>
        <v>0.98995482396034695</v>
      </c>
      <c r="O146" s="447">
        <v>0</v>
      </c>
      <c r="P146" s="200">
        <v>179824.85878133334</v>
      </c>
      <c r="Q146" s="162">
        <v>0</v>
      </c>
      <c r="R146" s="162">
        <v>41630.087406661609</v>
      </c>
      <c r="S146" s="162">
        <v>84511.958243631059</v>
      </c>
      <c r="T146" s="162">
        <v>0</v>
      </c>
      <c r="U146" s="314">
        <f t="shared" si="3"/>
        <v>305966.90443162603</v>
      </c>
      <c r="V146" s="44"/>
      <c r="W146" s="44"/>
      <c r="X146" s="110"/>
      <c r="Y146" s="110"/>
      <c r="Z146" s="111"/>
    </row>
    <row r="147" spans="1:26" s="45" customFormat="1" x14ac:dyDescent="0.25">
      <c r="A147" s="128">
        <v>444</v>
      </c>
      <c r="B147" s="124" t="s">
        <v>151</v>
      </c>
      <c r="C147" s="416">
        <v>45811</v>
      </c>
      <c r="D147" s="420">
        <v>0</v>
      </c>
      <c r="E147" s="428">
        <v>0</v>
      </c>
      <c r="F147" s="158">
        <v>2</v>
      </c>
      <c r="G147" s="427">
        <v>4.3657636812119359E-5</v>
      </c>
      <c r="H147" s="272">
        <v>15638</v>
      </c>
      <c r="I147" s="15">
        <v>19472</v>
      </c>
      <c r="J147" s="337">
        <v>0.80310188989317999</v>
      </c>
      <c r="K147" s="435">
        <v>0.80327627817501901</v>
      </c>
      <c r="L147" s="442">
        <v>0.62318458287267198</v>
      </c>
      <c r="M147" s="14">
        <f>Lisäosat[[#This Row],[HYTE-kerroin (sis. Kulttuurihyte)]]*Lisäosat[[#This Row],[Asukasmäärä 31.12.2022]]</f>
        <v>28548.708925979976</v>
      </c>
      <c r="N147" s="435">
        <f>Lisäosat[[#This Row],[HYTE-kerroin (sis. Kulttuurihyte)]]/$N$7</f>
        <v>0.91020511529600545</v>
      </c>
      <c r="O147" s="447">
        <v>0</v>
      </c>
      <c r="P147" s="200">
        <v>0</v>
      </c>
      <c r="Q147" s="162">
        <v>0</v>
      </c>
      <c r="R147" s="162">
        <v>482065.45349113294</v>
      </c>
      <c r="S147" s="162">
        <v>805176.92022609664</v>
      </c>
      <c r="T147" s="162">
        <v>0</v>
      </c>
      <c r="U147" s="314">
        <f t="shared" si="3"/>
        <v>1287242.3737172296</v>
      </c>
      <c r="V147" s="44"/>
      <c r="W147" s="44"/>
      <c r="X147" s="110"/>
      <c r="Y147" s="110"/>
      <c r="Z147" s="111"/>
    </row>
    <row r="148" spans="1:26" s="45" customFormat="1" x14ac:dyDescent="0.25">
      <c r="A148" s="128">
        <v>445</v>
      </c>
      <c r="B148" s="124" t="s">
        <v>152</v>
      </c>
      <c r="C148" s="416">
        <v>14991</v>
      </c>
      <c r="D148" s="420">
        <v>0</v>
      </c>
      <c r="E148" s="428">
        <v>0</v>
      </c>
      <c r="F148" s="158">
        <v>0</v>
      </c>
      <c r="G148" s="427">
        <v>0</v>
      </c>
      <c r="H148" s="272">
        <v>5080</v>
      </c>
      <c r="I148" s="15">
        <v>6351</v>
      </c>
      <c r="J148" s="337">
        <v>0.7998740355849473</v>
      </c>
      <c r="K148" s="435">
        <v>0.80004772295949933</v>
      </c>
      <c r="L148" s="442">
        <v>0.63575848437534899</v>
      </c>
      <c r="M148" s="14">
        <f>Lisäosat[[#This Row],[HYTE-kerroin (sis. Kulttuurihyte)]]*Lisäosat[[#This Row],[Asukasmäärä 31.12.2022]]</f>
        <v>9530.6554392708567</v>
      </c>
      <c r="N148" s="435">
        <f>Lisäosat[[#This Row],[HYTE-kerroin (sis. Kulttuurihyte)]]/$N$7</f>
        <v>0.92857018686791104</v>
      </c>
      <c r="O148" s="447">
        <v>0</v>
      </c>
      <c r="P148" s="200">
        <v>0</v>
      </c>
      <c r="Q148" s="162">
        <v>0</v>
      </c>
      <c r="R148" s="162">
        <v>157115.05193500468</v>
      </c>
      <c r="S148" s="162">
        <v>268798.97841351462</v>
      </c>
      <c r="T148" s="162">
        <v>0</v>
      </c>
      <c r="U148" s="314">
        <f t="shared" si="3"/>
        <v>425914.03034851933</v>
      </c>
      <c r="V148" s="44"/>
      <c r="W148" s="44"/>
      <c r="X148" s="110"/>
      <c r="Y148" s="110"/>
      <c r="Z148" s="111"/>
    </row>
    <row r="149" spans="1:26" s="45" customFormat="1" x14ac:dyDescent="0.25">
      <c r="A149" s="128">
        <v>475</v>
      </c>
      <c r="B149" s="124" t="s">
        <v>153</v>
      </c>
      <c r="C149" s="416">
        <v>5479</v>
      </c>
      <c r="D149" s="420">
        <v>8.0533333333333332E-2</v>
      </c>
      <c r="E149" s="428">
        <v>0</v>
      </c>
      <c r="F149" s="158">
        <v>0</v>
      </c>
      <c r="G149" s="427">
        <v>0</v>
      </c>
      <c r="H149" s="272">
        <v>1865</v>
      </c>
      <c r="I149" s="15">
        <v>2499</v>
      </c>
      <c r="J149" s="337">
        <v>0.74629851940776315</v>
      </c>
      <c r="K149" s="435">
        <v>0.74646057321211401</v>
      </c>
      <c r="L149" s="442">
        <v>0.71212407279694601</v>
      </c>
      <c r="M149" s="14">
        <f>Lisäosat[[#This Row],[HYTE-kerroin (sis. Kulttuurihyte)]]*Lisäosat[[#This Row],[Asukasmäärä 31.12.2022]]</f>
        <v>3901.727794854467</v>
      </c>
      <c r="N149" s="435">
        <f>Lisäosat[[#This Row],[HYTE-kerroin (sis. Kulttuurihyte)]]/$N$7</f>
        <v>1.0401075244790516</v>
      </c>
      <c r="O149" s="447">
        <v>2.5424650997659299E-2</v>
      </c>
      <c r="P149" s="200">
        <v>27617.345125333333</v>
      </c>
      <c r="Q149" s="162">
        <v>0</v>
      </c>
      <c r="R149" s="162">
        <v>53577.132996242159</v>
      </c>
      <c r="S149" s="162">
        <v>110042.84563504616</v>
      </c>
      <c r="T149" s="162">
        <v>1426.4490272376352</v>
      </c>
      <c r="U149" s="314">
        <f t="shared" si="3"/>
        <v>192663.77278385928</v>
      </c>
      <c r="V149" s="44"/>
      <c r="W149" s="44"/>
      <c r="X149" s="110"/>
      <c r="Y149" s="110"/>
      <c r="Z149" s="111"/>
    </row>
    <row r="150" spans="1:26" s="45" customFormat="1" x14ac:dyDescent="0.25">
      <c r="A150" s="128">
        <v>480</v>
      </c>
      <c r="B150" s="124" t="s">
        <v>154</v>
      </c>
      <c r="C150" s="416">
        <v>1978</v>
      </c>
      <c r="D150" s="420">
        <v>0</v>
      </c>
      <c r="E150" s="428">
        <v>0</v>
      </c>
      <c r="F150" s="158">
        <v>0</v>
      </c>
      <c r="G150" s="427">
        <v>0</v>
      </c>
      <c r="H150" s="272">
        <v>484</v>
      </c>
      <c r="I150" s="15">
        <v>818</v>
      </c>
      <c r="J150" s="337">
        <v>0.59168704156479213</v>
      </c>
      <c r="K150" s="435">
        <v>0.59181552250583269</v>
      </c>
      <c r="L150" s="442">
        <v>0.538624481578722</v>
      </c>
      <c r="M150" s="14">
        <f>Lisäosat[[#This Row],[HYTE-kerroin (sis. Kulttuurihyte)]]*Lisäosat[[#This Row],[Asukasmäärä 31.12.2022]]</f>
        <v>1065.3992245627121</v>
      </c>
      <c r="N150" s="435">
        <f>Lisäosat[[#This Row],[HYTE-kerroin (sis. Kulttuurihyte)]]/$N$7</f>
        <v>0.78669911263960246</v>
      </c>
      <c r="O150" s="447">
        <v>0</v>
      </c>
      <c r="P150" s="200">
        <v>0</v>
      </c>
      <c r="Q150" s="162">
        <v>0</v>
      </c>
      <c r="R150" s="162">
        <v>15335.005456066634</v>
      </c>
      <c r="S150" s="162">
        <v>30048.11421310989</v>
      </c>
      <c r="T150" s="162">
        <v>0</v>
      </c>
      <c r="U150" s="314">
        <f t="shared" si="3"/>
        <v>45383.119669176522</v>
      </c>
      <c r="V150" s="44"/>
      <c r="W150" s="44"/>
      <c r="X150" s="110"/>
      <c r="Y150" s="110"/>
      <c r="Z150" s="111"/>
    </row>
    <row r="151" spans="1:26" s="45" customFormat="1" x14ac:dyDescent="0.25">
      <c r="A151" s="128">
        <v>481</v>
      </c>
      <c r="B151" s="124" t="s">
        <v>155</v>
      </c>
      <c r="C151" s="416">
        <v>9642</v>
      </c>
      <c r="D151" s="420">
        <v>0</v>
      </c>
      <c r="E151" s="428">
        <v>0</v>
      </c>
      <c r="F151" s="158">
        <v>0</v>
      </c>
      <c r="G151" s="427">
        <v>0</v>
      </c>
      <c r="H151" s="272">
        <v>2360</v>
      </c>
      <c r="I151" s="15">
        <v>4536</v>
      </c>
      <c r="J151" s="337">
        <v>0.52028218694885364</v>
      </c>
      <c r="K151" s="435">
        <v>0.52039516279637099</v>
      </c>
      <c r="L151" s="442">
        <v>0.70780330048381301</v>
      </c>
      <c r="M151" s="14">
        <f>Lisäosat[[#This Row],[HYTE-kerroin (sis. Kulttuurihyte)]]*Lisäosat[[#This Row],[Asukasmäärä 31.12.2022]]</f>
        <v>6824.6394232649254</v>
      </c>
      <c r="N151" s="435">
        <f>Lisäosat[[#This Row],[HYTE-kerroin (sis. Kulttuurihyte)]]/$N$7</f>
        <v>1.0337967312252869</v>
      </c>
      <c r="O151" s="447">
        <v>0.37651730798886618</v>
      </c>
      <c r="P151" s="200">
        <v>0</v>
      </c>
      <c r="Q151" s="162">
        <v>0</v>
      </c>
      <c r="R151" s="162">
        <v>65731.217091842176</v>
      </c>
      <c r="S151" s="162">
        <v>192479.5326725771</v>
      </c>
      <c r="T151" s="162">
        <v>37175.090008357358</v>
      </c>
      <c r="U151" s="314">
        <f t="shared" si="3"/>
        <v>295385.83977277664</v>
      </c>
      <c r="V151" s="44"/>
      <c r="W151" s="44"/>
      <c r="X151" s="110"/>
      <c r="Y151" s="110"/>
      <c r="Z151" s="111"/>
    </row>
    <row r="152" spans="1:26" s="45" customFormat="1" x14ac:dyDescent="0.25">
      <c r="A152" s="128">
        <v>483</v>
      </c>
      <c r="B152" s="124" t="s">
        <v>156</v>
      </c>
      <c r="C152" s="416">
        <v>1067</v>
      </c>
      <c r="D152" s="420">
        <v>0.44555</v>
      </c>
      <c r="E152" s="428">
        <v>0</v>
      </c>
      <c r="F152" s="158">
        <v>0</v>
      </c>
      <c r="G152" s="427">
        <v>0</v>
      </c>
      <c r="H152" s="272">
        <v>253</v>
      </c>
      <c r="I152" s="15">
        <v>381</v>
      </c>
      <c r="J152" s="337">
        <v>0.66404199475065617</v>
      </c>
      <c r="K152" s="435">
        <v>0.66418618709286192</v>
      </c>
      <c r="L152" s="442">
        <v>0.430562999573744</v>
      </c>
      <c r="M152" s="14">
        <f>Lisäosat[[#This Row],[HYTE-kerroin (sis. Kulttuurihyte)]]*Lisäosat[[#This Row],[Asukasmäärä 31.12.2022]]</f>
        <v>459.41072054518486</v>
      </c>
      <c r="N152" s="435">
        <f>Lisäosat[[#This Row],[HYTE-kerroin (sis. Kulttuurihyte)]]/$N$7</f>
        <v>0.62886768293060624</v>
      </c>
      <c r="O152" s="447">
        <v>0</v>
      </c>
      <c r="P152" s="200">
        <v>29755.401791500004</v>
      </c>
      <c r="Q152" s="162">
        <v>0</v>
      </c>
      <c r="R152" s="162">
        <v>9283.795267327896</v>
      </c>
      <c r="S152" s="162">
        <v>12957.045099535137</v>
      </c>
      <c r="T152" s="162">
        <v>0</v>
      </c>
      <c r="U152" s="314">
        <f t="shared" si="3"/>
        <v>51996.242158363035</v>
      </c>
      <c r="V152" s="44"/>
      <c r="W152" s="44"/>
      <c r="X152" s="110"/>
      <c r="Y152" s="110"/>
      <c r="Z152" s="111"/>
    </row>
    <row r="153" spans="1:26" s="45" customFormat="1" x14ac:dyDescent="0.25">
      <c r="A153" s="128">
        <v>484</v>
      </c>
      <c r="B153" s="124" t="s">
        <v>157</v>
      </c>
      <c r="C153" s="416">
        <v>2967</v>
      </c>
      <c r="D153" s="420">
        <v>0.84028333333333327</v>
      </c>
      <c r="E153" s="428">
        <v>0</v>
      </c>
      <c r="F153" s="158">
        <v>0</v>
      </c>
      <c r="G153" s="427">
        <v>0</v>
      </c>
      <c r="H153" s="272">
        <v>947</v>
      </c>
      <c r="I153" s="15">
        <v>1056</v>
      </c>
      <c r="J153" s="337">
        <v>0.89678030303030298</v>
      </c>
      <c r="K153" s="435">
        <v>0.89697503296208458</v>
      </c>
      <c r="L153" s="442">
        <v>0.46201075535688602</v>
      </c>
      <c r="M153" s="14">
        <f>Lisäosat[[#This Row],[HYTE-kerroin (sis. Kulttuurihyte)]]*Lisäosat[[#This Row],[Asukasmäärä 31.12.2022]]</f>
        <v>1370.7859111438809</v>
      </c>
      <c r="N153" s="435">
        <f>Lisäosat[[#This Row],[HYTE-kerroin (sis. Kulttuurihyte)]]/$N$7</f>
        <v>0.67479935223867671</v>
      </c>
      <c r="O153" s="447">
        <v>0</v>
      </c>
      <c r="P153" s="200">
        <v>156044.42148349999</v>
      </c>
      <c r="Q153" s="162">
        <v>0</v>
      </c>
      <c r="R153" s="162">
        <v>34863.356488660414</v>
      </c>
      <c r="S153" s="162">
        <v>38661.12408395949</v>
      </c>
      <c r="T153" s="162">
        <v>0</v>
      </c>
      <c r="U153" s="314">
        <f t="shared" si="3"/>
        <v>229568.9020561199</v>
      </c>
      <c r="V153" s="44"/>
      <c r="W153" s="44"/>
      <c r="X153" s="110"/>
      <c r="Y153" s="110"/>
      <c r="Z153" s="111"/>
    </row>
    <row r="154" spans="1:26" s="45" customFormat="1" x14ac:dyDescent="0.25">
      <c r="A154" s="128">
        <v>489</v>
      </c>
      <c r="B154" s="124" t="s">
        <v>158</v>
      </c>
      <c r="C154" s="416">
        <v>1791</v>
      </c>
      <c r="D154" s="420">
        <v>1.1574333333333333</v>
      </c>
      <c r="E154" s="428">
        <v>0</v>
      </c>
      <c r="F154" s="158">
        <v>0</v>
      </c>
      <c r="G154" s="427">
        <v>0</v>
      </c>
      <c r="H154" s="272">
        <v>434</v>
      </c>
      <c r="I154" s="15">
        <v>638</v>
      </c>
      <c r="J154" s="337">
        <v>0.68025078369905956</v>
      </c>
      <c r="K154" s="435">
        <v>0.68039849567294708</v>
      </c>
      <c r="L154" s="442">
        <v>0.48128926985439902</v>
      </c>
      <c r="M154" s="14">
        <f>Lisäosat[[#This Row],[HYTE-kerroin (sis. Kulttuurihyte)]]*Lisäosat[[#This Row],[Asukasmäärä 31.12.2022]]</f>
        <v>861.98908230922859</v>
      </c>
      <c r="N154" s="435">
        <f>Lisäosat[[#This Row],[HYTE-kerroin (sis. Kulttuurihyte)]]/$N$7</f>
        <v>0.70295698481369473</v>
      </c>
      <c r="O154" s="447">
        <v>0</v>
      </c>
      <c r="P154" s="200">
        <v>194620.1406435</v>
      </c>
      <c r="Q154" s="162">
        <v>0</v>
      </c>
      <c r="R154" s="162">
        <v>15963.577545328253</v>
      </c>
      <c r="S154" s="162">
        <v>24311.211983763627</v>
      </c>
      <c r="T154" s="162">
        <v>0</v>
      </c>
      <c r="U154" s="314">
        <f t="shared" si="3"/>
        <v>234894.93017259188</v>
      </c>
      <c r="V154" s="44"/>
      <c r="W154" s="44"/>
      <c r="X154" s="110"/>
      <c r="Y154" s="110"/>
      <c r="Z154" s="111"/>
    </row>
    <row r="155" spans="1:26" s="45" customFormat="1" x14ac:dyDescent="0.25">
      <c r="A155" s="128">
        <v>491</v>
      </c>
      <c r="B155" s="124" t="s">
        <v>159</v>
      </c>
      <c r="C155" s="416">
        <v>51980</v>
      </c>
      <c r="D155" s="420">
        <v>0</v>
      </c>
      <c r="E155" s="428">
        <v>0</v>
      </c>
      <c r="F155" s="158">
        <v>0</v>
      </c>
      <c r="G155" s="427">
        <v>0</v>
      </c>
      <c r="H155" s="272">
        <v>21755</v>
      </c>
      <c r="I155" s="15">
        <v>20994</v>
      </c>
      <c r="J155" s="337">
        <v>1.0362484519386492</v>
      </c>
      <c r="K155" s="435">
        <v>1.0364734664596784</v>
      </c>
      <c r="L155" s="442">
        <v>0.691385701083847</v>
      </c>
      <c r="M155" s="14">
        <f>Lisäosat[[#This Row],[HYTE-kerroin (sis. Kulttuurihyte)]]*Lisäosat[[#This Row],[Asukasmäärä 31.12.2022]]</f>
        <v>35938.228742338368</v>
      </c>
      <c r="N155" s="435">
        <f>Lisäosat[[#This Row],[HYTE-kerroin (sis. Kulttuurihyte)]]/$N$7</f>
        <v>1.0098176672923416</v>
      </c>
      <c r="O155" s="447">
        <v>0</v>
      </c>
      <c r="P155" s="200">
        <v>0</v>
      </c>
      <c r="Q155" s="162">
        <v>0</v>
      </c>
      <c r="R155" s="162">
        <v>705774.16930412047</v>
      </c>
      <c r="S155" s="162">
        <v>1013588.1244984777</v>
      </c>
      <c r="T155" s="162">
        <v>0</v>
      </c>
      <c r="U155" s="314">
        <f t="shared" si="3"/>
        <v>1719362.293802598</v>
      </c>
      <c r="V155" s="44"/>
      <c r="W155" s="44"/>
      <c r="X155" s="110"/>
      <c r="Y155" s="110"/>
      <c r="Z155" s="111"/>
    </row>
    <row r="156" spans="1:26" s="45" customFormat="1" x14ac:dyDescent="0.25">
      <c r="A156" s="128">
        <v>494</v>
      </c>
      <c r="B156" s="124" t="s">
        <v>160</v>
      </c>
      <c r="C156" s="416">
        <v>8882</v>
      </c>
      <c r="D156" s="420">
        <v>0.19033333333333333</v>
      </c>
      <c r="E156" s="428">
        <v>0</v>
      </c>
      <c r="F156" s="158">
        <v>0</v>
      </c>
      <c r="G156" s="427">
        <v>0</v>
      </c>
      <c r="H156" s="272">
        <v>2466</v>
      </c>
      <c r="I156" s="15">
        <v>3363</v>
      </c>
      <c r="J156" s="337">
        <v>0.73327386262265837</v>
      </c>
      <c r="K156" s="435">
        <v>0.73343308820863884</v>
      </c>
      <c r="L156" s="442">
        <v>0.53484941883286596</v>
      </c>
      <c r="M156" s="14">
        <f>Lisäosat[[#This Row],[HYTE-kerroin (sis. Kulttuurihyte)]]*Lisäosat[[#This Row],[Asukasmäärä 31.12.2022]]</f>
        <v>4750.5325380735158</v>
      </c>
      <c r="N156" s="435">
        <f>Lisäosat[[#This Row],[HYTE-kerroin (sis. Kulttuurihyte)]]/$N$7</f>
        <v>0.78118536676674666</v>
      </c>
      <c r="O156" s="447">
        <v>0</v>
      </c>
      <c r="P156" s="200">
        <v>105810.94032666666</v>
      </c>
      <c r="Q156" s="162">
        <v>0</v>
      </c>
      <c r="R156" s="162">
        <v>85338.020232045601</v>
      </c>
      <c r="S156" s="162">
        <v>133982.2115373855</v>
      </c>
      <c r="T156" s="162">
        <v>0</v>
      </c>
      <c r="U156" s="314">
        <f t="shared" si="3"/>
        <v>325131.17209609773</v>
      </c>
      <c r="V156" s="44"/>
      <c r="W156" s="44"/>
      <c r="X156" s="110"/>
      <c r="Y156" s="110"/>
      <c r="Z156" s="111"/>
    </row>
    <row r="157" spans="1:26" s="45" customFormat="1" x14ac:dyDescent="0.25">
      <c r="A157" s="128">
        <v>495</v>
      </c>
      <c r="B157" s="124" t="s">
        <v>161</v>
      </c>
      <c r="C157" s="416">
        <v>1477</v>
      </c>
      <c r="D157" s="420">
        <v>0.85261666666666658</v>
      </c>
      <c r="E157" s="428">
        <v>0</v>
      </c>
      <c r="F157" s="158">
        <v>0</v>
      </c>
      <c r="G157" s="427">
        <v>0</v>
      </c>
      <c r="H157" s="272">
        <v>529</v>
      </c>
      <c r="I157" s="15">
        <v>489</v>
      </c>
      <c r="J157" s="337">
        <v>1.081799591002045</v>
      </c>
      <c r="K157" s="435">
        <v>1.0820344966526769</v>
      </c>
      <c r="L157" s="442">
        <v>0.60792452174392098</v>
      </c>
      <c r="M157" s="14">
        <f>Lisäosat[[#This Row],[HYTE-kerroin (sis. Kulttuurihyte)]]*Lisäosat[[#This Row],[Asukasmäärä 31.12.2022]]</f>
        <v>897.90451861577128</v>
      </c>
      <c r="N157" s="435">
        <f>Lisäosat[[#This Row],[HYTE-kerroin (sis. Kulttuurihyte)]]/$N$7</f>
        <v>0.88791671779571479</v>
      </c>
      <c r="O157" s="447">
        <v>0</v>
      </c>
      <c r="P157" s="200">
        <v>78820.514375166662</v>
      </c>
      <c r="Q157" s="162">
        <v>0</v>
      </c>
      <c r="R157" s="162">
        <v>20935.960865383651</v>
      </c>
      <c r="S157" s="162">
        <v>25324.157279078267</v>
      </c>
      <c r="T157" s="162">
        <v>0</v>
      </c>
      <c r="U157" s="314">
        <f t="shared" si="3"/>
        <v>125080.63251962858</v>
      </c>
      <c r="V157" s="44"/>
      <c r="W157" s="44"/>
      <c r="X157" s="110"/>
      <c r="Y157" s="110"/>
      <c r="Z157" s="111"/>
    </row>
    <row r="158" spans="1:26" s="45" customFormat="1" x14ac:dyDescent="0.25">
      <c r="A158" s="128">
        <v>498</v>
      </c>
      <c r="B158" s="124" t="s">
        <v>162</v>
      </c>
      <c r="C158" s="416">
        <v>2281</v>
      </c>
      <c r="D158" s="420">
        <v>1.8335333333333335</v>
      </c>
      <c r="E158" s="428">
        <v>0</v>
      </c>
      <c r="F158" s="158">
        <v>8</v>
      </c>
      <c r="G158" s="427">
        <v>3.5072336694432268E-3</v>
      </c>
      <c r="H158" s="272">
        <v>1003</v>
      </c>
      <c r="I158" s="15">
        <v>966</v>
      </c>
      <c r="J158" s="337">
        <v>1.0383022774327122</v>
      </c>
      <c r="K158" s="435">
        <v>1.0385277379284099</v>
      </c>
      <c r="L158" s="442">
        <v>0.69635553288052099</v>
      </c>
      <c r="M158" s="14">
        <f>Lisäosat[[#This Row],[HYTE-kerroin (sis. Kulttuurihyte)]]*Lisäosat[[#This Row],[Asukasmäärä 31.12.2022]]</f>
        <v>1588.3869705004684</v>
      </c>
      <c r="N158" s="435">
        <f>Lisäosat[[#This Row],[HYTE-kerroin (sis. Kulttuurihyte)]]/$N$7</f>
        <v>1.017076457782057</v>
      </c>
      <c r="O158" s="447">
        <v>0</v>
      </c>
      <c r="P158" s="200">
        <v>785308.50567400001</v>
      </c>
      <c r="Q158" s="162">
        <v>0</v>
      </c>
      <c r="R158" s="162">
        <v>31032.351189812609</v>
      </c>
      <c r="S158" s="162">
        <v>44798.26153787884</v>
      </c>
      <c r="T158" s="162">
        <v>0</v>
      </c>
      <c r="U158" s="314">
        <f t="shared" si="3"/>
        <v>861139.11840169155</v>
      </c>
      <c r="V158" s="44"/>
      <c r="W158" s="44"/>
      <c r="X158" s="110"/>
      <c r="Y158" s="110"/>
      <c r="Z158" s="111"/>
    </row>
    <row r="159" spans="1:26" s="45" customFormat="1" x14ac:dyDescent="0.25">
      <c r="A159" s="128">
        <v>499</v>
      </c>
      <c r="B159" s="124" t="s">
        <v>163</v>
      </c>
      <c r="C159" s="416">
        <v>19662</v>
      </c>
      <c r="D159" s="420">
        <v>0</v>
      </c>
      <c r="E159" s="428">
        <v>0</v>
      </c>
      <c r="F159" s="158">
        <v>0</v>
      </c>
      <c r="G159" s="427">
        <v>0</v>
      </c>
      <c r="H159" s="272">
        <v>5241</v>
      </c>
      <c r="I159" s="15">
        <v>9077</v>
      </c>
      <c r="J159" s="337">
        <v>0.57739341192023796</v>
      </c>
      <c r="K159" s="435">
        <v>0.57751878909381593</v>
      </c>
      <c r="L159" s="442">
        <v>0.68247225317506</v>
      </c>
      <c r="M159" s="14">
        <f>Lisäosat[[#This Row],[HYTE-kerroin (sis. Kulttuurihyte)]]*Lisäosat[[#This Row],[Asukasmäärä 31.12.2022]]</f>
        <v>13418.769441928029</v>
      </c>
      <c r="N159" s="435">
        <f>Lisäosat[[#This Row],[HYTE-kerroin (sis. Kulttuurihyte)]]/$N$7</f>
        <v>0.99679894682896952</v>
      </c>
      <c r="O159" s="447">
        <v>0.36578071260457978</v>
      </c>
      <c r="P159" s="200">
        <v>0</v>
      </c>
      <c r="Q159" s="162">
        <v>0</v>
      </c>
      <c r="R159" s="162">
        <v>148752.78504823017</v>
      </c>
      <c r="S159" s="162">
        <v>378457.86583516363</v>
      </c>
      <c r="T159" s="162">
        <v>73645.879001407986</v>
      </c>
      <c r="U159" s="314">
        <f t="shared" si="3"/>
        <v>600856.52988480183</v>
      </c>
      <c r="V159" s="44"/>
      <c r="W159" s="44"/>
      <c r="X159" s="110"/>
      <c r="Y159" s="110"/>
      <c r="Z159" s="111"/>
    </row>
    <row r="160" spans="1:26" s="45" customFormat="1" x14ac:dyDescent="0.25">
      <c r="A160" s="128">
        <v>500</v>
      </c>
      <c r="B160" s="124" t="s">
        <v>164</v>
      </c>
      <c r="C160" s="416">
        <v>10486</v>
      </c>
      <c r="D160" s="420">
        <v>0</v>
      </c>
      <c r="E160" s="428">
        <v>0</v>
      </c>
      <c r="F160" s="158">
        <v>0</v>
      </c>
      <c r="G160" s="427">
        <v>0</v>
      </c>
      <c r="H160" s="272">
        <v>2855</v>
      </c>
      <c r="I160" s="15">
        <v>4521</v>
      </c>
      <c r="J160" s="337">
        <v>0.63149745631497456</v>
      </c>
      <c r="K160" s="435">
        <v>0.63163458182517251</v>
      </c>
      <c r="L160" s="442">
        <v>0.54642764059999105</v>
      </c>
      <c r="M160" s="14">
        <f>Lisäosat[[#This Row],[HYTE-kerroin (sis. Kulttuurihyte)]]*Lisäosat[[#This Row],[Asukasmäärä 31.12.2022]]</f>
        <v>5729.8402393315064</v>
      </c>
      <c r="N160" s="435">
        <f>Lisäosat[[#This Row],[HYTE-kerroin (sis. Kulttuurihyte)]]/$N$7</f>
        <v>0.79809617773368291</v>
      </c>
      <c r="O160" s="447">
        <v>1.0458386475557486</v>
      </c>
      <c r="P160" s="200">
        <v>0</v>
      </c>
      <c r="Q160" s="162">
        <v>0</v>
      </c>
      <c r="R160" s="162">
        <v>86765.494947745741</v>
      </c>
      <c r="S160" s="162">
        <v>161602.23319570435</v>
      </c>
      <c r="T160" s="162">
        <v>112298.6399566805</v>
      </c>
      <c r="U160" s="314">
        <f t="shared" si="3"/>
        <v>360666.36810013058</v>
      </c>
      <c r="V160" s="44"/>
      <c r="W160" s="44"/>
      <c r="X160" s="110"/>
      <c r="Y160" s="110"/>
      <c r="Z160" s="111"/>
    </row>
    <row r="161" spans="1:26" s="45" customFormat="1" x14ac:dyDescent="0.25">
      <c r="A161" s="128">
        <v>503</v>
      </c>
      <c r="B161" s="124" t="s">
        <v>165</v>
      </c>
      <c r="C161" s="416">
        <v>7539</v>
      </c>
      <c r="D161" s="420">
        <v>0</v>
      </c>
      <c r="E161" s="428">
        <v>0</v>
      </c>
      <c r="F161" s="158">
        <v>0</v>
      </c>
      <c r="G161" s="427">
        <v>0</v>
      </c>
      <c r="H161" s="272">
        <v>1953</v>
      </c>
      <c r="I161" s="15">
        <v>3286</v>
      </c>
      <c r="J161" s="337">
        <v>0.59433962264150941</v>
      </c>
      <c r="K161" s="435">
        <v>0.59446867957304661</v>
      </c>
      <c r="L161" s="442">
        <v>0.69262229239625805</v>
      </c>
      <c r="M161" s="14">
        <f>Lisäosat[[#This Row],[HYTE-kerroin (sis. Kulttuurihyte)]]*Lisäosat[[#This Row],[Asukasmäärä 31.12.2022]]</f>
        <v>5221.6794623753894</v>
      </c>
      <c r="N161" s="435">
        <f>Lisäosat[[#This Row],[HYTE-kerroin (sis. Kulttuurihyte)]]/$N$7</f>
        <v>1.0116237962772705</v>
      </c>
      <c r="O161" s="447">
        <v>0</v>
      </c>
      <c r="P161" s="200">
        <v>0</v>
      </c>
      <c r="Q161" s="162">
        <v>0</v>
      </c>
      <c r="R161" s="162">
        <v>58710.261816445694</v>
      </c>
      <c r="S161" s="162">
        <v>147270.26006059416</v>
      </c>
      <c r="T161" s="162">
        <v>0</v>
      </c>
      <c r="U161" s="314">
        <f t="shared" si="3"/>
        <v>205980.52187703986</v>
      </c>
      <c r="V161" s="44"/>
      <c r="W161" s="44"/>
      <c r="X161" s="110"/>
      <c r="Y161" s="110"/>
      <c r="Z161" s="111"/>
    </row>
    <row r="162" spans="1:26" s="45" customFormat="1" x14ac:dyDescent="0.25">
      <c r="A162" s="128">
        <v>504</v>
      </c>
      <c r="B162" s="124" t="s">
        <v>166</v>
      </c>
      <c r="C162" s="416">
        <v>1764</v>
      </c>
      <c r="D162" s="420">
        <v>0</v>
      </c>
      <c r="E162" s="428">
        <v>0</v>
      </c>
      <c r="F162" s="158">
        <v>0</v>
      </c>
      <c r="G162" s="427">
        <v>0</v>
      </c>
      <c r="H162" s="272">
        <v>502</v>
      </c>
      <c r="I162" s="15">
        <v>732</v>
      </c>
      <c r="J162" s="337">
        <v>0.68579234972677594</v>
      </c>
      <c r="K162" s="435">
        <v>0.68594126501519981</v>
      </c>
      <c r="L162" s="442">
        <v>0.66091585559049904</v>
      </c>
      <c r="M162" s="14">
        <f>Lisäosat[[#This Row],[HYTE-kerroin (sis. Kulttuurihyte)]]*Lisäosat[[#This Row],[Asukasmäärä 31.12.2022]]</f>
        <v>1165.8555692616403</v>
      </c>
      <c r="N162" s="435">
        <f>Lisäosat[[#This Row],[HYTE-kerroin (sis. Kulttuurihyte)]]/$N$7</f>
        <v>0.96531430505818505</v>
      </c>
      <c r="O162" s="447">
        <v>0</v>
      </c>
      <c r="P162" s="200">
        <v>0</v>
      </c>
      <c r="Q162" s="162">
        <v>0</v>
      </c>
      <c r="R162" s="162">
        <v>15851.005128477243</v>
      </c>
      <c r="S162" s="162">
        <v>32881.346722908143</v>
      </c>
      <c r="T162" s="162">
        <v>0</v>
      </c>
      <c r="U162" s="314">
        <f t="shared" si="3"/>
        <v>48732.351851385385</v>
      </c>
      <c r="V162" s="44"/>
      <c r="W162" s="44"/>
      <c r="X162" s="110"/>
      <c r="Y162" s="110"/>
      <c r="Z162" s="111"/>
    </row>
    <row r="163" spans="1:26" s="45" customFormat="1" x14ac:dyDescent="0.25">
      <c r="A163" s="128">
        <v>505</v>
      </c>
      <c r="B163" s="124" t="s">
        <v>167</v>
      </c>
      <c r="C163" s="416">
        <v>20912</v>
      </c>
      <c r="D163" s="420">
        <v>0</v>
      </c>
      <c r="E163" s="428">
        <v>0</v>
      </c>
      <c r="F163" s="158">
        <v>6</v>
      </c>
      <c r="G163" s="427">
        <v>2.8691660290742159E-4</v>
      </c>
      <c r="H163" s="272">
        <v>6145</v>
      </c>
      <c r="I163" s="15">
        <v>9508</v>
      </c>
      <c r="J163" s="337">
        <v>0.64629785443836774</v>
      </c>
      <c r="K163" s="435">
        <v>0.64643819375746303</v>
      </c>
      <c r="L163" s="442">
        <v>0.67706358188835603</v>
      </c>
      <c r="M163" s="14">
        <f>Lisäosat[[#This Row],[HYTE-kerroin (sis. Kulttuurihyte)]]*Lisäosat[[#This Row],[Asukasmäärä 31.12.2022]]</f>
        <v>14158.7536244493</v>
      </c>
      <c r="N163" s="435">
        <f>Lisäosat[[#This Row],[HYTE-kerroin (sis. Kulttuurihyte)]]/$N$7</f>
        <v>0.98889920025722478</v>
      </c>
      <c r="O163" s="447">
        <v>0.30632591780237473</v>
      </c>
      <c r="P163" s="200">
        <v>0</v>
      </c>
      <c r="Q163" s="162">
        <v>0</v>
      </c>
      <c r="R163" s="162">
        <v>177089.93315291445</v>
      </c>
      <c r="S163" s="162">
        <v>399328.09806329408</v>
      </c>
      <c r="T163" s="162">
        <v>65596.288953172581</v>
      </c>
      <c r="U163" s="314">
        <f t="shared" si="3"/>
        <v>642014.32016938122</v>
      </c>
      <c r="V163" s="44"/>
      <c r="W163" s="44"/>
      <c r="X163" s="110"/>
      <c r="Y163" s="110"/>
      <c r="Z163" s="111"/>
    </row>
    <row r="164" spans="1:26" s="45" customFormat="1" x14ac:dyDescent="0.25">
      <c r="A164" s="128">
        <v>507</v>
      </c>
      <c r="B164" s="124" t="s">
        <v>168</v>
      </c>
      <c r="C164" s="416">
        <v>5564</v>
      </c>
      <c r="D164" s="420">
        <v>0.68535000000000001</v>
      </c>
      <c r="E164" s="428">
        <v>0</v>
      </c>
      <c r="F164" s="158">
        <v>0</v>
      </c>
      <c r="G164" s="427">
        <v>0</v>
      </c>
      <c r="H164" s="272">
        <v>1907</v>
      </c>
      <c r="I164" s="15">
        <v>1975</v>
      </c>
      <c r="J164" s="337">
        <v>0.96556962025316451</v>
      </c>
      <c r="K164" s="435">
        <v>0.96577928733176444</v>
      </c>
      <c r="L164" s="442">
        <v>0.70616618361824801</v>
      </c>
      <c r="M164" s="14">
        <f>Lisäosat[[#This Row],[HYTE-kerroin (sis. Kulttuurihyte)]]*Lisäosat[[#This Row],[Asukasmäärä 31.12.2022]]</f>
        <v>3929.108645651932</v>
      </c>
      <c r="N164" s="435">
        <f>Lisäosat[[#This Row],[HYTE-kerroin (sis. Kulttuurihyte)]]/$N$7</f>
        <v>1.0314056063702628</v>
      </c>
      <c r="O164" s="447">
        <v>0</v>
      </c>
      <c r="P164" s="200">
        <v>238673.65836600002</v>
      </c>
      <c r="Q164" s="162">
        <v>0</v>
      </c>
      <c r="R164" s="162">
        <v>70394.107006752572</v>
      </c>
      <c r="S164" s="162">
        <v>110815.08472913038</v>
      </c>
      <c r="T164" s="162">
        <v>0</v>
      </c>
      <c r="U164" s="314">
        <f t="shared" si="3"/>
        <v>419882.85010188294</v>
      </c>
      <c r="V164" s="44"/>
      <c r="W164" s="44"/>
      <c r="X164" s="110"/>
      <c r="Y164" s="110"/>
      <c r="Z164" s="111"/>
    </row>
    <row r="165" spans="1:26" s="45" customFormat="1" x14ac:dyDescent="0.25">
      <c r="A165" s="128">
        <v>508</v>
      </c>
      <c r="B165" s="124" t="s">
        <v>169</v>
      </c>
      <c r="C165" s="416">
        <v>9360</v>
      </c>
      <c r="D165" s="420">
        <v>0.56678333333333331</v>
      </c>
      <c r="E165" s="428">
        <v>0</v>
      </c>
      <c r="F165" s="158">
        <v>1</v>
      </c>
      <c r="G165" s="427">
        <v>1.0683760683760684E-4</v>
      </c>
      <c r="H165" s="272">
        <v>3692</v>
      </c>
      <c r="I165" s="15">
        <v>3408</v>
      </c>
      <c r="J165" s="337">
        <v>1.0833333333333333</v>
      </c>
      <c r="K165" s="435">
        <v>1.0835685720260029</v>
      </c>
      <c r="L165" s="442">
        <v>0.64677686220595898</v>
      </c>
      <c r="M165" s="14">
        <f>Lisäosat[[#This Row],[HYTE-kerroin (sis. Kulttuurihyte)]]*Lisäosat[[#This Row],[Asukasmäärä 31.12.2022]]</f>
        <v>6053.8314302477756</v>
      </c>
      <c r="N165" s="435">
        <f>Lisäosat[[#This Row],[HYTE-kerroin (sis. Kulttuurihyte)]]/$N$7</f>
        <v>0.94466330620898176</v>
      </c>
      <c r="O165" s="447">
        <v>0</v>
      </c>
      <c r="P165" s="200">
        <v>332045.70828000002</v>
      </c>
      <c r="Q165" s="162">
        <v>0</v>
      </c>
      <c r="R165" s="162">
        <v>132862.84402754036</v>
      </c>
      <c r="S165" s="162">
        <v>170739.95742550128</v>
      </c>
      <c r="T165" s="162">
        <v>0</v>
      </c>
      <c r="U165" s="314">
        <f t="shared" si="3"/>
        <v>635648.50973304163</v>
      </c>
      <c r="V165" s="44"/>
      <c r="W165" s="44"/>
      <c r="X165" s="110"/>
      <c r="Y165" s="110"/>
      <c r="Z165" s="111"/>
    </row>
    <row r="166" spans="1:26" s="45" customFormat="1" x14ac:dyDescent="0.25">
      <c r="A166" s="128">
        <v>529</v>
      </c>
      <c r="B166" s="124" t="s">
        <v>170</v>
      </c>
      <c r="C166" s="416">
        <v>19850</v>
      </c>
      <c r="D166" s="420">
        <v>0</v>
      </c>
      <c r="E166" s="428">
        <v>0</v>
      </c>
      <c r="F166" s="158">
        <v>1</v>
      </c>
      <c r="G166" s="427">
        <v>5.0377833753148616E-5</v>
      </c>
      <c r="H166" s="272">
        <v>5387</v>
      </c>
      <c r="I166" s="15">
        <v>8545</v>
      </c>
      <c r="J166" s="337">
        <v>0.63042715038033936</v>
      </c>
      <c r="K166" s="435">
        <v>0.63056404348065831</v>
      </c>
      <c r="L166" s="442">
        <v>0.74495281118328904</v>
      </c>
      <c r="M166" s="14">
        <f>Lisäosat[[#This Row],[HYTE-kerroin (sis. Kulttuurihyte)]]*Lisäosat[[#This Row],[Asukasmäärä 31.12.2022]]</f>
        <v>14787.313301988288</v>
      </c>
      <c r="N166" s="435">
        <f>Lisäosat[[#This Row],[HYTE-kerroin (sis. Kulttuurihyte)]]/$N$7</f>
        <v>1.0880562164544256</v>
      </c>
      <c r="O166" s="447">
        <v>0.91720670514640423</v>
      </c>
      <c r="P166" s="200">
        <v>0</v>
      </c>
      <c r="Q166" s="162">
        <v>0</v>
      </c>
      <c r="R166" s="162">
        <v>163968.72104649298</v>
      </c>
      <c r="S166" s="162">
        <v>417055.75596373895</v>
      </c>
      <c r="T166" s="162">
        <v>186435.1037148787</v>
      </c>
      <c r="U166" s="314">
        <f t="shared" si="3"/>
        <v>767459.5807251106</v>
      </c>
      <c r="V166" s="44"/>
      <c r="W166" s="44"/>
      <c r="X166" s="110"/>
      <c r="Y166" s="110"/>
      <c r="Z166" s="111"/>
    </row>
    <row r="167" spans="1:26" s="45" customFormat="1" x14ac:dyDescent="0.25">
      <c r="A167" s="128">
        <v>531</v>
      </c>
      <c r="B167" s="124" t="s">
        <v>171</v>
      </c>
      <c r="C167" s="416">
        <v>5072</v>
      </c>
      <c r="D167" s="420">
        <v>0</v>
      </c>
      <c r="E167" s="428">
        <v>0</v>
      </c>
      <c r="F167" s="158">
        <v>0</v>
      </c>
      <c r="G167" s="427">
        <v>0</v>
      </c>
      <c r="H167" s="272">
        <v>1465</v>
      </c>
      <c r="I167" s="15">
        <v>2042</v>
      </c>
      <c r="J167" s="337">
        <v>0.71743388834476007</v>
      </c>
      <c r="K167" s="435">
        <v>0.71758967438473342</v>
      </c>
      <c r="L167" s="442">
        <v>0.60521511276379403</v>
      </c>
      <c r="M167" s="14">
        <f>Lisäosat[[#This Row],[HYTE-kerroin (sis. Kulttuurihyte)]]*Lisäosat[[#This Row],[Asukasmäärä 31.12.2022]]</f>
        <v>3069.6510519379635</v>
      </c>
      <c r="N167" s="435">
        <f>Lisäosat[[#This Row],[HYTE-kerroin (sis. Kulttuurihyte)]]/$N$7</f>
        <v>0.88395943454301862</v>
      </c>
      <c r="O167" s="447">
        <v>0</v>
      </c>
      <c r="P167" s="200">
        <v>0</v>
      </c>
      <c r="Q167" s="162">
        <v>0</v>
      </c>
      <c r="R167" s="162">
        <v>47678.954253079719</v>
      </c>
      <c r="S167" s="162">
        <v>86575.269886162292</v>
      </c>
      <c r="T167" s="162">
        <v>0</v>
      </c>
      <c r="U167" s="314">
        <f t="shared" si="3"/>
        <v>134254.22413924203</v>
      </c>
      <c r="V167" s="44"/>
      <c r="W167" s="44"/>
      <c r="X167" s="110"/>
      <c r="Y167" s="110"/>
      <c r="Z167" s="111"/>
    </row>
    <row r="168" spans="1:26" s="45" customFormat="1" x14ac:dyDescent="0.25">
      <c r="A168" s="128">
        <v>535</v>
      </c>
      <c r="B168" s="124" t="s">
        <v>172</v>
      </c>
      <c r="C168" s="416">
        <v>10419</v>
      </c>
      <c r="D168" s="420">
        <v>8.7833333333333333E-2</v>
      </c>
      <c r="E168" s="428">
        <v>0</v>
      </c>
      <c r="F168" s="158">
        <v>0</v>
      </c>
      <c r="G168" s="427">
        <v>0</v>
      </c>
      <c r="H168" s="272">
        <v>3730</v>
      </c>
      <c r="I168" s="15">
        <v>3980</v>
      </c>
      <c r="J168" s="337">
        <v>0.93718592964824121</v>
      </c>
      <c r="K168" s="435">
        <v>0.93738943339551395</v>
      </c>
      <c r="L168" s="442">
        <v>0.67706110195504599</v>
      </c>
      <c r="M168" s="14">
        <f>Lisäosat[[#This Row],[HYTE-kerroin (sis. Kulttuurihyte)]]*Lisäosat[[#This Row],[Asukasmäärä 31.12.2022]]</f>
        <v>7054.2996212696244</v>
      </c>
      <c r="N168" s="435">
        <f>Lisäosat[[#This Row],[HYTE-kerroin (sis. Kulttuurihyte)]]/$N$7</f>
        <v>0.9888955781394021</v>
      </c>
      <c r="O168" s="447">
        <v>0</v>
      </c>
      <c r="P168" s="200">
        <v>57278.330945000002</v>
      </c>
      <c r="Q168" s="162">
        <v>0</v>
      </c>
      <c r="R168" s="162">
        <v>127943.25263577695</v>
      </c>
      <c r="S168" s="162">
        <v>198956.78148293085</v>
      </c>
      <c r="T168" s="162">
        <v>0</v>
      </c>
      <c r="U168" s="314">
        <f t="shared" si="3"/>
        <v>384178.36506370781</v>
      </c>
      <c r="V168" s="44"/>
      <c r="W168" s="44"/>
      <c r="X168" s="110"/>
      <c r="Y168" s="110"/>
      <c r="Z168" s="111"/>
    </row>
    <row r="169" spans="1:26" s="45" customFormat="1" x14ac:dyDescent="0.25">
      <c r="A169" s="128">
        <v>536</v>
      </c>
      <c r="B169" s="124" t="s">
        <v>173</v>
      </c>
      <c r="C169" s="416">
        <v>35346</v>
      </c>
      <c r="D169" s="420">
        <v>0</v>
      </c>
      <c r="E169" s="428">
        <v>0</v>
      </c>
      <c r="F169" s="158">
        <v>4</v>
      </c>
      <c r="G169" s="427">
        <v>1.1316697787585583E-4</v>
      </c>
      <c r="H169" s="272">
        <v>12111</v>
      </c>
      <c r="I169" s="15">
        <v>15541</v>
      </c>
      <c r="J169" s="337">
        <v>0.77929348175793067</v>
      </c>
      <c r="K169" s="435">
        <v>0.77946270020087349</v>
      </c>
      <c r="L169" s="442">
        <v>0.75051585731815995</v>
      </c>
      <c r="M169" s="14">
        <f>Lisäosat[[#This Row],[HYTE-kerroin (sis. Kulttuurihyte)]]*Lisäosat[[#This Row],[Asukasmäärä 31.12.2022]]</f>
        <v>26527.733492767682</v>
      </c>
      <c r="N169" s="435">
        <f>Lisäosat[[#This Row],[HYTE-kerroin (sis. Kulttuurihyte)]]/$N$7</f>
        <v>1.096181438399497</v>
      </c>
      <c r="O169" s="447">
        <v>1.3733371731186568</v>
      </c>
      <c r="P169" s="200">
        <v>0</v>
      </c>
      <c r="Q169" s="162">
        <v>0</v>
      </c>
      <c r="R169" s="162">
        <v>360916.64067703095</v>
      </c>
      <c r="S169" s="162">
        <v>748178.09833942109</v>
      </c>
      <c r="T169" s="162">
        <v>497069.83138357289</v>
      </c>
      <c r="U169" s="314">
        <f t="shared" si="3"/>
        <v>1606164.570400025</v>
      </c>
      <c r="V169" s="44"/>
      <c r="W169" s="44"/>
      <c r="X169" s="110"/>
      <c r="Y169" s="110"/>
      <c r="Z169" s="111"/>
    </row>
    <row r="170" spans="1:26" s="45" customFormat="1" x14ac:dyDescent="0.25">
      <c r="A170" s="128">
        <v>538</v>
      </c>
      <c r="B170" s="124" t="s">
        <v>174</v>
      </c>
      <c r="C170" s="416">
        <v>4644</v>
      </c>
      <c r="D170" s="420">
        <v>0</v>
      </c>
      <c r="E170" s="428">
        <v>0</v>
      </c>
      <c r="F170" s="158">
        <v>1</v>
      </c>
      <c r="G170" s="427">
        <v>2.1533161068044789E-4</v>
      </c>
      <c r="H170" s="272">
        <v>917</v>
      </c>
      <c r="I170" s="15">
        <v>2124</v>
      </c>
      <c r="J170" s="337">
        <v>0.43173258003766479</v>
      </c>
      <c r="K170" s="435">
        <v>0.43182632792170567</v>
      </c>
      <c r="L170" s="442">
        <v>0.54141914759431797</v>
      </c>
      <c r="M170" s="14">
        <f>Lisäosat[[#This Row],[HYTE-kerroin (sis. Kulttuurihyte)]]*Lisäosat[[#This Row],[Asukasmäärä 31.12.2022]]</f>
        <v>2514.3505214280126</v>
      </c>
      <c r="N170" s="435">
        <f>Lisäosat[[#This Row],[HYTE-kerroin (sis. Kulttuurihyte)]]/$N$7</f>
        <v>0.79078091981656062</v>
      </c>
      <c r="O170" s="447">
        <v>0</v>
      </c>
      <c r="P170" s="200">
        <v>0</v>
      </c>
      <c r="Q170" s="162">
        <v>0</v>
      </c>
      <c r="R170" s="162">
        <v>26270.759215976053</v>
      </c>
      <c r="S170" s="162">
        <v>70913.785084338757</v>
      </c>
      <c r="T170" s="162">
        <v>0</v>
      </c>
      <c r="U170" s="314">
        <f t="shared" si="3"/>
        <v>97184.54430031481</v>
      </c>
      <c r="V170" s="44"/>
      <c r="W170" s="44"/>
      <c r="X170" s="110"/>
      <c r="Y170" s="110"/>
      <c r="Z170" s="111"/>
    </row>
    <row r="171" spans="1:26" s="45" customFormat="1" x14ac:dyDescent="0.25">
      <c r="A171" s="128">
        <v>541</v>
      </c>
      <c r="B171" s="124" t="s">
        <v>175</v>
      </c>
      <c r="C171" s="416">
        <v>9243</v>
      </c>
      <c r="D171" s="420">
        <v>1.181</v>
      </c>
      <c r="E171" s="428">
        <v>0</v>
      </c>
      <c r="F171" s="158">
        <v>0</v>
      </c>
      <c r="G171" s="427">
        <v>0</v>
      </c>
      <c r="H171" s="272">
        <v>3215</v>
      </c>
      <c r="I171" s="15">
        <v>3227</v>
      </c>
      <c r="J171" s="337">
        <v>0.99628137589092036</v>
      </c>
      <c r="K171" s="435">
        <v>0.99649771182482405</v>
      </c>
      <c r="L171" s="442">
        <v>0.60105582998475204</v>
      </c>
      <c r="M171" s="14">
        <f>Lisäosat[[#This Row],[HYTE-kerroin (sis. Kulttuurihyte)]]*Lisäosat[[#This Row],[Asukasmäärä 31.12.2022]]</f>
        <v>5555.5590365490634</v>
      </c>
      <c r="N171" s="435">
        <f>Lisäosat[[#This Row],[HYTE-kerroin (sis. Kulttuurihyte)]]/$N$7</f>
        <v>0.87788450816407115</v>
      </c>
      <c r="O171" s="447">
        <v>0</v>
      </c>
      <c r="P171" s="200">
        <v>1024847.0639550001</v>
      </c>
      <c r="Q171" s="162">
        <v>0</v>
      </c>
      <c r="R171" s="162">
        <v>120659.23139019871</v>
      </c>
      <c r="S171" s="162">
        <v>156686.87248802744</v>
      </c>
      <c r="T171" s="162">
        <v>0</v>
      </c>
      <c r="U171" s="314">
        <f t="shared" si="3"/>
        <v>1302193.1678332263</v>
      </c>
      <c r="V171" s="44"/>
      <c r="W171" s="44"/>
      <c r="X171" s="110"/>
      <c r="Y171" s="110"/>
      <c r="Z171" s="111"/>
    </row>
    <row r="172" spans="1:26" s="45" customFormat="1" x14ac:dyDescent="0.25">
      <c r="A172" s="128">
        <v>543</v>
      </c>
      <c r="B172" s="124" t="s">
        <v>176</v>
      </c>
      <c r="C172" s="416">
        <v>44458</v>
      </c>
      <c r="D172" s="420">
        <v>0</v>
      </c>
      <c r="E172" s="428">
        <v>0</v>
      </c>
      <c r="F172" s="158">
        <v>1</v>
      </c>
      <c r="G172" s="427">
        <v>2.249313959242431E-5</v>
      </c>
      <c r="H172" s="272">
        <v>12389</v>
      </c>
      <c r="I172" s="15">
        <v>21040</v>
      </c>
      <c r="J172" s="337">
        <v>0.58883079847908748</v>
      </c>
      <c r="K172" s="435">
        <v>0.58895865920576851</v>
      </c>
      <c r="L172" s="442">
        <v>0.70044328653209498</v>
      </c>
      <c r="M172" s="14">
        <f>Lisäosat[[#This Row],[HYTE-kerroin (sis. Kulttuurihyte)]]*Lisäosat[[#This Row],[Asukasmäärä 31.12.2022]]</f>
        <v>31140.307632643879</v>
      </c>
      <c r="N172" s="435">
        <f>Lisäosat[[#This Row],[HYTE-kerroin (sis. Kulttuurihyte)]]/$N$7</f>
        <v>1.0230469108163431</v>
      </c>
      <c r="O172" s="447">
        <v>1.1237285078534425</v>
      </c>
      <c r="P172" s="200">
        <v>0</v>
      </c>
      <c r="Q172" s="162">
        <v>0</v>
      </c>
      <c r="R172" s="162">
        <v>343009.40532970772</v>
      </c>
      <c r="S172" s="162">
        <v>878269.38372431928</v>
      </c>
      <c r="T172" s="162">
        <v>511577.31330199906</v>
      </c>
      <c r="U172" s="314">
        <f t="shared" si="3"/>
        <v>1732856.1023560262</v>
      </c>
      <c r="V172" s="44"/>
      <c r="W172" s="44"/>
      <c r="X172" s="110"/>
      <c r="Y172" s="110"/>
      <c r="Z172" s="111"/>
    </row>
    <row r="173" spans="1:26" s="45" customFormat="1" x14ac:dyDescent="0.25">
      <c r="A173" s="128">
        <v>545</v>
      </c>
      <c r="B173" s="124" t="s">
        <v>177</v>
      </c>
      <c r="C173" s="416">
        <v>9584</v>
      </c>
      <c r="D173" s="420">
        <v>0.75511666666666666</v>
      </c>
      <c r="E173" s="428">
        <v>0</v>
      </c>
      <c r="F173" s="158">
        <v>0</v>
      </c>
      <c r="G173" s="427">
        <v>0</v>
      </c>
      <c r="H173" s="272">
        <v>4588</v>
      </c>
      <c r="I173" s="15">
        <v>4293</v>
      </c>
      <c r="J173" s="337">
        <v>1.0687165152573959</v>
      </c>
      <c r="K173" s="435">
        <v>1.0689485800043654</v>
      </c>
      <c r="L173" s="442">
        <v>0.54108440037222205</v>
      </c>
      <c r="M173" s="14">
        <f>Lisäosat[[#This Row],[HYTE-kerroin (sis. Kulttuurihyte)]]*Lisäosat[[#This Row],[Asukasmäärä 31.12.2022]]</f>
        <v>5185.752893167376</v>
      </c>
      <c r="N173" s="435">
        <f>Lisäosat[[#This Row],[HYTE-kerroin (sis. Kulttuurihyte)]]/$N$7</f>
        <v>0.79029199784663906</v>
      </c>
      <c r="O173" s="447">
        <v>0.36844946533275785</v>
      </c>
      <c r="P173" s="200">
        <v>452966.21676533337</v>
      </c>
      <c r="Q173" s="162">
        <v>0</v>
      </c>
      <c r="R173" s="162">
        <v>134206.9217989801</v>
      </c>
      <c r="S173" s="162">
        <v>146257.00077716386</v>
      </c>
      <c r="T173" s="162">
        <v>36159.68947967131</v>
      </c>
      <c r="U173" s="314">
        <f t="shared" si="3"/>
        <v>769589.82882114872</v>
      </c>
      <c r="V173" s="44"/>
      <c r="W173" s="44"/>
      <c r="X173" s="110"/>
      <c r="Y173" s="110"/>
      <c r="Z173" s="111"/>
    </row>
    <row r="174" spans="1:26" s="45" customFormat="1" x14ac:dyDescent="0.25">
      <c r="A174" s="128">
        <v>560</v>
      </c>
      <c r="B174" s="124" t="s">
        <v>178</v>
      </c>
      <c r="C174" s="416">
        <v>15735</v>
      </c>
      <c r="D174" s="420">
        <v>0</v>
      </c>
      <c r="E174" s="428">
        <v>0</v>
      </c>
      <c r="F174" s="158">
        <v>4</v>
      </c>
      <c r="G174" s="427">
        <v>2.5421035907213221E-4</v>
      </c>
      <c r="H174" s="272">
        <v>4603</v>
      </c>
      <c r="I174" s="15">
        <v>6411</v>
      </c>
      <c r="J174" s="337">
        <v>0.71798471377320228</v>
      </c>
      <c r="K174" s="435">
        <v>0.71814061942128671</v>
      </c>
      <c r="L174" s="442">
        <v>0.56639649410869397</v>
      </c>
      <c r="M174" s="14">
        <f>Lisäosat[[#This Row],[HYTE-kerroin (sis. Kulttuurihyte)]]*Lisäosat[[#This Row],[Asukasmäärä 31.12.2022]]</f>
        <v>8912.2488348002989</v>
      </c>
      <c r="N174" s="435">
        <f>Lisäosat[[#This Row],[HYTE-kerroin (sis. Kulttuurihyte)]]/$N$7</f>
        <v>0.82726209921144778</v>
      </c>
      <c r="O174" s="447">
        <v>0</v>
      </c>
      <c r="P174" s="200">
        <v>0</v>
      </c>
      <c r="Q174" s="162">
        <v>0</v>
      </c>
      <c r="R174" s="162">
        <v>148029.24867038071</v>
      </c>
      <c r="S174" s="162">
        <v>251357.67392138904</v>
      </c>
      <c r="T174" s="162">
        <v>0</v>
      </c>
      <c r="U174" s="314">
        <f t="shared" si="3"/>
        <v>399386.92259176972</v>
      </c>
      <c r="V174" s="44"/>
      <c r="W174" s="44"/>
      <c r="X174" s="110"/>
      <c r="Y174" s="110"/>
      <c r="Z174" s="111"/>
    </row>
    <row r="175" spans="1:26" s="45" customFormat="1" x14ac:dyDescent="0.25">
      <c r="A175" s="128">
        <v>561</v>
      </c>
      <c r="B175" s="124" t="s">
        <v>179</v>
      </c>
      <c r="C175" s="416">
        <v>1317</v>
      </c>
      <c r="D175" s="420">
        <v>0</v>
      </c>
      <c r="E175" s="428">
        <v>0</v>
      </c>
      <c r="F175" s="158">
        <v>0</v>
      </c>
      <c r="G175" s="427">
        <v>0</v>
      </c>
      <c r="H175" s="272">
        <v>462</v>
      </c>
      <c r="I175" s="15">
        <v>549</v>
      </c>
      <c r="J175" s="337">
        <v>0.84153005464480879</v>
      </c>
      <c r="K175" s="435">
        <v>0.84171278734932897</v>
      </c>
      <c r="L175" s="442">
        <v>0.458121230243074</v>
      </c>
      <c r="M175" s="14">
        <f>Lisäosat[[#This Row],[HYTE-kerroin (sis. Kulttuurihyte)]]*Lisäosat[[#This Row],[Asukasmäärä 31.12.2022]]</f>
        <v>603.34566023012849</v>
      </c>
      <c r="N175" s="435">
        <f>Lisäosat[[#This Row],[HYTE-kerroin (sis. Kulttuurihyte)]]/$N$7</f>
        <v>0.66911842598991667</v>
      </c>
      <c r="O175" s="447">
        <v>0</v>
      </c>
      <c r="P175" s="200">
        <v>0</v>
      </c>
      <c r="Q175" s="162">
        <v>0</v>
      </c>
      <c r="R175" s="162">
        <v>14521.818206301768</v>
      </c>
      <c r="S175" s="162">
        <v>17016.531353324586</v>
      </c>
      <c r="T175" s="162">
        <v>0</v>
      </c>
      <c r="U175" s="314">
        <f t="shared" si="3"/>
        <v>31538.349559626353</v>
      </c>
      <c r="V175" s="44"/>
      <c r="W175" s="44"/>
      <c r="X175" s="110"/>
      <c r="Y175" s="110"/>
      <c r="Z175" s="111"/>
    </row>
    <row r="176" spans="1:26" s="45" customFormat="1" x14ac:dyDescent="0.25">
      <c r="A176" s="128">
        <v>562</v>
      </c>
      <c r="B176" s="124" t="s">
        <v>180</v>
      </c>
      <c r="C176" s="416">
        <v>8935</v>
      </c>
      <c r="D176" s="420">
        <v>0.28939999999999999</v>
      </c>
      <c r="E176" s="428">
        <v>0</v>
      </c>
      <c r="F176" s="158">
        <v>0</v>
      </c>
      <c r="G176" s="427">
        <v>0</v>
      </c>
      <c r="H176" s="272">
        <v>2419</v>
      </c>
      <c r="I176" s="15">
        <v>3417</v>
      </c>
      <c r="J176" s="337">
        <v>0.70793093356745684</v>
      </c>
      <c r="K176" s="435">
        <v>0.70808465610343785</v>
      </c>
      <c r="L176" s="442">
        <v>0.66464407958516303</v>
      </c>
      <c r="M176" s="14">
        <f>Lisäosat[[#This Row],[HYTE-kerroin (sis. Kulttuurihyte)]]*Lisäosat[[#This Row],[Asukasmäärä 31.12.2022]]</f>
        <v>5938.5948510934313</v>
      </c>
      <c r="N176" s="435">
        <f>Lisäosat[[#This Row],[HYTE-kerroin (sis. Kulttuurihyte)]]/$N$7</f>
        <v>0.97075963962546497</v>
      </c>
      <c r="O176" s="447">
        <v>0</v>
      </c>
      <c r="P176" s="200">
        <v>161844.53350999998</v>
      </c>
      <c r="Q176" s="162">
        <v>0</v>
      </c>
      <c r="R176" s="162">
        <v>82880.246869923241</v>
      </c>
      <c r="S176" s="162">
        <v>167489.86880883365</v>
      </c>
      <c r="T176" s="162">
        <v>0</v>
      </c>
      <c r="U176" s="314">
        <f t="shared" si="3"/>
        <v>412214.64918875688</v>
      </c>
      <c r="V176" s="44"/>
      <c r="W176" s="44"/>
      <c r="X176" s="110"/>
      <c r="Y176" s="110"/>
      <c r="Z176" s="111"/>
    </row>
    <row r="177" spans="1:26" s="45" customFormat="1" x14ac:dyDescent="0.25">
      <c r="A177" s="128">
        <v>563</v>
      </c>
      <c r="B177" s="124" t="s">
        <v>181</v>
      </c>
      <c r="C177" s="416">
        <v>7025</v>
      </c>
      <c r="D177" s="420">
        <v>0.48</v>
      </c>
      <c r="E177" s="428">
        <v>0</v>
      </c>
      <c r="F177" s="158">
        <v>0</v>
      </c>
      <c r="G177" s="427">
        <v>0</v>
      </c>
      <c r="H177" s="272">
        <v>2848</v>
      </c>
      <c r="I177" s="15">
        <v>2642</v>
      </c>
      <c r="J177" s="337">
        <v>1.0779712339137018</v>
      </c>
      <c r="K177" s="435">
        <v>1.0782053082618261</v>
      </c>
      <c r="L177" s="442">
        <v>0.54918957672784796</v>
      </c>
      <c r="M177" s="14">
        <f>Lisäosat[[#This Row],[HYTE-kerroin (sis. Kulttuurihyte)]]*Lisäosat[[#This Row],[Asukasmäärä 31.12.2022]]</f>
        <v>3858.0567765131318</v>
      </c>
      <c r="N177" s="435">
        <f>Lisäosat[[#This Row],[HYTE-kerroin (sis. Kulttuurihyte)]]/$N$7</f>
        <v>0.80213018059702057</v>
      </c>
      <c r="O177" s="447">
        <v>0</v>
      </c>
      <c r="P177" s="200">
        <v>211053.48</v>
      </c>
      <c r="Q177" s="162">
        <v>0</v>
      </c>
      <c r="R177" s="162">
        <v>99224.539006065199</v>
      </c>
      <c r="S177" s="162">
        <v>108811.16485598248</v>
      </c>
      <c r="T177" s="162">
        <v>0</v>
      </c>
      <c r="U177" s="314">
        <f t="shared" si="3"/>
        <v>419089.18386204768</v>
      </c>
      <c r="V177" s="44"/>
      <c r="W177" s="44"/>
      <c r="X177" s="110"/>
      <c r="Y177" s="110"/>
      <c r="Z177" s="111"/>
    </row>
    <row r="178" spans="1:26" s="45" customFormat="1" x14ac:dyDescent="0.25">
      <c r="A178" s="128">
        <v>564</v>
      </c>
      <c r="B178" s="124" t="s">
        <v>182</v>
      </c>
      <c r="C178" s="416">
        <v>211848</v>
      </c>
      <c r="D178" s="420">
        <v>0</v>
      </c>
      <c r="E178" s="428">
        <v>0</v>
      </c>
      <c r="F178" s="158">
        <v>143</v>
      </c>
      <c r="G178" s="427">
        <v>6.7501227295041727E-4</v>
      </c>
      <c r="H178" s="272">
        <v>94664</v>
      </c>
      <c r="I178" s="15">
        <v>90795</v>
      </c>
      <c r="J178" s="337">
        <v>1.0426124786607192</v>
      </c>
      <c r="K178" s="435">
        <v>1.0428388750882034</v>
      </c>
      <c r="L178" s="442">
        <v>0.69617997244478202</v>
      </c>
      <c r="M178" s="14">
        <f>Lisäosat[[#This Row],[HYTE-kerroin (sis. Kulttuurihyte)]]*Lisäosat[[#This Row],[Asukasmäärä 31.12.2022]]</f>
        <v>147484.33480248219</v>
      </c>
      <c r="N178" s="435">
        <f>Lisäosat[[#This Row],[HYTE-kerroin (sis. Kulttuurihyte)]]/$N$7</f>
        <v>1.016820039361183</v>
      </c>
      <c r="O178" s="447">
        <v>1.0211021841988781</v>
      </c>
      <c r="P178" s="200">
        <v>0</v>
      </c>
      <c r="Q178" s="162">
        <v>0</v>
      </c>
      <c r="R178" s="162">
        <v>2894095.6231268826</v>
      </c>
      <c r="S178" s="162">
        <v>4159592.0426997324</v>
      </c>
      <c r="T178" s="162">
        <v>2215100.9845059984</v>
      </c>
      <c r="U178" s="314">
        <f t="shared" si="3"/>
        <v>9268788.6503326129</v>
      </c>
      <c r="V178" s="44"/>
      <c r="W178" s="44"/>
      <c r="X178" s="110"/>
      <c r="Y178" s="110"/>
      <c r="Z178" s="111"/>
    </row>
    <row r="179" spans="1:26" s="45" customFormat="1" x14ac:dyDescent="0.25">
      <c r="A179" s="128">
        <v>576</v>
      </c>
      <c r="B179" s="124" t="s">
        <v>183</v>
      </c>
      <c r="C179" s="416">
        <v>2750</v>
      </c>
      <c r="D179" s="420">
        <v>1.1095333333333333</v>
      </c>
      <c r="E179" s="428">
        <v>0</v>
      </c>
      <c r="F179" s="158">
        <v>0</v>
      </c>
      <c r="G179" s="427">
        <v>0</v>
      </c>
      <c r="H179" s="272">
        <v>726</v>
      </c>
      <c r="I179" s="15">
        <v>937</v>
      </c>
      <c r="J179" s="337">
        <v>0.77481323372465316</v>
      </c>
      <c r="K179" s="435">
        <v>0.7749814793112666</v>
      </c>
      <c r="L179" s="442">
        <v>0.62593491668676704</v>
      </c>
      <c r="M179" s="14">
        <f>Lisäosat[[#This Row],[HYTE-kerroin (sis. Kulttuurihyte)]]*Lisäosat[[#This Row],[Asukasmäärä 31.12.2022]]</f>
        <v>1721.3210208886094</v>
      </c>
      <c r="N179" s="435">
        <f>Lisäosat[[#This Row],[HYTE-kerroin (sis. Kulttuurihyte)]]/$N$7</f>
        <v>0.91422217216031554</v>
      </c>
      <c r="O179" s="447">
        <v>0</v>
      </c>
      <c r="P179" s="200">
        <v>286463.47674999997</v>
      </c>
      <c r="Q179" s="162">
        <v>0</v>
      </c>
      <c r="R179" s="162">
        <v>27918.707792188379</v>
      </c>
      <c r="S179" s="162">
        <v>48547.482897143156</v>
      </c>
      <c r="T179" s="162">
        <v>0</v>
      </c>
      <c r="U179" s="314">
        <f t="shared" si="3"/>
        <v>362929.66743933153</v>
      </c>
      <c r="V179" s="44"/>
      <c r="W179" s="44"/>
      <c r="X179" s="110"/>
      <c r="Y179" s="110"/>
      <c r="Z179" s="111"/>
    </row>
    <row r="180" spans="1:26" s="45" customFormat="1" x14ac:dyDescent="0.25">
      <c r="A180" s="128">
        <v>577</v>
      </c>
      <c r="B180" s="124" t="s">
        <v>184</v>
      </c>
      <c r="C180" s="416">
        <v>11138</v>
      </c>
      <c r="D180" s="420">
        <v>0</v>
      </c>
      <c r="E180" s="428">
        <v>0</v>
      </c>
      <c r="F180" s="158">
        <v>1</v>
      </c>
      <c r="G180" s="427">
        <v>8.9782725803555402E-5</v>
      </c>
      <c r="H180" s="272">
        <v>3180</v>
      </c>
      <c r="I180" s="15">
        <v>4889</v>
      </c>
      <c r="J180" s="337">
        <v>0.65043976273266513</v>
      </c>
      <c r="K180" s="435">
        <v>0.65058100143984565</v>
      </c>
      <c r="L180" s="442">
        <v>0.68392039939486104</v>
      </c>
      <c r="M180" s="14">
        <f>Lisäosat[[#This Row],[HYTE-kerroin (sis. Kulttuurihyte)]]*Lisäosat[[#This Row],[Asukasmäärä 31.12.2022]]</f>
        <v>7617.5054084599624</v>
      </c>
      <c r="N180" s="435">
        <f>Lisäosat[[#This Row],[HYTE-kerroin (sis. Kulttuurihyte)]]/$N$7</f>
        <v>0.99891406670386029</v>
      </c>
      <c r="O180" s="447">
        <v>0.8772273732598368</v>
      </c>
      <c r="P180" s="200">
        <v>0</v>
      </c>
      <c r="Q180" s="162">
        <v>0</v>
      </c>
      <c r="R180" s="162">
        <v>94924.842641884708</v>
      </c>
      <c r="S180" s="162">
        <v>214841.22313523805</v>
      </c>
      <c r="T180" s="162">
        <v>100050.51886968897</v>
      </c>
      <c r="U180" s="314">
        <f t="shared" si="3"/>
        <v>409816.58464681171</v>
      </c>
      <c r="V180" s="44"/>
      <c r="W180" s="44"/>
      <c r="X180" s="110"/>
      <c r="Y180" s="110"/>
      <c r="Z180" s="111"/>
    </row>
    <row r="181" spans="1:26" s="45" customFormat="1" x14ac:dyDescent="0.25">
      <c r="A181" s="128">
        <v>578</v>
      </c>
      <c r="B181" s="124" t="s">
        <v>185</v>
      </c>
      <c r="C181" s="416">
        <v>3100</v>
      </c>
      <c r="D181" s="420">
        <v>0.96758333333333335</v>
      </c>
      <c r="E181" s="428">
        <v>0</v>
      </c>
      <c r="F181" s="158">
        <v>0</v>
      </c>
      <c r="G181" s="427">
        <v>0</v>
      </c>
      <c r="H181" s="272">
        <v>929</v>
      </c>
      <c r="I181" s="15">
        <v>1100</v>
      </c>
      <c r="J181" s="337">
        <v>0.8445454545454546</v>
      </c>
      <c r="K181" s="435">
        <v>0.84472884202418752</v>
      </c>
      <c r="L181" s="442">
        <v>0.71936175369747202</v>
      </c>
      <c r="M181" s="14">
        <f>Lisäosat[[#This Row],[HYTE-kerroin (sis. Kulttuurihyte)]]*Lisäosat[[#This Row],[Asukasmäärä 31.12.2022]]</f>
        <v>2230.0214364621634</v>
      </c>
      <c r="N181" s="435">
        <f>Lisäosat[[#This Row],[HYTE-kerroin (sis. Kulttuurihyte)]]/$N$7</f>
        <v>1.0506786688231102</v>
      </c>
      <c r="O181" s="447">
        <v>0</v>
      </c>
      <c r="P181" s="200">
        <v>187739.22658333334</v>
      </c>
      <c r="Q181" s="162">
        <v>0</v>
      </c>
      <c r="R181" s="162">
        <v>34304.438274602253</v>
      </c>
      <c r="S181" s="162">
        <v>62894.675794420196</v>
      </c>
      <c r="T181" s="162">
        <v>0</v>
      </c>
      <c r="U181" s="314">
        <f t="shared" si="3"/>
        <v>284938.34065235581</v>
      </c>
      <c r="V181" s="44"/>
      <c r="W181" s="44"/>
      <c r="X181" s="110"/>
      <c r="Y181" s="110"/>
      <c r="Z181" s="111"/>
    </row>
    <row r="182" spans="1:26" s="45" customFormat="1" x14ac:dyDescent="0.25">
      <c r="A182" s="128">
        <v>580</v>
      </c>
      <c r="B182" s="124" t="s">
        <v>186</v>
      </c>
      <c r="C182" s="416">
        <v>4438</v>
      </c>
      <c r="D182" s="420">
        <v>1.3523166666666668</v>
      </c>
      <c r="E182" s="428">
        <v>0</v>
      </c>
      <c r="F182" s="158">
        <v>0</v>
      </c>
      <c r="G182" s="427">
        <v>0</v>
      </c>
      <c r="H182" s="272">
        <v>1222</v>
      </c>
      <c r="I182" s="15">
        <v>1517</v>
      </c>
      <c r="J182" s="337">
        <v>0.80553724456163478</v>
      </c>
      <c r="K182" s="435">
        <v>0.80571216166468773</v>
      </c>
      <c r="L182" s="442">
        <v>0.58509038273283998</v>
      </c>
      <c r="M182" s="14">
        <f>Lisäosat[[#This Row],[HYTE-kerroin (sis. Kulttuurihyte)]]*Lisäosat[[#This Row],[Asukasmäärä 31.12.2022]]</f>
        <v>2596.6311185683439</v>
      </c>
      <c r="N182" s="435">
        <f>Lisäosat[[#This Row],[HYTE-kerroin (sis. Kulttuurihyte)]]/$N$7</f>
        <v>0.85456584439082428</v>
      </c>
      <c r="O182" s="447">
        <v>0</v>
      </c>
      <c r="P182" s="200">
        <v>563458.46660950012</v>
      </c>
      <c r="Q182" s="162">
        <v>0</v>
      </c>
      <c r="R182" s="162">
        <v>46842.332512429282</v>
      </c>
      <c r="S182" s="162">
        <v>73234.395728119081</v>
      </c>
      <c r="T182" s="162">
        <v>0</v>
      </c>
      <c r="U182" s="314">
        <f t="shared" si="3"/>
        <v>683535.19485004852</v>
      </c>
      <c r="V182" s="44"/>
      <c r="W182" s="44"/>
      <c r="X182" s="110"/>
      <c r="Y182" s="110"/>
      <c r="Z182" s="111"/>
    </row>
    <row r="183" spans="1:26" s="45" customFormat="1" x14ac:dyDescent="0.25">
      <c r="A183" s="128">
        <v>581</v>
      </c>
      <c r="B183" s="124" t="s">
        <v>187</v>
      </c>
      <c r="C183" s="416">
        <v>6240</v>
      </c>
      <c r="D183" s="420">
        <v>0.81511666666666671</v>
      </c>
      <c r="E183" s="428">
        <v>0</v>
      </c>
      <c r="F183" s="158">
        <v>0</v>
      </c>
      <c r="G183" s="427">
        <v>0</v>
      </c>
      <c r="H183" s="272">
        <v>2417</v>
      </c>
      <c r="I183" s="15">
        <v>2241</v>
      </c>
      <c r="J183" s="337">
        <v>1.0785363676929942</v>
      </c>
      <c r="K183" s="435">
        <v>1.0787705647561936</v>
      </c>
      <c r="L183" s="442">
        <v>0.56678743792090003</v>
      </c>
      <c r="M183" s="14">
        <f>Lisäosat[[#This Row],[HYTE-kerroin (sis. Kulttuurihyte)]]*Lisäosat[[#This Row],[Asukasmäärä 31.12.2022]]</f>
        <v>3536.7536126264163</v>
      </c>
      <c r="N183" s="435">
        <f>Lisäosat[[#This Row],[HYTE-kerroin (sis. Kulttuurihyte)]]/$N$7</f>
        <v>0.82783310027187673</v>
      </c>
      <c r="O183" s="447">
        <v>0</v>
      </c>
      <c r="P183" s="200">
        <v>318353.26952000003</v>
      </c>
      <c r="Q183" s="162">
        <v>0</v>
      </c>
      <c r="R183" s="162">
        <v>88183.021045430287</v>
      </c>
      <c r="S183" s="162">
        <v>99749.25271739962</v>
      </c>
      <c r="T183" s="162">
        <v>0</v>
      </c>
      <c r="U183" s="314">
        <f t="shared" si="3"/>
        <v>506285.54328282992</v>
      </c>
      <c r="V183" s="44"/>
      <c r="W183" s="44"/>
      <c r="X183" s="110"/>
      <c r="Y183" s="110"/>
      <c r="Z183" s="111"/>
    </row>
    <row r="184" spans="1:26" s="45" customFormat="1" x14ac:dyDescent="0.25">
      <c r="A184" s="128">
        <v>583</v>
      </c>
      <c r="B184" s="124" t="s">
        <v>188</v>
      </c>
      <c r="C184" s="416">
        <v>947</v>
      </c>
      <c r="D184" s="420">
        <v>1.8659666666666666</v>
      </c>
      <c r="E184" s="428">
        <v>0</v>
      </c>
      <c r="F184" s="158">
        <v>0</v>
      </c>
      <c r="G184" s="427">
        <v>0</v>
      </c>
      <c r="H184" s="272">
        <v>392</v>
      </c>
      <c r="I184" s="15">
        <v>332</v>
      </c>
      <c r="J184" s="337">
        <v>1.1807228915662651</v>
      </c>
      <c r="K184" s="435">
        <v>1.1809792777595733</v>
      </c>
      <c r="L184" s="442">
        <v>0.61589962131451004</v>
      </c>
      <c r="M184" s="14">
        <f>Lisäosat[[#This Row],[HYTE-kerroin (sis. Kulttuurihyte)]]*Lisäosat[[#This Row],[Asukasmäärä 31.12.2022]]</f>
        <v>583.25694138484096</v>
      </c>
      <c r="N184" s="435">
        <f>Lisäosat[[#This Row],[HYTE-kerroin (sis. Kulttuurihyte)]]/$N$7</f>
        <v>0.8995649142107861</v>
      </c>
      <c r="O184" s="447">
        <v>0.29510920296190363</v>
      </c>
      <c r="P184" s="200">
        <v>331802.815267</v>
      </c>
      <c r="Q184" s="162">
        <v>0</v>
      </c>
      <c r="R184" s="162">
        <v>14650.874626101939</v>
      </c>
      <c r="S184" s="162">
        <v>16449.956773259535</v>
      </c>
      <c r="T184" s="162">
        <v>2861.7565716984091</v>
      </c>
      <c r="U184" s="314">
        <f t="shared" si="3"/>
        <v>365765.40323805989</v>
      </c>
      <c r="V184" s="44"/>
      <c r="W184" s="44"/>
      <c r="X184" s="110"/>
      <c r="Y184" s="110"/>
      <c r="Z184" s="111"/>
    </row>
    <row r="185" spans="1:26" s="45" customFormat="1" x14ac:dyDescent="0.25">
      <c r="A185" s="128">
        <v>584</v>
      </c>
      <c r="B185" s="124" t="s">
        <v>189</v>
      </c>
      <c r="C185" s="416">
        <v>2653</v>
      </c>
      <c r="D185" s="420">
        <v>1.371</v>
      </c>
      <c r="E185" s="428">
        <v>0</v>
      </c>
      <c r="F185" s="158">
        <v>0</v>
      </c>
      <c r="G185" s="427">
        <v>0</v>
      </c>
      <c r="H185" s="272">
        <v>867</v>
      </c>
      <c r="I185" s="15">
        <v>902</v>
      </c>
      <c r="J185" s="337">
        <v>0.96119733924611972</v>
      </c>
      <c r="K185" s="435">
        <v>0.9614060569127183</v>
      </c>
      <c r="L185" s="442">
        <v>0.48712054811320799</v>
      </c>
      <c r="M185" s="14">
        <f>Lisäosat[[#This Row],[HYTE-kerroin (sis. Kulttuurihyte)]]*Lisäosat[[#This Row],[Asukasmäärä 31.12.2022]]</f>
        <v>1292.3308141443408</v>
      </c>
      <c r="N185" s="435">
        <f>Lisäosat[[#This Row],[HYTE-kerroin (sis. Kulttuurihyte)]]/$N$7</f>
        <v>0.71147397872810725</v>
      </c>
      <c r="O185" s="447">
        <v>0</v>
      </c>
      <c r="P185" s="200">
        <v>341484.43675500003</v>
      </c>
      <c r="Q185" s="162">
        <v>0</v>
      </c>
      <c r="R185" s="162">
        <v>33412.994523761685</v>
      </c>
      <c r="S185" s="162">
        <v>36448.406390073054</v>
      </c>
      <c r="T185" s="162">
        <v>0</v>
      </c>
      <c r="U185" s="314">
        <f t="shared" si="3"/>
        <v>411345.83766883478</v>
      </c>
      <c r="V185" s="44"/>
      <c r="W185" s="44"/>
      <c r="X185" s="110"/>
      <c r="Y185" s="110"/>
      <c r="Z185" s="111"/>
    </row>
    <row r="186" spans="1:26" s="45" customFormat="1" x14ac:dyDescent="0.25">
      <c r="A186" s="128">
        <v>588</v>
      </c>
      <c r="B186" s="124" t="s">
        <v>190</v>
      </c>
      <c r="C186" s="416">
        <v>1600</v>
      </c>
      <c r="D186" s="420">
        <v>1.2120333333333333</v>
      </c>
      <c r="E186" s="428">
        <v>0</v>
      </c>
      <c r="F186" s="158">
        <v>0</v>
      </c>
      <c r="G186" s="427">
        <v>0</v>
      </c>
      <c r="H186" s="272">
        <v>519</v>
      </c>
      <c r="I186" s="15">
        <v>567</v>
      </c>
      <c r="J186" s="337">
        <v>0.91534391534391535</v>
      </c>
      <c r="K186" s="435">
        <v>0.91554267624175101</v>
      </c>
      <c r="L186" s="442">
        <v>0.49140164571006201</v>
      </c>
      <c r="M186" s="14">
        <f>Lisäosat[[#This Row],[HYTE-kerroin (sis. Kulttuurihyte)]]*Lisäosat[[#This Row],[Asukasmäärä 31.12.2022]]</f>
        <v>786.24263313609924</v>
      </c>
      <c r="N186" s="435">
        <f>Lisäosat[[#This Row],[HYTE-kerroin (sis. Kulttuurihyte)]]/$N$7</f>
        <v>0.71772682425547185</v>
      </c>
      <c r="O186" s="447">
        <v>0</v>
      </c>
      <c r="P186" s="200">
        <v>182066.79920000001</v>
      </c>
      <c r="Q186" s="162">
        <v>0</v>
      </c>
      <c r="R186" s="162">
        <v>19189.7744940271</v>
      </c>
      <c r="S186" s="162">
        <v>22174.887962197059</v>
      </c>
      <c r="T186" s="162">
        <v>0</v>
      </c>
      <c r="U186" s="314">
        <f t="shared" si="3"/>
        <v>223431.46165622419</v>
      </c>
      <c r="V186" s="44"/>
      <c r="W186" s="44"/>
      <c r="X186" s="110"/>
      <c r="Y186" s="110"/>
      <c r="Z186" s="111"/>
    </row>
    <row r="187" spans="1:26" s="45" customFormat="1" x14ac:dyDescent="0.25">
      <c r="A187" s="128">
        <v>592</v>
      </c>
      <c r="B187" s="124" t="s">
        <v>191</v>
      </c>
      <c r="C187" s="416">
        <v>3651</v>
      </c>
      <c r="D187" s="420">
        <v>0.49086666666666667</v>
      </c>
      <c r="E187" s="428">
        <v>0</v>
      </c>
      <c r="F187" s="158">
        <v>1</v>
      </c>
      <c r="G187" s="427">
        <v>2.7389756231169541E-4</v>
      </c>
      <c r="H187" s="272">
        <v>803</v>
      </c>
      <c r="I187" s="15">
        <v>1446</v>
      </c>
      <c r="J187" s="337">
        <v>0.55532503457814664</v>
      </c>
      <c r="K187" s="435">
        <v>0.55544561974904594</v>
      </c>
      <c r="L187" s="442">
        <v>0.51245052864265495</v>
      </c>
      <c r="M187" s="14">
        <f>Lisäosat[[#This Row],[HYTE-kerroin (sis. Kulttuurihyte)]]*Lisäosat[[#This Row],[Asukasmäärä 31.12.2022]]</f>
        <v>1870.9568800743332</v>
      </c>
      <c r="N187" s="435">
        <f>Lisäosat[[#This Row],[HYTE-kerroin (sis. Kulttuurihyte)]]/$N$7</f>
        <v>0.74847020501787331</v>
      </c>
      <c r="O187" s="447">
        <v>0</v>
      </c>
      <c r="P187" s="200">
        <v>112170.93137800001</v>
      </c>
      <c r="Q187" s="162">
        <v>0</v>
      </c>
      <c r="R187" s="162">
        <v>26565.908645919346</v>
      </c>
      <c r="S187" s="162">
        <v>52767.755714626132</v>
      </c>
      <c r="T187" s="162">
        <v>0</v>
      </c>
      <c r="U187" s="314">
        <f t="shared" si="3"/>
        <v>191504.5957385455</v>
      </c>
      <c r="V187" s="44"/>
      <c r="W187" s="44"/>
      <c r="X187" s="110"/>
      <c r="Y187" s="110"/>
      <c r="Z187" s="111"/>
    </row>
    <row r="188" spans="1:26" s="45" customFormat="1" x14ac:dyDescent="0.25">
      <c r="A188" s="128">
        <v>593</v>
      </c>
      <c r="B188" s="124" t="s">
        <v>192</v>
      </c>
      <c r="C188" s="416">
        <v>17077</v>
      </c>
      <c r="D188" s="420">
        <v>0</v>
      </c>
      <c r="E188" s="428">
        <v>0</v>
      </c>
      <c r="F188" s="158">
        <v>0</v>
      </c>
      <c r="G188" s="427">
        <v>0</v>
      </c>
      <c r="H188" s="272">
        <v>6483</v>
      </c>
      <c r="I188" s="15">
        <v>6289</v>
      </c>
      <c r="J188" s="337">
        <v>1.0308475115280649</v>
      </c>
      <c r="K188" s="435">
        <v>1.0310713532704836</v>
      </c>
      <c r="L188" s="442">
        <v>0.697264662907221</v>
      </c>
      <c r="M188" s="14">
        <f>Lisäosat[[#This Row],[HYTE-kerroin (sis. Kulttuurihyte)]]*Lisäosat[[#This Row],[Asukasmäärä 31.12.2022]]</f>
        <v>11907.188648466614</v>
      </c>
      <c r="N188" s="435">
        <f>Lisäosat[[#This Row],[HYTE-kerroin (sis. Kulttuurihyte)]]/$N$7</f>
        <v>1.0184043064219528</v>
      </c>
      <c r="O188" s="447">
        <v>0</v>
      </c>
      <c r="P188" s="200">
        <v>0</v>
      </c>
      <c r="Q188" s="162">
        <v>0</v>
      </c>
      <c r="R188" s="162">
        <v>230659.63204738061</v>
      </c>
      <c r="S188" s="162">
        <v>335825.81648022408</v>
      </c>
      <c r="T188" s="162">
        <v>0</v>
      </c>
      <c r="U188" s="314">
        <f t="shared" si="3"/>
        <v>566485.44852760469</v>
      </c>
      <c r="V188" s="44"/>
      <c r="W188" s="44"/>
      <c r="X188" s="110"/>
      <c r="Y188" s="110"/>
      <c r="Z188" s="111"/>
    </row>
    <row r="189" spans="1:26" s="45" customFormat="1" x14ac:dyDescent="0.25">
      <c r="A189" s="128">
        <v>595</v>
      </c>
      <c r="B189" s="124" t="s">
        <v>193</v>
      </c>
      <c r="C189" s="416">
        <v>4140</v>
      </c>
      <c r="D189" s="420">
        <v>1.3087</v>
      </c>
      <c r="E189" s="428">
        <v>0</v>
      </c>
      <c r="F189" s="158">
        <v>0</v>
      </c>
      <c r="G189" s="427">
        <v>0</v>
      </c>
      <c r="H189" s="272">
        <v>1172</v>
      </c>
      <c r="I189" s="15">
        <v>1402</v>
      </c>
      <c r="J189" s="337">
        <v>0.83594864479315267</v>
      </c>
      <c r="K189" s="435">
        <v>0.83613016553131281</v>
      </c>
      <c r="L189" s="442">
        <v>0.66076237991756903</v>
      </c>
      <c r="M189" s="14">
        <f>Lisäosat[[#This Row],[HYTE-kerroin (sis. Kulttuurihyte)]]*Lisäosat[[#This Row],[Asukasmäärä 31.12.2022]]</f>
        <v>2735.5562528587357</v>
      </c>
      <c r="N189" s="435">
        <f>Lisäosat[[#This Row],[HYTE-kerroin (sis. Kulttuurihyte)]]/$N$7</f>
        <v>0.96509014299382445</v>
      </c>
      <c r="O189" s="447">
        <v>0</v>
      </c>
      <c r="P189" s="200">
        <v>508670.61993000004</v>
      </c>
      <c r="Q189" s="162">
        <v>0</v>
      </c>
      <c r="R189" s="162">
        <v>45346.683397425222</v>
      </c>
      <c r="S189" s="162">
        <v>77152.587337412508</v>
      </c>
      <c r="T189" s="162">
        <v>0</v>
      </c>
      <c r="U189" s="314">
        <f t="shared" si="3"/>
        <v>631169.89066483779</v>
      </c>
      <c r="V189" s="44"/>
      <c r="W189" s="44"/>
      <c r="X189" s="110"/>
      <c r="Y189" s="110"/>
      <c r="Z189" s="111"/>
    </row>
    <row r="190" spans="1:26" s="45" customFormat="1" x14ac:dyDescent="0.25">
      <c r="A190" s="128">
        <v>598</v>
      </c>
      <c r="B190" s="124" t="s">
        <v>194</v>
      </c>
      <c r="C190" s="416">
        <v>19207</v>
      </c>
      <c r="D190" s="420">
        <v>0</v>
      </c>
      <c r="E190" s="428">
        <v>0</v>
      </c>
      <c r="F190" s="158">
        <v>2</v>
      </c>
      <c r="G190" s="427">
        <v>1.0412870307700318E-4</v>
      </c>
      <c r="H190" s="272">
        <v>10935</v>
      </c>
      <c r="I190" s="15">
        <v>8045</v>
      </c>
      <c r="J190" s="337">
        <v>1.3592293349906774</v>
      </c>
      <c r="K190" s="435">
        <v>1.3595244826815711</v>
      </c>
      <c r="L190" s="442">
        <v>0.50609876040636104</v>
      </c>
      <c r="M190" s="14">
        <f>Lisäosat[[#This Row],[HYTE-kerroin (sis. Kulttuurihyte)]]*Lisäosat[[#This Row],[Asukasmäärä 31.12.2022]]</f>
        <v>9720.638891124976</v>
      </c>
      <c r="N190" s="435">
        <f>Lisäosat[[#This Row],[HYTE-kerroin (sis. Kulttuurihyte)]]/$N$7</f>
        <v>0.73919299871536981</v>
      </c>
      <c r="O190" s="447">
        <v>0</v>
      </c>
      <c r="P190" s="200">
        <v>0</v>
      </c>
      <c r="Q190" s="162">
        <v>0</v>
      </c>
      <c r="R190" s="162">
        <v>342072.26627913065</v>
      </c>
      <c r="S190" s="162">
        <v>274157.19937735709</v>
      </c>
      <c r="T190" s="162">
        <v>0</v>
      </c>
      <c r="U190" s="314">
        <f t="shared" si="3"/>
        <v>616229.46565648774</v>
      </c>
      <c r="V190" s="44"/>
      <c r="W190" s="44"/>
      <c r="X190" s="110"/>
      <c r="Y190" s="110"/>
      <c r="Z190" s="111"/>
    </row>
    <row r="191" spans="1:26" s="45" customFormat="1" x14ac:dyDescent="0.25">
      <c r="A191" s="128">
        <v>599</v>
      </c>
      <c r="B191" s="124" t="s">
        <v>195</v>
      </c>
      <c r="C191" s="416">
        <v>11206</v>
      </c>
      <c r="D191" s="420">
        <v>0</v>
      </c>
      <c r="E191" s="428">
        <v>0</v>
      </c>
      <c r="F191" s="158">
        <v>0</v>
      </c>
      <c r="G191" s="427">
        <v>0</v>
      </c>
      <c r="H191" s="272">
        <v>4526</v>
      </c>
      <c r="I191" s="15">
        <v>5142</v>
      </c>
      <c r="J191" s="337">
        <v>0.88020225593154411</v>
      </c>
      <c r="K191" s="435">
        <v>0.88039338604967043</v>
      </c>
      <c r="L191" s="442">
        <v>0.67051311448406503</v>
      </c>
      <c r="M191" s="14">
        <f>Lisäosat[[#This Row],[HYTE-kerroin (sis. Kulttuurihyte)]]*Lisäosat[[#This Row],[Asukasmäärä 31.12.2022]]</f>
        <v>7513.7699609084329</v>
      </c>
      <c r="N191" s="435">
        <f>Lisäosat[[#This Row],[HYTE-kerroin (sis. Kulttuurihyte)]]/$N$7</f>
        <v>0.97933177978048358</v>
      </c>
      <c r="O191" s="447">
        <v>0.37523599984649048</v>
      </c>
      <c r="P191" s="200">
        <v>0</v>
      </c>
      <c r="Q191" s="162">
        <v>0</v>
      </c>
      <c r="R191" s="162">
        <v>129240.51652135115</v>
      </c>
      <c r="S191" s="162">
        <v>211915.5080566901</v>
      </c>
      <c r="T191" s="162">
        <v>43058.12085022487</v>
      </c>
      <c r="U191" s="314">
        <f t="shared" si="3"/>
        <v>384214.14542826614</v>
      </c>
      <c r="V191" s="44"/>
      <c r="W191" s="44"/>
      <c r="X191" s="110"/>
      <c r="Y191" s="110"/>
      <c r="Z191" s="111"/>
    </row>
    <row r="192" spans="1:26" s="45" customFormat="1" x14ac:dyDescent="0.25">
      <c r="A192" s="128">
        <v>601</v>
      </c>
      <c r="B192" s="124" t="s">
        <v>196</v>
      </c>
      <c r="C192" s="416">
        <v>3786</v>
      </c>
      <c r="D192" s="420">
        <v>1.4822833333333334</v>
      </c>
      <c r="E192" s="428">
        <v>0</v>
      </c>
      <c r="F192" s="158">
        <v>0</v>
      </c>
      <c r="G192" s="427">
        <v>0</v>
      </c>
      <c r="H192" s="272">
        <v>1304</v>
      </c>
      <c r="I192" s="15">
        <v>1402</v>
      </c>
      <c r="J192" s="337">
        <v>0.93009985734664768</v>
      </c>
      <c r="K192" s="435">
        <v>0.93030182240002712</v>
      </c>
      <c r="L192" s="442">
        <v>0.51355974858699505</v>
      </c>
      <c r="M192" s="14">
        <f>Lisäosat[[#This Row],[HYTE-kerroin (sis. Kulttuurihyte)]]*Lisäosat[[#This Row],[Asukasmäärä 31.12.2022]]</f>
        <v>1944.3372081503633</v>
      </c>
      <c r="N192" s="435">
        <f>Lisäosat[[#This Row],[HYTE-kerroin (sis. Kulttuurihyte)]]/$N$7</f>
        <v>0.75009029912012581</v>
      </c>
      <c r="O192" s="447">
        <v>0</v>
      </c>
      <c r="P192" s="200">
        <v>526875.55045950005</v>
      </c>
      <c r="Q192" s="162">
        <v>0</v>
      </c>
      <c r="R192" s="162">
        <v>46139.807364845183</v>
      </c>
      <c r="S192" s="162">
        <v>54837.346557372453</v>
      </c>
      <c r="T192" s="162">
        <v>0</v>
      </c>
      <c r="U192" s="314">
        <f t="shared" si="3"/>
        <v>627852.70438171772</v>
      </c>
      <c r="V192" s="44"/>
      <c r="W192" s="44"/>
      <c r="X192" s="110"/>
      <c r="Y192" s="110"/>
      <c r="Z192" s="111"/>
    </row>
    <row r="193" spans="1:26" s="45" customFormat="1" x14ac:dyDescent="0.25">
      <c r="A193" s="128">
        <v>604</v>
      </c>
      <c r="B193" s="124" t="s">
        <v>197</v>
      </c>
      <c r="C193" s="416">
        <v>20405</v>
      </c>
      <c r="D193" s="420">
        <v>0</v>
      </c>
      <c r="E193" s="428">
        <v>0</v>
      </c>
      <c r="F193" s="158">
        <v>1</v>
      </c>
      <c r="G193" s="427">
        <v>4.9007596177407497E-5</v>
      </c>
      <c r="H193" s="272">
        <v>9597</v>
      </c>
      <c r="I193" s="15">
        <v>9581</v>
      </c>
      <c r="J193" s="337">
        <v>1.0016699718192255</v>
      </c>
      <c r="K193" s="435">
        <v>1.0018874778512168</v>
      </c>
      <c r="L193" s="442">
        <v>0.78775190278584795</v>
      </c>
      <c r="M193" s="14">
        <f>Lisäosat[[#This Row],[HYTE-kerroin (sis. Kulttuurihyte)]]*Lisäosat[[#This Row],[Asukasmäärä 31.12.2022]]</f>
        <v>16074.077576345227</v>
      </c>
      <c r="N193" s="435">
        <f>Lisäosat[[#This Row],[HYTE-kerroin (sis. Kulttuurihyte)]]/$N$7</f>
        <v>1.1505673137718491</v>
      </c>
      <c r="O193" s="447">
        <v>1.3123973708838887</v>
      </c>
      <c r="P193" s="200">
        <v>0</v>
      </c>
      <c r="Q193" s="162">
        <v>0</v>
      </c>
      <c r="R193" s="162">
        <v>267810.03321075847</v>
      </c>
      <c r="S193" s="162">
        <v>453347.16578440653</v>
      </c>
      <c r="T193" s="162">
        <v>274221.75593355007</v>
      </c>
      <c r="U193" s="314">
        <f t="shared" si="3"/>
        <v>995378.95492871513</v>
      </c>
      <c r="V193" s="44"/>
      <c r="W193" s="44"/>
      <c r="X193" s="110"/>
      <c r="Y193" s="110"/>
      <c r="Z193" s="111"/>
    </row>
    <row r="194" spans="1:26" s="45" customFormat="1" x14ac:dyDescent="0.25">
      <c r="A194" s="128">
        <v>607</v>
      </c>
      <c r="B194" s="124" t="s">
        <v>198</v>
      </c>
      <c r="C194" s="416">
        <v>4084</v>
      </c>
      <c r="D194" s="420">
        <v>0.61786666666666668</v>
      </c>
      <c r="E194" s="428">
        <v>0</v>
      </c>
      <c r="F194" s="158">
        <v>0</v>
      </c>
      <c r="G194" s="427">
        <v>0</v>
      </c>
      <c r="H194" s="272">
        <v>1087</v>
      </c>
      <c r="I194" s="15">
        <v>1443</v>
      </c>
      <c r="J194" s="337">
        <v>0.75329175329175324</v>
      </c>
      <c r="K194" s="435">
        <v>0.75345532563074691</v>
      </c>
      <c r="L194" s="442">
        <v>0.67621112986320697</v>
      </c>
      <c r="M194" s="14">
        <f>Lisäosat[[#This Row],[HYTE-kerroin (sis. Kulttuurihyte)]]*Lisäosat[[#This Row],[Asukasmäärä 31.12.2022]]</f>
        <v>2761.6462543613375</v>
      </c>
      <c r="N194" s="435">
        <f>Lisäosat[[#This Row],[HYTE-kerroin (sis. Kulttuurihyte)]]/$N$7</f>
        <v>0.98765413384326051</v>
      </c>
      <c r="O194" s="447">
        <v>0</v>
      </c>
      <c r="P194" s="200">
        <v>157937.56973866667</v>
      </c>
      <c r="Q194" s="162">
        <v>0</v>
      </c>
      <c r="R194" s="162">
        <v>40310.161303375215</v>
      </c>
      <c r="S194" s="162">
        <v>77888.41980931256</v>
      </c>
      <c r="T194" s="162">
        <v>0</v>
      </c>
      <c r="U194" s="314">
        <f t="shared" si="3"/>
        <v>276136.15085135447</v>
      </c>
      <c r="V194" s="44"/>
      <c r="W194" s="44"/>
      <c r="X194" s="110"/>
      <c r="Y194" s="110"/>
      <c r="Z194" s="111"/>
    </row>
    <row r="195" spans="1:26" s="45" customFormat="1" x14ac:dyDescent="0.25">
      <c r="A195" s="128">
        <v>608</v>
      </c>
      <c r="B195" s="124" t="s">
        <v>199</v>
      </c>
      <c r="C195" s="416">
        <v>1980</v>
      </c>
      <c r="D195" s="420">
        <v>0.1082</v>
      </c>
      <c r="E195" s="428">
        <v>0</v>
      </c>
      <c r="F195" s="158">
        <v>0</v>
      </c>
      <c r="G195" s="427">
        <v>0</v>
      </c>
      <c r="H195" s="272">
        <v>547</v>
      </c>
      <c r="I195" s="15">
        <v>734</v>
      </c>
      <c r="J195" s="337">
        <v>0.74523160762942775</v>
      </c>
      <c r="K195" s="435">
        <v>0.74539342976091838</v>
      </c>
      <c r="L195" s="442">
        <v>0.54298846746095997</v>
      </c>
      <c r="M195" s="14">
        <f>Lisäosat[[#This Row],[HYTE-kerroin (sis. Kulttuurihyte)]]*Lisäosat[[#This Row],[Asukasmäärä 31.12.2022]]</f>
        <v>1075.1171655727007</v>
      </c>
      <c r="N195" s="435">
        <f>Lisäosat[[#This Row],[HYTE-kerroin (sis. Kulttuurihyte)]]/$N$7</f>
        <v>0.79307302236436228</v>
      </c>
      <c r="O195" s="447">
        <v>0</v>
      </c>
      <c r="P195" s="200">
        <v>13409.031240000002</v>
      </c>
      <c r="Q195" s="162">
        <v>0</v>
      </c>
      <c r="R195" s="162">
        <v>19334.0147811387</v>
      </c>
      <c r="S195" s="162">
        <v>30322.195322474552</v>
      </c>
      <c r="T195" s="162">
        <v>0</v>
      </c>
      <c r="U195" s="314">
        <f t="shared" si="3"/>
        <v>63065.241343613256</v>
      </c>
      <c r="V195" s="44"/>
      <c r="W195" s="44"/>
      <c r="X195" s="110"/>
      <c r="Y195" s="110"/>
      <c r="Z195" s="111"/>
    </row>
    <row r="196" spans="1:26" s="45" customFormat="1" x14ac:dyDescent="0.25">
      <c r="A196" s="128">
        <v>609</v>
      </c>
      <c r="B196" s="124" t="s">
        <v>200</v>
      </c>
      <c r="C196" s="416">
        <v>83205</v>
      </c>
      <c r="D196" s="420">
        <v>0</v>
      </c>
      <c r="E196" s="428">
        <v>0</v>
      </c>
      <c r="F196" s="158">
        <v>1</v>
      </c>
      <c r="G196" s="427">
        <v>1.2018508503094765E-5</v>
      </c>
      <c r="H196" s="272">
        <v>34382</v>
      </c>
      <c r="I196" s="15">
        <v>33504</v>
      </c>
      <c r="J196" s="337">
        <v>1.0262058261700095</v>
      </c>
      <c r="K196" s="435">
        <v>1.0264286600010479</v>
      </c>
      <c r="L196" s="442">
        <v>0.70323297430667098</v>
      </c>
      <c r="M196" s="14">
        <f>Lisäosat[[#This Row],[HYTE-kerroin (sis. Kulttuurihyte)]]*Lisäosat[[#This Row],[Asukasmäärä 31.12.2022]]</f>
        <v>58512.49962718656</v>
      </c>
      <c r="N196" s="435">
        <f>Lisäosat[[#This Row],[HYTE-kerroin (sis. Kulttuurihyte)]]/$N$7</f>
        <v>1.027121446920547</v>
      </c>
      <c r="O196" s="447">
        <v>0</v>
      </c>
      <c r="P196" s="200">
        <v>0</v>
      </c>
      <c r="Q196" s="162">
        <v>0</v>
      </c>
      <c r="R196" s="162">
        <v>1118792.3561855722</v>
      </c>
      <c r="S196" s="162">
        <v>1650264.2682266757</v>
      </c>
      <c r="T196" s="162">
        <v>0</v>
      </c>
      <c r="U196" s="314">
        <f t="shared" si="3"/>
        <v>2769056.6244122479</v>
      </c>
      <c r="V196" s="44"/>
      <c r="W196" s="44"/>
      <c r="X196" s="110"/>
      <c r="Y196" s="110"/>
      <c r="Z196" s="111"/>
    </row>
    <row r="197" spans="1:26" s="45" customFormat="1" x14ac:dyDescent="0.25">
      <c r="A197" s="128">
        <v>611</v>
      </c>
      <c r="B197" s="124" t="s">
        <v>201</v>
      </c>
      <c r="C197" s="416">
        <v>5011</v>
      </c>
      <c r="D197" s="420">
        <v>0</v>
      </c>
      <c r="E197" s="428">
        <v>0</v>
      </c>
      <c r="F197" s="158">
        <v>0</v>
      </c>
      <c r="G197" s="427">
        <v>0</v>
      </c>
      <c r="H197" s="272">
        <v>1051</v>
      </c>
      <c r="I197" s="15">
        <v>2467</v>
      </c>
      <c r="J197" s="337">
        <v>0.42602351033644104</v>
      </c>
      <c r="K197" s="435">
        <v>0.42611601853362696</v>
      </c>
      <c r="L197" s="442">
        <v>0.61921841247211395</v>
      </c>
      <c r="M197" s="14">
        <f>Lisäosat[[#This Row],[HYTE-kerroin (sis. Kulttuurihyte)]]*Lisäosat[[#This Row],[Asukasmäärä 31.12.2022]]</f>
        <v>3102.9034648977631</v>
      </c>
      <c r="N197" s="435">
        <f>Lisäosat[[#This Row],[HYTE-kerroin (sis. Kulttuurihyte)]]/$N$7</f>
        <v>0.90441224319046887</v>
      </c>
      <c r="O197" s="447">
        <v>0</v>
      </c>
      <c r="P197" s="200">
        <v>0</v>
      </c>
      <c r="Q197" s="162">
        <v>0</v>
      </c>
      <c r="R197" s="162">
        <v>27972.002532223261</v>
      </c>
      <c r="S197" s="162">
        <v>87513.108284615853</v>
      </c>
      <c r="T197" s="162">
        <v>0</v>
      </c>
      <c r="U197" s="314">
        <f t="shared" si="3"/>
        <v>115485.11081683912</v>
      </c>
      <c r="V197" s="44"/>
      <c r="W197" s="44"/>
      <c r="X197" s="110"/>
      <c r="Y197" s="110"/>
      <c r="Z197" s="111"/>
    </row>
    <row r="198" spans="1:26" s="45" customFormat="1" x14ac:dyDescent="0.25">
      <c r="A198" s="128">
        <v>614</v>
      </c>
      <c r="B198" s="124" t="s">
        <v>202</v>
      </c>
      <c r="C198" s="416">
        <v>2999</v>
      </c>
      <c r="D198" s="420">
        <v>1.8032166666666667</v>
      </c>
      <c r="E198" s="428">
        <v>0</v>
      </c>
      <c r="F198" s="158">
        <v>1</v>
      </c>
      <c r="G198" s="427">
        <v>3.3344448149383126E-4</v>
      </c>
      <c r="H198" s="272">
        <v>890</v>
      </c>
      <c r="I198" s="15">
        <v>1001</v>
      </c>
      <c r="J198" s="337">
        <v>0.88911088911088909</v>
      </c>
      <c r="K198" s="435">
        <v>0.88930395367999016</v>
      </c>
      <c r="L198" s="442">
        <v>0.69717594864030397</v>
      </c>
      <c r="M198" s="14">
        <f>Lisäosat[[#This Row],[HYTE-kerroin (sis. Kulttuurihyte)]]*Lisäosat[[#This Row],[Asukasmäärä 31.12.2022]]</f>
        <v>2090.8306699722716</v>
      </c>
      <c r="N198" s="435">
        <f>Lisäosat[[#This Row],[HYTE-kerroin (sis. Kulttuurihyte)]]/$N$7</f>
        <v>1.0182747329668853</v>
      </c>
      <c r="O198" s="447">
        <v>0</v>
      </c>
      <c r="P198" s="200">
        <v>1015431.3905065001</v>
      </c>
      <c r="Q198" s="162">
        <v>0</v>
      </c>
      <c r="R198" s="162">
        <v>34937.995497830401</v>
      </c>
      <c r="S198" s="162">
        <v>58968.992395678077</v>
      </c>
      <c r="T198" s="162">
        <v>0</v>
      </c>
      <c r="U198" s="314">
        <f t="shared" si="3"/>
        <v>1109338.3784000087</v>
      </c>
      <c r="V198" s="44"/>
      <c r="W198" s="44"/>
      <c r="X198" s="110"/>
      <c r="Y198" s="110"/>
      <c r="Z198" s="111"/>
    </row>
    <row r="199" spans="1:26" s="45" customFormat="1" x14ac:dyDescent="0.25">
      <c r="A199" s="128">
        <v>615</v>
      </c>
      <c r="B199" s="124" t="s">
        <v>203</v>
      </c>
      <c r="C199" s="416">
        <v>7603</v>
      </c>
      <c r="D199" s="420">
        <v>1.5287166666666667</v>
      </c>
      <c r="E199" s="428">
        <v>0</v>
      </c>
      <c r="F199" s="158">
        <v>1</v>
      </c>
      <c r="G199" s="427">
        <v>1.3152702880441932E-4</v>
      </c>
      <c r="H199" s="272">
        <v>2494</v>
      </c>
      <c r="I199" s="15">
        <v>2499</v>
      </c>
      <c r="J199" s="337">
        <v>0.99799919967987194</v>
      </c>
      <c r="K199" s="435">
        <v>0.99821590862788856</v>
      </c>
      <c r="L199" s="442">
        <v>0.51178845172128096</v>
      </c>
      <c r="M199" s="14">
        <f>Lisäosat[[#This Row],[HYTE-kerroin (sis. Kulttuurihyte)]]*Lisäosat[[#This Row],[Asukasmäärä 31.12.2022]]</f>
        <v>3891.127598436899</v>
      </c>
      <c r="N199" s="435">
        <f>Lisäosat[[#This Row],[HYTE-kerroin (sis. Kulttuurihyte)]]/$N$7</f>
        <v>0.74750319489420158</v>
      </c>
      <c r="O199" s="447">
        <v>0</v>
      </c>
      <c r="P199" s="200">
        <v>2182419.3179855002</v>
      </c>
      <c r="Q199" s="162">
        <v>0</v>
      </c>
      <c r="R199" s="162">
        <v>99421.605748201662</v>
      </c>
      <c r="S199" s="162">
        <v>109743.88172997365</v>
      </c>
      <c r="T199" s="162">
        <v>0</v>
      </c>
      <c r="U199" s="314">
        <f t="shared" si="3"/>
        <v>2391584.8054636754</v>
      </c>
      <c r="V199" s="44"/>
      <c r="W199" s="44"/>
      <c r="X199" s="110"/>
      <c r="Y199" s="110"/>
      <c r="Z199" s="111"/>
    </row>
    <row r="200" spans="1:26" s="45" customFormat="1" x14ac:dyDescent="0.25">
      <c r="A200" s="128">
        <v>616</v>
      </c>
      <c r="B200" s="124" t="s">
        <v>204</v>
      </c>
      <c r="C200" s="416">
        <v>1807</v>
      </c>
      <c r="D200" s="420">
        <v>0</v>
      </c>
      <c r="E200" s="428">
        <v>0</v>
      </c>
      <c r="F200" s="158">
        <v>0</v>
      </c>
      <c r="G200" s="427">
        <v>0</v>
      </c>
      <c r="H200" s="272">
        <v>495</v>
      </c>
      <c r="I200" s="15">
        <v>807</v>
      </c>
      <c r="J200" s="337">
        <v>0.61338289962825276</v>
      </c>
      <c r="K200" s="435">
        <v>0.61351609168186616</v>
      </c>
      <c r="L200" s="442">
        <v>0.60869692450262203</v>
      </c>
      <c r="M200" s="14">
        <f>Lisäosat[[#This Row],[HYTE-kerroin (sis. Kulttuurihyte)]]*Lisäosat[[#This Row],[Asukasmäärä 31.12.2022]]</f>
        <v>1099.9153425762381</v>
      </c>
      <c r="N200" s="435">
        <f>Lisäosat[[#This Row],[HYTE-kerroin (sis. Kulttuurihyte)]]/$N$7</f>
        <v>0.88904486660003479</v>
      </c>
      <c r="O200" s="447">
        <v>0</v>
      </c>
      <c r="P200" s="200">
        <v>0</v>
      </c>
      <c r="Q200" s="162">
        <v>0</v>
      </c>
      <c r="R200" s="162">
        <v>14522.96886746563</v>
      </c>
      <c r="S200" s="162">
        <v>31021.593667902336</v>
      </c>
      <c r="T200" s="162">
        <v>0</v>
      </c>
      <c r="U200" s="314">
        <f t="shared" si="3"/>
        <v>45544.562535367964</v>
      </c>
      <c r="V200" s="44"/>
      <c r="W200" s="44"/>
      <c r="X200" s="110"/>
      <c r="Y200" s="110"/>
      <c r="Z200" s="111"/>
    </row>
    <row r="201" spans="1:26" s="45" customFormat="1" x14ac:dyDescent="0.25">
      <c r="A201" s="128">
        <v>619</v>
      </c>
      <c r="B201" s="124" t="s">
        <v>205</v>
      </c>
      <c r="C201" s="416">
        <v>2675</v>
      </c>
      <c r="D201" s="420">
        <v>0.47946666666666665</v>
      </c>
      <c r="E201" s="428">
        <v>0</v>
      </c>
      <c r="F201" s="158">
        <v>0</v>
      </c>
      <c r="G201" s="427">
        <v>0</v>
      </c>
      <c r="H201" s="272">
        <v>769</v>
      </c>
      <c r="I201" s="15">
        <v>955</v>
      </c>
      <c r="J201" s="337">
        <v>0.80523560209424083</v>
      </c>
      <c r="K201" s="435">
        <v>0.80541045369762021</v>
      </c>
      <c r="L201" s="442">
        <v>0.62447093007722099</v>
      </c>
      <c r="M201" s="14">
        <f>Lisäosat[[#This Row],[HYTE-kerroin (sis. Kulttuurihyte)]]*Lisäosat[[#This Row],[Asukasmäärä 31.12.2022]]</f>
        <v>1670.4597379565662</v>
      </c>
      <c r="N201" s="435">
        <f>Lisäosat[[#This Row],[HYTE-kerroin (sis. Kulttuurihyte)]]/$N$7</f>
        <v>0.91208391627697649</v>
      </c>
      <c r="O201" s="447">
        <v>0</v>
      </c>
      <c r="P201" s="200">
        <v>80276.264933333339</v>
      </c>
      <c r="Q201" s="162">
        <v>0</v>
      </c>
      <c r="R201" s="162">
        <v>28223.595823698852</v>
      </c>
      <c r="S201" s="162">
        <v>47113.010632350008</v>
      </c>
      <c r="T201" s="162">
        <v>0</v>
      </c>
      <c r="U201" s="314">
        <f t="shared" ref="U201:U264" si="4">SUM(P201:T201)</f>
        <v>155612.8713893822</v>
      </c>
      <c r="V201" s="44"/>
      <c r="W201" s="44"/>
      <c r="X201" s="110"/>
      <c r="Y201" s="110"/>
      <c r="Z201" s="111"/>
    </row>
    <row r="202" spans="1:26" s="45" customFormat="1" x14ac:dyDescent="0.25">
      <c r="A202" s="128">
        <v>620</v>
      </c>
      <c r="B202" s="124" t="s">
        <v>206</v>
      </c>
      <c r="C202" s="416">
        <v>2380</v>
      </c>
      <c r="D202" s="420">
        <v>1.79895</v>
      </c>
      <c r="E202" s="428">
        <v>0</v>
      </c>
      <c r="F202" s="158">
        <v>1</v>
      </c>
      <c r="G202" s="427">
        <v>4.2016806722689078E-4</v>
      </c>
      <c r="H202" s="272">
        <v>629</v>
      </c>
      <c r="I202" s="15">
        <v>714</v>
      </c>
      <c r="J202" s="337">
        <v>0.88095238095238093</v>
      </c>
      <c r="K202" s="435">
        <v>0.8811436739552112</v>
      </c>
      <c r="L202" s="442">
        <v>0.47605261776462798</v>
      </c>
      <c r="M202" s="14">
        <f>Lisäosat[[#This Row],[HYTE-kerroin (sis. Kulttuurihyte)]]*Lisäosat[[#This Row],[Asukasmäärä 31.12.2022]]</f>
        <v>1133.0052302798147</v>
      </c>
      <c r="N202" s="435">
        <f>Lisäosat[[#This Row],[HYTE-kerroin (sis. Kulttuurihyte)]]/$N$7</f>
        <v>0.69530848443333626</v>
      </c>
      <c r="O202" s="447">
        <v>0</v>
      </c>
      <c r="P202" s="200">
        <v>803937.44277000008</v>
      </c>
      <c r="Q202" s="162">
        <v>0</v>
      </c>
      <c r="R202" s="162">
        <v>27472.297466575576</v>
      </c>
      <c r="S202" s="162">
        <v>31954.848265890381</v>
      </c>
      <c r="T202" s="162">
        <v>0</v>
      </c>
      <c r="U202" s="314">
        <f t="shared" si="4"/>
        <v>863364.5885024661</v>
      </c>
      <c r="V202" s="44"/>
      <c r="W202" s="44"/>
      <c r="X202" s="110"/>
      <c r="Y202" s="110"/>
      <c r="Z202" s="111"/>
    </row>
    <row r="203" spans="1:26" s="45" customFormat="1" x14ac:dyDescent="0.25">
      <c r="A203" s="128">
        <v>623</v>
      </c>
      <c r="B203" s="124" t="s">
        <v>207</v>
      </c>
      <c r="C203" s="416">
        <v>2107</v>
      </c>
      <c r="D203" s="420">
        <v>1.7429666666666668</v>
      </c>
      <c r="E203" s="428">
        <v>0</v>
      </c>
      <c r="F203" s="158">
        <v>0</v>
      </c>
      <c r="G203" s="427">
        <v>0</v>
      </c>
      <c r="H203" s="272">
        <v>593</v>
      </c>
      <c r="I203" s="15">
        <v>759</v>
      </c>
      <c r="J203" s="337">
        <v>0.78129117259552039</v>
      </c>
      <c r="K203" s="435">
        <v>0.78146082482386103</v>
      </c>
      <c r="L203" s="442">
        <v>0.54300699944754705</v>
      </c>
      <c r="M203" s="14">
        <f>Lisäosat[[#This Row],[HYTE-kerroin (sis. Kulttuurihyte)]]*Lisäosat[[#This Row],[Asukasmäärä 31.12.2022]]</f>
        <v>1144.1157478359817</v>
      </c>
      <c r="N203" s="435">
        <f>Lisäosat[[#This Row],[HYTE-kerroin (sis. Kulttuurihyte)]]/$N$7</f>
        <v>0.79310008964017709</v>
      </c>
      <c r="O203" s="447">
        <v>0</v>
      </c>
      <c r="P203" s="200">
        <v>689572.32505700004</v>
      </c>
      <c r="Q203" s="162">
        <v>0</v>
      </c>
      <c r="R203" s="162">
        <v>21569.647248540765</v>
      </c>
      <c r="S203" s="162">
        <v>32268.205074115482</v>
      </c>
      <c r="T203" s="162">
        <v>0</v>
      </c>
      <c r="U203" s="314">
        <f t="shared" si="4"/>
        <v>743410.17737965635</v>
      </c>
      <c r="V203" s="44"/>
      <c r="W203" s="44"/>
      <c r="X203" s="110"/>
      <c r="Y203" s="110"/>
      <c r="Z203" s="111"/>
    </row>
    <row r="204" spans="1:26" s="45" customFormat="1" x14ac:dyDescent="0.25">
      <c r="A204" s="128">
        <v>624</v>
      </c>
      <c r="B204" s="124" t="s">
        <v>208</v>
      </c>
      <c r="C204" s="416">
        <v>5117</v>
      </c>
      <c r="D204" s="420">
        <v>0</v>
      </c>
      <c r="E204" s="428">
        <v>0</v>
      </c>
      <c r="F204" s="158">
        <v>0</v>
      </c>
      <c r="G204" s="427">
        <v>0</v>
      </c>
      <c r="H204" s="272">
        <v>1094</v>
      </c>
      <c r="I204" s="15">
        <v>2093</v>
      </c>
      <c r="J204" s="337">
        <v>0.52269469660774004</v>
      </c>
      <c r="K204" s="435">
        <v>0.52280819631582809</v>
      </c>
      <c r="L204" s="442">
        <v>0.68228238905319005</v>
      </c>
      <c r="M204" s="14">
        <f>Lisäosat[[#This Row],[HYTE-kerroin (sis. Kulttuurihyte)]]*Lisäosat[[#This Row],[Asukasmäärä 31.12.2022]]</f>
        <v>3491.2389847851737</v>
      </c>
      <c r="N204" s="435">
        <f>Lisäosat[[#This Row],[HYTE-kerroin (sis. Kulttuurihyte)]]/$N$7</f>
        <v>0.99652163686385353</v>
      </c>
      <c r="O204" s="447">
        <v>0</v>
      </c>
      <c r="P204" s="200">
        <v>0</v>
      </c>
      <c r="Q204" s="162">
        <v>0</v>
      </c>
      <c r="R204" s="162">
        <v>35045.244981180011</v>
      </c>
      <c r="S204" s="162">
        <v>98465.57547772245</v>
      </c>
      <c r="T204" s="162">
        <v>0</v>
      </c>
      <c r="U204" s="314">
        <f t="shared" si="4"/>
        <v>133510.82045890245</v>
      </c>
      <c r="V204" s="44"/>
      <c r="W204" s="44"/>
      <c r="X204" s="110"/>
      <c r="Y204" s="110"/>
      <c r="Z204" s="111"/>
    </row>
    <row r="205" spans="1:26" s="45" customFormat="1" x14ac:dyDescent="0.25">
      <c r="A205" s="128">
        <v>625</v>
      </c>
      <c r="B205" s="124" t="s">
        <v>209</v>
      </c>
      <c r="C205" s="416">
        <v>2991</v>
      </c>
      <c r="D205" s="420">
        <v>0.87180000000000002</v>
      </c>
      <c r="E205" s="428">
        <v>0</v>
      </c>
      <c r="F205" s="158">
        <v>0</v>
      </c>
      <c r="G205" s="427">
        <v>0</v>
      </c>
      <c r="H205" s="272">
        <v>1036</v>
      </c>
      <c r="I205" s="15">
        <v>1159</v>
      </c>
      <c r="J205" s="337">
        <v>0.8938740293356342</v>
      </c>
      <c r="K205" s="435">
        <v>0.89406812818923931</v>
      </c>
      <c r="L205" s="442">
        <v>0.56964180831577904</v>
      </c>
      <c r="M205" s="14">
        <f>Lisäosat[[#This Row],[HYTE-kerroin (sis. Kulttuurihyte)]]*Lisäosat[[#This Row],[Asukasmäärä 31.12.2022]]</f>
        <v>1703.7986486724951</v>
      </c>
      <c r="N205" s="435">
        <f>Lisäosat[[#This Row],[HYTE-kerroin (sis. Kulttuurihyte)]]/$N$7</f>
        <v>0.83200210991327728</v>
      </c>
      <c r="O205" s="447">
        <v>0</v>
      </c>
      <c r="P205" s="200">
        <v>163206.79234200003</v>
      </c>
      <c r="Q205" s="162">
        <v>0</v>
      </c>
      <c r="R205" s="162">
        <v>35031.466805523596</v>
      </c>
      <c r="S205" s="162">
        <v>48053.288580594322</v>
      </c>
      <c r="T205" s="162">
        <v>0</v>
      </c>
      <c r="U205" s="314">
        <f t="shared" si="4"/>
        <v>246291.54772811793</v>
      </c>
      <c r="V205" s="44"/>
      <c r="W205" s="44"/>
      <c r="X205" s="110"/>
      <c r="Y205" s="110"/>
      <c r="Z205" s="111"/>
    </row>
    <row r="206" spans="1:26" s="45" customFormat="1" x14ac:dyDescent="0.25">
      <c r="A206" s="128">
        <v>626</v>
      </c>
      <c r="B206" s="124" t="s">
        <v>210</v>
      </c>
      <c r="C206" s="416">
        <v>4835</v>
      </c>
      <c r="D206" s="420">
        <v>1.2624333333333335</v>
      </c>
      <c r="E206" s="428">
        <v>0</v>
      </c>
      <c r="F206" s="158">
        <v>0</v>
      </c>
      <c r="G206" s="427">
        <v>0</v>
      </c>
      <c r="H206" s="272">
        <v>1505</v>
      </c>
      <c r="I206" s="15">
        <v>1609</v>
      </c>
      <c r="J206" s="337">
        <v>0.93536357986326912</v>
      </c>
      <c r="K206" s="435">
        <v>0.93556668789929787</v>
      </c>
      <c r="L206" s="442">
        <v>0.75331479547191105</v>
      </c>
      <c r="M206" s="14">
        <f>Lisäosat[[#This Row],[HYTE-kerroin (sis. Kulttuurihyte)]]*Lisäosat[[#This Row],[Asukasmäärä 31.12.2022]]</f>
        <v>3642.27703610669</v>
      </c>
      <c r="N206" s="435">
        <f>Lisäosat[[#This Row],[HYTE-kerroin (sis. Kulttuurihyte)]]/$N$7</f>
        <v>1.1002694853360848</v>
      </c>
      <c r="O206" s="447">
        <v>0</v>
      </c>
      <c r="P206" s="200">
        <v>573061.38117250009</v>
      </c>
      <c r="Q206" s="162">
        <v>0</v>
      </c>
      <c r="R206" s="162">
        <v>59257.390661509678</v>
      </c>
      <c r="S206" s="162">
        <v>102725.39518849541</v>
      </c>
      <c r="T206" s="162">
        <v>0</v>
      </c>
      <c r="U206" s="314">
        <f t="shared" si="4"/>
        <v>735044.16702250519</v>
      </c>
      <c r="V206" s="44"/>
      <c r="W206" s="44"/>
      <c r="X206" s="110"/>
      <c r="Y206" s="110"/>
      <c r="Z206" s="111"/>
    </row>
    <row r="207" spans="1:26" s="45" customFormat="1" x14ac:dyDescent="0.25">
      <c r="A207" s="128">
        <v>630</v>
      </c>
      <c r="B207" s="124" t="s">
        <v>211</v>
      </c>
      <c r="C207" s="416">
        <v>1635</v>
      </c>
      <c r="D207" s="420">
        <v>1.6342166666666667</v>
      </c>
      <c r="E207" s="428">
        <v>0</v>
      </c>
      <c r="F207" s="158">
        <v>0</v>
      </c>
      <c r="G207" s="427">
        <v>0</v>
      </c>
      <c r="H207" s="272">
        <v>830</v>
      </c>
      <c r="I207" s="15">
        <v>652</v>
      </c>
      <c r="J207" s="337">
        <v>1.2730061349693251</v>
      </c>
      <c r="K207" s="435">
        <v>1.2732825598606641</v>
      </c>
      <c r="L207" s="442">
        <v>0.61413370522573796</v>
      </c>
      <c r="M207" s="14">
        <f>Lisäosat[[#This Row],[HYTE-kerroin (sis. Kulttuurihyte)]]*Lisäosat[[#This Row],[Asukasmäärä 31.12.2022]]</f>
        <v>1004.1086080440815</v>
      </c>
      <c r="N207" s="435">
        <f>Lisäosat[[#This Row],[HYTE-kerroin (sis. Kulttuurihyte)]]/$N$7</f>
        <v>0.89698566898977228</v>
      </c>
      <c r="O207" s="447">
        <v>1.1937516466215066</v>
      </c>
      <c r="P207" s="200">
        <v>501710.97182250005</v>
      </c>
      <c r="Q207" s="162">
        <v>0</v>
      </c>
      <c r="R207" s="162">
        <v>27271.802508375629</v>
      </c>
      <c r="S207" s="162">
        <v>28319.49699349474</v>
      </c>
      <c r="T207" s="162">
        <v>19986.26756839591</v>
      </c>
      <c r="U207" s="314">
        <f t="shared" si="4"/>
        <v>577288.53889276634</v>
      </c>
      <c r="V207" s="44"/>
      <c r="W207" s="44"/>
      <c r="X207" s="110"/>
      <c r="Y207" s="110"/>
      <c r="Z207" s="111"/>
    </row>
    <row r="208" spans="1:26" s="45" customFormat="1" x14ac:dyDescent="0.25">
      <c r="A208" s="128">
        <v>631</v>
      </c>
      <c r="B208" s="124" t="s">
        <v>212</v>
      </c>
      <c r="C208" s="416">
        <v>1963</v>
      </c>
      <c r="D208" s="420">
        <v>0</v>
      </c>
      <c r="E208" s="428">
        <v>0</v>
      </c>
      <c r="F208" s="158">
        <v>0</v>
      </c>
      <c r="G208" s="427">
        <v>0</v>
      </c>
      <c r="H208" s="272">
        <v>376</v>
      </c>
      <c r="I208" s="15">
        <v>813</v>
      </c>
      <c r="J208" s="337">
        <v>0.46248462484624847</v>
      </c>
      <c r="K208" s="435">
        <v>0.46258505033412106</v>
      </c>
      <c r="L208" s="442">
        <v>0.46469345524554301</v>
      </c>
      <c r="M208" s="14">
        <f>Lisäosat[[#This Row],[HYTE-kerroin (sis. Kulttuurihyte)]]*Lisäosat[[#This Row],[Asukasmäärä 31.12.2022]]</f>
        <v>912.19325264700092</v>
      </c>
      <c r="N208" s="435">
        <f>Lisäosat[[#This Row],[HYTE-kerroin (sis. Kulttuurihyte)]]/$N$7</f>
        <v>0.67871762497611143</v>
      </c>
      <c r="O208" s="447">
        <v>0</v>
      </c>
      <c r="P208" s="200">
        <v>0</v>
      </c>
      <c r="Q208" s="162">
        <v>0</v>
      </c>
      <c r="R208" s="162">
        <v>11895.513344857023</v>
      </c>
      <c r="S208" s="162">
        <v>25727.151295060739</v>
      </c>
      <c r="T208" s="162">
        <v>0</v>
      </c>
      <c r="U208" s="314">
        <f t="shared" si="4"/>
        <v>37622.664639917763</v>
      </c>
      <c r="V208" s="44"/>
      <c r="W208" s="44"/>
      <c r="X208" s="110"/>
      <c r="Y208" s="110"/>
      <c r="Z208" s="111"/>
    </row>
    <row r="209" spans="1:26" s="45" customFormat="1" x14ac:dyDescent="0.25">
      <c r="A209" s="128">
        <v>635</v>
      </c>
      <c r="B209" s="124" t="s">
        <v>213</v>
      </c>
      <c r="C209" s="416">
        <v>6347</v>
      </c>
      <c r="D209" s="420">
        <v>0.39179999999999998</v>
      </c>
      <c r="E209" s="428">
        <v>0</v>
      </c>
      <c r="F209" s="158">
        <v>0</v>
      </c>
      <c r="G209" s="427">
        <v>0</v>
      </c>
      <c r="H209" s="272">
        <v>1851</v>
      </c>
      <c r="I209" s="15">
        <v>2580</v>
      </c>
      <c r="J209" s="337">
        <v>0.71744186046511627</v>
      </c>
      <c r="K209" s="435">
        <v>0.71759764823618299</v>
      </c>
      <c r="L209" s="442">
        <v>0.60679710767606798</v>
      </c>
      <c r="M209" s="14">
        <f>Lisäosat[[#This Row],[HYTE-kerroin (sis. Kulttuurihyte)]]*Lisäosat[[#This Row],[Asukasmäärä 31.12.2022]]</f>
        <v>3851.3412424200033</v>
      </c>
      <c r="N209" s="435">
        <f>Lisäosat[[#This Row],[HYTE-kerroin (sis. Kulttuurihyte)]]/$N$7</f>
        <v>0.88627004989053959</v>
      </c>
      <c r="O209" s="447">
        <v>0</v>
      </c>
      <c r="P209" s="200">
        <v>155645.97041399998</v>
      </c>
      <c r="Q209" s="162">
        <v>0</v>
      </c>
      <c r="R209" s="162">
        <v>59665.158780951198</v>
      </c>
      <c r="S209" s="162">
        <v>108621.76248851296</v>
      </c>
      <c r="T209" s="162">
        <v>0</v>
      </c>
      <c r="U209" s="314">
        <f t="shared" si="4"/>
        <v>323932.89168346417</v>
      </c>
      <c r="V209" s="44"/>
      <c r="W209" s="44"/>
      <c r="X209" s="110"/>
      <c r="Y209" s="110"/>
      <c r="Z209" s="111"/>
    </row>
    <row r="210" spans="1:26" s="45" customFormat="1" x14ac:dyDescent="0.25">
      <c r="A210" s="128">
        <v>636</v>
      </c>
      <c r="B210" s="124" t="s">
        <v>214</v>
      </c>
      <c r="C210" s="416">
        <v>8154</v>
      </c>
      <c r="D210" s="420">
        <v>0</v>
      </c>
      <c r="E210" s="428">
        <v>0</v>
      </c>
      <c r="F210" s="158">
        <v>3</v>
      </c>
      <c r="G210" s="427">
        <v>3.6791758646063282E-4</v>
      </c>
      <c r="H210" s="272">
        <v>2503</v>
      </c>
      <c r="I210" s="15">
        <v>3378</v>
      </c>
      <c r="J210" s="337">
        <v>0.74097098875074008</v>
      </c>
      <c r="K210" s="435">
        <v>0.74113188571692457</v>
      </c>
      <c r="L210" s="442">
        <v>0.67778768216044705</v>
      </c>
      <c r="M210" s="14">
        <f>Lisäosat[[#This Row],[HYTE-kerroin (sis. Kulttuurihyte)]]*Lisäosat[[#This Row],[Asukasmäärä 31.12.2022]]</f>
        <v>5526.6807603362849</v>
      </c>
      <c r="N210" s="435">
        <f>Lisäosat[[#This Row],[HYTE-kerroin (sis. Kulttuurihyte)]]/$N$7</f>
        <v>0.9899567998669685</v>
      </c>
      <c r="O210" s="447">
        <v>0</v>
      </c>
      <c r="P210" s="200">
        <v>0</v>
      </c>
      <c r="Q210" s="162">
        <v>0</v>
      </c>
      <c r="R210" s="162">
        <v>79165.781089379016</v>
      </c>
      <c r="S210" s="162">
        <v>155872.40057748568</v>
      </c>
      <c r="T210" s="162">
        <v>0</v>
      </c>
      <c r="U210" s="314">
        <f t="shared" si="4"/>
        <v>235038.18166686469</v>
      </c>
      <c r="V210" s="44"/>
      <c r="W210" s="44"/>
      <c r="X210" s="110"/>
      <c r="Y210" s="110"/>
      <c r="Z210" s="111"/>
    </row>
    <row r="211" spans="1:26" s="45" customFormat="1" x14ac:dyDescent="0.25">
      <c r="A211" s="128">
        <v>638</v>
      </c>
      <c r="B211" s="124" t="s">
        <v>215</v>
      </c>
      <c r="C211" s="416">
        <v>51232</v>
      </c>
      <c r="D211" s="420">
        <v>0</v>
      </c>
      <c r="E211" s="428">
        <v>0</v>
      </c>
      <c r="F211" s="158">
        <v>1</v>
      </c>
      <c r="G211" s="427">
        <v>1.9519050593379137E-5</v>
      </c>
      <c r="H211" s="272">
        <v>20904</v>
      </c>
      <c r="I211" s="15">
        <v>22682</v>
      </c>
      <c r="J211" s="337">
        <v>0.92161185080680719</v>
      </c>
      <c r="K211" s="435">
        <v>0.92181197274551419</v>
      </c>
      <c r="L211" s="442">
        <v>0.72915463757641297</v>
      </c>
      <c r="M211" s="14">
        <f>Lisäosat[[#This Row],[HYTE-kerroin (sis. Kulttuurihyte)]]*Lisäosat[[#This Row],[Asukasmäärä 31.12.2022]]</f>
        <v>37356.050392314792</v>
      </c>
      <c r="N211" s="435">
        <f>Lisäosat[[#This Row],[HYTE-kerroin (sis. Kulttuurihyte)]]/$N$7</f>
        <v>1.0649818676587159</v>
      </c>
      <c r="O211" s="447">
        <v>0.56123442892465436</v>
      </c>
      <c r="P211" s="200">
        <v>0</v>
      </c>
      <c r="Q211" s="162">
        <v>0</v>
      </c>
      <c r="R211" s="162">
        <v>618664.14993884612</v>
      </c>
      <c r="S211" s="162">
        <v>1053575.8266575416</v>
      </c>
      <c r="T211" s="162">
        <v>294432.38156971923</v>
      </c>
      <c r="U211" s="314">
        <f t="shared" si="4"/>
        <v>1966672.3581661067</v>
      </c>
      <c r="V211" s="44"/>
      <c r="W211" s="44"/>
      <c r="X211" s="110"/>
      <c r="Y211" s="110"/>
      <c r="Z211" s="111"/>
    </row>
    <row r="212" spans="1:26" s="45" customFormat="1" x14ac:dyDescent="0.25">
      <c r="A212" s="128">
        <v>678</v>
      </c>
      <c r="B212" s="124" t="s">
        <v>216</v>
      </c>
      <c r="C212" s="416">
        <v>24073</v>
      </c>
      <c r="D212" s="420">
        <v>0.41796666666666665</v>
      </c>
      <c r="E212" s="428">
        <v>0</v>
      </c>
      <c r="F212" s="158">
        <v>1</v>
      </c>
      <c r="G212" s="427">
        <v>4.1540314875586758E-5</v>
      </c>
      <c r="H212" s="272">
        <v>10260</v>
      </c>
      <c r="I212" s="15">
        <v>9003</v>
      </c>
      <c r="J212" s="337">
        <v>1.1396201266244586</v>
      </c>
      <c r="K212" s="435">
        <v>1.1398675876232836</v>
      </c>
      <c r="L212" s="442">
        <v>0.64690694178215402</v>
      </c>
      <c r="M212" s="14">
        <f>Lisäosat[[#This Row],[HYTE-kerroin (sis. Kulttuurihyte)]]*Lisäosat[[#This Row],[Asukasmäärä 31.12.2022]]</f>
        <v>15572.990809521794</v>
      </c>
      <c r="N212" s="435">
        <f>Lisäosat[[#This Row],[HYTE-kerroin (sis. Kulttuurihyte)]]/$N$7</f>
        <v>0.94485329662097572</v>
      </c>
      <c r="O212" s="447">
        <v>0</v>
      </c>
      <c r="P212" s="200">
        <v>629762.52695766673</v>
      </c>
      <c r="Q212" s="162">
        <v>0</v>
      </c>
      <c r="R212" s="162">
        <v>359464.42492280446</v>
      </c>
      <c r="S212" s="162">
        <v>439214.70533854078</v>
      </c>
      <c r="T212" s="162">
        <v>0</v>
      </c>
      <c r="U212" s="314">
        <f t="shared" si="4"/>
        <v>1428441.657219012</v>
      </c>
      <c r="V212" s="44"/>
      <c r="W212" s="44"/>
      <c r="X212" s="110"/>
      <c r="Y212" s="110"/>
      <c r="Z212" s="111"/>
    </row>
    <row r="213" spans="1:26" s="45" customFormat="1" x14ac:dyDescent="0.25">
      <c r="A213" s="128">
        <v>680</v>
      </c>
      <c r="B213" s="124" t="s">
        <v>217</v>
      </c>
      <c r="C213" s="416">
        <v>24942</v>
      </c>
      <c r="D213" s="420">
        <v>0</v>
      </c>
      <c r="E213" s="428">
        <v>0</v>
      </c>
      <c r="F213" s="158">
        <v>0</v>
      </c>
      <c r="G213" s="427">
        <v>0</v>
      </c>
      <c r="H213" s="272">
        <v>10845</v>
      </c>
      <c r="I213" s="15">
        <v>11078</v>
      </c>
      <c r="J213" s="337">
        <v>0.97896732262141184</v>
      </c>
      <c r="K213" s="435">
        <v>0.97917989892277157</v>
      </c>
      <c r="L213" s="442">
        <v>0.64946279898304404</v>
      </c>
      <c r="M213" s="14">
        <f>Lisäosat[[#This Row],[HYTE-kerroin (sis. Kulttuurihyte)]]*Lisäosat[[#This Row],[Asukasmäärä 31.12.2022]]</f>
        <v>16198.901132235085</v>
      </c>
      <c r="N213" s="435">
        <f>Lisäosat[[#This Row],[HYTE-kerroin (sis. Kulttuurihyte)]]/$N$7</f>
        <v>0.94858630665067278</v>
      </c>
      <c r="O213" s="447">
        <v>1.2141015413324723</v>
      </c>
      <c r="P213" s="200">
        <v>0</v>
      </c>
      <c r="Q213" s="162">
        <v>0</v>
      </c>
      <c r="R213" s="162">
        <v>319937.43601000617</v>
      </c>
      <c r="S213" s="162">
        <v>456867.64184388961</v>
      </c>
      <c r="T213" s="162">
        <v>310088.91539368476</v>
      </c>
      <c r="U213" s="314">
        <f t="shared" si="4"/>
        <v>1086893.9932475805</v>
      </c>
      <c r="V213" s="44"/>
      <c r="W213" s="44"/>
      <c r="X213" s="110"/>
      <c r="Y213" s="110"/>
      <c r="Z213" s="111"/>
    </row>
    <row r="214" spans="1:26" s="45" customFormat="1" x14ac:dyDescent="0.25">
      <c r="A214" s="128">
        <v>681</v>
      </c>
      <c r="B214" s="124" t="s">
        <v>218</v>
      </c>
      <c r="C214" s="416">
        <v>3308</v>
      </c>
      <c r="D214" s="420">
        <v>0.93268333333333331</v>
      </c>
      <c r="E214" s="428">
        <v>0</v>
      </c>
      <c r="F214" s="158">
        <v>0</v>
      </c>
      <c r="G214" s="427">
        <v>0</v>
      </c>
      <c r="H214" s="272">
        <v>1018</v>
      </c>
      <c r="I214" s="15">
        <v>1203</v>
      </c>
      <c r="J214" s="337">
        <v>0.84621778886118038</v>
      </c>
      <c r="K214" s="435">
        <v>0.84640153947628693</v>
      </c>
      <c r="L214" s="442">
        <v>0.60107680069001301</v>
      </c>
      <c r="M214" s="14">
        <f>Lisäosat[[#This Row],[HYTE-kerroin (sis. Kulttuurihyte)]]*Lisäosat[[#This Row],[Asukasmäärä 31.12.2022]]</f>
        <v>1988.362056682563</v>
      </c>
      <c r="N214" s="435">
        <f>Lisäosat[[#This Row],[HYTE-kerroin (sis. Kulttuurihyte)]]/$N$7</f>
        <v>0.87791513736082039</v>
      </c>
      <c r="O214" s="447">
        <v>0</v>
      </c>
      <c r="P214" s="200">
        <v>193109.95764866666</v>
      </c>
      <c r="Q214" s="162">
        <v>0</v>
      </c>
      <c r="R214" s="162">
        <v>36678.641432896999</v>
      </c>
      <c r="S214" s="162">
        <v>56079.006628463052</v>
      </c>
      <c r="T214" s="162">
        <v>0</v>
      </c>
      <c r="U214" s="314">
        <f t="shared" si="4"/>
        <v>285867.60571002669</v>
      </c>
      <c r="V214" s="44"/>
      <c r="W214" s="44"/>
      <c r="X214" s="110"/>
      <c r="Y214" s="110"/>
      <c r="Z214" s="111"/>
    </row>
    <row r="215" spans="1:26" s="45" customFormat="1" x14ac:dyDescent="0.25">
      <c r="A215" s="128">
        <v>683</v>
      </c>
      <c r="B215" s="124" t="s">
        <v>219</v>
      </c>
      <c r="C215" s="416">
        <v>3618</v>
      </c>
      <c r="D215" s="420">
        <v>1.7670166666666667</v>
      </c>
      <c r="E215" s="428">
        <v>0</v>
      </c>
      <c r="F215" s="158">
        <v>0</v>
      </c>
      <c r="G215" s="427">
        <v>0</v>
      </c>
      <c r="H215" s="272">
        <v>1188</v>
      </c>
      <c r="I215" s="15">
        <v>1201</v>
      </c>
      <c r="J215" s="337">
        <v>0.98917568692756042</v>
      </c>
      <c r="K215" s="435">
        <v>0.98939047990794204</v>
      </c>
      <c r="L215" s="442">
        <v>0.47951964600533098</v>
      </c>
      <c r="M215" s="14">
        <f>Lisäosat[[#This Row],[HYTE-kerroin (sis. Kulttuurihyte)]]*Lisäosat[[#This Row],[Asukasmäärä 31.12.2022]]</f>
        <v>1734.9020792472875</v>
      </c>
      <c r="N215" s="435">
        <f>Lisäosat[[#This Row],[HYTE-kerroin (sis. Kulttuurihyte)]]/$N$7</f>
        <v>0.7003723241467914</v>
      </c>
      <c r="O215" s="447">
        <v>0</v>
      </c>
      <c r="P215" s="200">
        <v>1200426.0591510003</v>
      </c>
      <c r="Q215" s="162">
        <v>0</v>
      </c>
      <c r="R215" s="162">
        <v>46892.953307620839</v>
      </c>
      <c r="S215" s="162">
        <v>48930.517897815291</v>
      </c>
      <c r="T215" s="162">
        <v>0</v>
      </c>
      <c r="U215" s="314">
        <f t="shared" si="4"/>
        <v>1296249.5303564365</v>
      </c>
      <c r="V215" s="44"/>
      <c r="W215" s="44"/>
      <c r="X215" s="110"/>
      <c r="Y215" s="110"/>
      <c r="Z215" s="111"/>
    </row>
    <row r="216" spans="1:26" s="45" customFormat="1" x14ac:dyDescent="0.25">
      <c r="A216" s="128">
        <v>684</v>
      </c>
      <c r="B216" s="124" t="s">
        <v>220</v>
      </c>
      <c r="C216" s="416">
        <v>38667</v>
      </c>
      <c r="D216" s="420">
        <v>0</v>
      </c>
      <c r="E216" s="428">
        <v>0</v>
      </c>
      <c r="F216" s="158">
        <v>3</v>
      </c>
      <c r="G216" s="427">
        <v>7.7585538055706418E-5</v>
      </c>
      <c r="H216" s="272">
        <v>16820</v>
      </c>
      <c r="I216" s="15">
        <v>16420</v>
      </c>
      <c r="J216" s="337">
        <v>1.0243605359317904</v>
      </c>
      <c r="K216" s="435">
        <v>1.0245829690702166</v>
      </c>
      <c r="L216" s="442">
        <v>0.66935527243067505</v>
      </c>
      <c r="M216" s="14">
        <f>Lisäosat[[#This Row],[HYTE-kerroin (sis. Kulttuurihyte)]]*Lisäosat[[#This Row],[Asukasmäärä 31.12.2022]]</f>
        <v>25881.960319076912</v>
      </c>
      <c r="N216" s="435">
        <f>Lisäosat[[#This Row],[HYTE-kerroin (sis. Kulttuurihyte)]]/$N$7</f>
        <v>0.97764066965249807</v>
      </c>
      <c r="O216" s="447">
        <v>0</v>
      </c>
      <c r="P216" s="200">
        <v>0</v>
      </c>
      <c r="Q216" s="162">
        <v>0</v>
      </c>
      <c r="R216" s="162">
        <v>518989.90061199863</v>
      </c>
      <c r="S216" s="162">
        <v>729964.95754538011</v>
      </c>
      <c r="T216" s="162">
        <v>0</v>
      </c>
      <c r="U216" s="314">
        <f t="shared" si="4"/>
        <v>1248954.8581573786</v>
      </c>
      <c r="V216" s="44"/>
      <c r="W216" s="44"/>
      <c r="X216" s="110"/>
      <c r="Y216" s="110"/>
      <c r="Z216" s="111"/>
    </row>
    <row r="217" spans="1:26" s="45" customFormat="1" x14ac:dyDescent="0.25">
      <c r="A217" s="128">
        <v>686</v>
      </c>
      <c r="B217" s="124" t="s">
        <v>221</v>
      </c>
      <c r="C217" s="416">
        <v>2964</v>
      </c>
      <c r="D217" s="420">
        <v>1.22455</v>
      </c>
      <c r="E217" s="428">
        <v>0</v>
      </c>
      <c r="F217" s="158">
        <v>0</v>
      </c>
      <c r="G217" s="427">
        <v>0</v>
      </c>
      <c r="H217" s="272">
        <v>868</v>
      </c>
      <c r="I217" s="15">
        <v>1032</v>
      </c>
      <c r="J217" s="337">
        <v>0.84108527131782951</v>
      </c>
      <c r="K217" s="435">
        <v>0.841267907440582</v>
      </c>
      <c r="L217" s="442">
        <v>0.66547007373647105</v>
      </c>
      <c r="M217" s="14">
        <f>Lisäosat[[#This Row],[HYTE-kerroin (sis. Kulttuurihyte)]]*Lisäosat[[#This Row],[Asukasmäärä 31.12.2022]]</f>
        <v>1972.4532985549001</v>
      </c>
      <c r="N217" s="435">
        <f>Lisäosat[[#This Row],[HYTE-kerroin (sis. Kulttuurihyte)]]/$N$7</f>
        <v>0.97196606244526496</v>
      </c>
      <c r="O217" s="447">
        <v>0</v>
      </c>
      <c r="P217" s="200">
        <v>340761.82268700004</v>
      </c>
      <c r="Q217" s="162">
        <v>0</v>
      </c>
      <c r="R217" s="162">
        <v>32665.086817265892</v>
      </c>
      <c r="S217" s="162">
        <v>55630.32206948474</v>
      </c>
      <c r="T217" s="162">
        <v>0</v>
      </c>
      <c r="U217" s="314">
        <f t="shared" si="4"/>
        <v>429057.23157375067</v>
      </c>
      <c r="V217" s="44"/>
      <c r="W217" s="44"/>
      <c r="X217" s="110"/>
      <c r="Y217" s="110"/>
      <c r="Z217" s="111"/>
    </row>
    <row r="218" spans="1:26" s="45" customFormat="1" x14ac:dyDescent="0.25">
      <c r="A218" s="128">
        <v>687</v>
      </c>
      <c r="B218" s="124" t="s">
        <v>222</v>
      </c>
      <c r="C218" s="416">
        <v>1477</v>
      </c>
      <c r="D218" s="420">
        <v>1.7679666666666667</v>
      </c>
      <c r="E218" s="428">
        <v>0</v>
      </c>
      <c r="F218" s="158">
        <v>0</v>
      </c>
      <c r="G218" s="427">
        <v>0</v>
      </c>
      <c r="H218" s="272">
        <v>407</v>
      </c>
      <c r="I218" s="15">
        <v>449</v>
      </c>
      <c r="J218" s="337">
        <v>0.90645879732739421</v>
      </c>
      <c r="K218" s="435">
        <v>0.90665562888041773</v>
      </c>
      <c r="L218" s="442">
        <v>0.441752683243119</v>
      </c>
      <c r="M218" s="14">
        <f>Lisäosat[[#This Row],[HYTE-kerroin (sis. Kulttuurihyte)]]*Lisäosat[[#This Row],[Asukasmäärä 31.12.2022]]</f>
        <v>652.46871315008673</v>
      </c>
      <c r="N218" s="435">
        <f>Lisäosat[[#This Row],[HYTE-kerroin (sis. Kulttuurihyte)]]/$N$7</f>
        <v>0.64521100655305574</v>
      </c>
      <c r="O218" s="447">
        <v>0</v>
      </c>
      <c r="P218" s="200">
        <v>490321.316177</v>
      </c>
      <c r="Q218" s="162">
        <v>0</v>
      </c>
      <c r="R218" s="162">
        <v>17542.607766518537</v>
      </c>
      <c r="S218" s="162">
        <v>18401.979240468852</v>
      </c>
      <c r="T218" s="162">
        <v>0</v>
      </c>
      <c r="U218" s="314">
        <f t="shared" si="4"/>
        <v>526265.90318398736</v>
      </c>
      <c r="V218" s="44"/>
      <c r="W218" s="44"/>
      <c r="X218" s="110"/>
      <c r="Y218" s="110"/>
      <c r="Z218" s="111"/>
    </row>
    <row r="219" spans="1:26" s="45" customFormat="1" x14ac:dyDescent="0.25">
      <c r="A219" s="128">
        <v>689</v>
      </c>
      <c r="B219" s="124" t="s">
        <v>223</v>
      </c>
      <c r="C219" s="416">
        <v>3093</v>
      </c>
      <c r="D219" s="420">
        <v>1.0862000000000001</v>
      </c>
      <c r="E219" s="428">
        <v>0</v>
      </c>
      <c r="F219" s="158">
        <v>0</v>
      </c>
      <c r="G219" s="427">
        <v>0</v>
      </c>
      <c r="H219" s="272">
        <v>894</v>
      </c>
      <c r="I219" s="15">
        <v>963</v>
      </c>
      <c r="J219" s="337">
        <v>0.92834890965732086</v>
      </c>
      <c r="K219" s="435">
        <v>0.92855049450395077</v>
      </c>
      <c r="L219" s="442">
        <v>0.60035673452594596</v>
      </c>
      <c r="M219" s="14">
        <f>Lisäosat[[#This Row],[HYTE-kerroin (sis. Kulttuurihyte)]]*Lisäosat[[#This Row],[Asukasmäärä 31.12.2022]]</f>
        <v>1856.9033798887508</v>
      </c>
      <c r="N219" s="435">
        <f>Lisäosat[[#This Row],[HYTE-kerroin (sis. Kulttuurihyte)]]/$N$7</f>
        <v>0.87686342985088139</v>
      </c>
      <c r="O219" s="447">
        <v>0</v>
      </c>
      <c r="P219" s="200">
        <v>315417.60449100006</v>
      </c>
      <c r="Q219" s="162">
        <v>0</v>
      </c>
      <c r="R219" s="162">
        <v>37623.287501459425</v>
      </c>
      <c r="S219" s="162">
        <v>52371.39614449066</v>
      </c>
      <c r="T219" s="162">
        <v>0</v>
      </c>
      <c r="U219" s="314">
        <f t="shared" si="4"/>
        <v>405412.28813695011</v>
      </c>
      <c r="V219" s="44"/>
      <c r="W219" s="44"/>
      <c r="X219" s="110"/>
      <c r="Y219" s="110"/>
      <c r="Z219" s="111"/>
    </row>
    <row r="220" spans="1:26" s="45" customFormat="1" x14ac:dyDescent="0.25">
      <c r="A220" s="128">
        <v>691</v>
      </c>
      <c r="B220" s="124" t="s">
        <v>224</v>
      </c>
      <c r="C220" s="416">
        <v>2636</v>
      </c>
      <c r="D220" s="420">
        <v>1.246</v>
      </c>
      <c r="E220" s="428">
        <v>0</v>
      </c>
      <c r="F220" s="158">
        <v>0</v>
      </c>
      <c r="G220" s="427">
        <v>0</v>
      </c>
      <c r="H220" s="272">
        <v>904</v>
      </c>
      <c r="I220" s="15">
        <v>980</v>
      </c>
      <c r="J220" s="337">
        <v>0.92244897959183669</v>
      </c>
      <c r="K220" s="435">
        <v>0.92264928330754159</v>
      </c>
      <c r="L220" s="442">
        <v>0.58156177990236801</v>
      </c>
      <c r="M220" s="14">
        <f>Lisäosat[[#This Row],[HYTE-kerroin (sis. Kulttuurihyte)]]*Lisäosat[[#This Row],[Asukasmäärä 31.12.2022]]</f>
        <v>1532.9968518226422</v>
      </c>
      <c r="N220" s="435">
        <f>Lisäosat[[#This Row],[HYTE-kerroin (sis. Kulttuurihyte)]]/$N$7</f>
        <v>0.84941207063836976</v>
      </c>
      <c r="O220" s="447">
        <v>0</v>
      </c>
      <c r="P220" s="200">
        <v>308361.15156000003</v>
      </c>
      <c r="Q220" s="162">
        <v>0</v>
      </c>
      <c r="R220" s="162">
        <v>31860.555991462701</v>
      </c>
      <c r="S220" s="162">
        <v>43236.059713494957</v>
      </c>
      <c r="T220" s="162">
        <v>0</v>
      </c>
      <c r="U220" s="314">
        <f t="shared" si="4"/>
        <v>383457.76726495771</v>
      </c>
      <c r="V220" s="44"/>
      <c r="W220" s="44"/>
      <c r="X220" s="110"/>
      <c r="Y220" s="110"/>
      <c r="Z220" s="111"/>
    </row>
    <row r="221" spans="1:26" s="45" customFormat="1" x14ac:dyDescent="0.25">
      <c r="A221" s="128">
        <v>694</v>
      </c>
      <c r="B221" s="124" t="s">
        <v>225</v>
      </c>
      <c r="C221" s="416">
        <v>28349</v>
      </c>
      <c r="D221" s="420">
        <v>0</v>
      </c>
      <c r="E221" s="428">
        <v>0</v>
      </c>
      <c r="F221" s="158">
        <v>2</v>
      </c>
      <c r="G221" s="427">
        <v>7.0549225722247702E-5</v>
      </c>
      <c r="H221" s="272">
        <v>11711</v>
      </c>
      <c r="I221" s="15">
        <v>12233</v>
      </c>
      <c r="J221" s="337">
        <v>0.95732853756233138</v>
      </c>
      <c r="K221" s="435">
        <v>0.95753641514414511</v>
      </c>
      <c r="L221" s="442">
        <v>0.763497474255041</v>
      </c>
      <c r="M221" s="14">
        <f>Lisäosat[[#This Row],[HYTE-kerroin (sis. Kulttuurihyte)]]*Lisäosat[[#This Row],[Asukasmäärä 31.12.2022]]</f>
        <v>21644.389897656158</v>
      </c>
      <c r="N221" s="435">
        <f>Lisäosat[[#This Row],[HYTE-kerroin (sis. Kulttuurihyte)]]/$N$7</f>
        <v>1.1151420071707829</v>
      </c>
      <c r="O221" s="447">
        <v>0</v>
      </c>
      <c r="P221" s="200">
        <v>0</v>
      </c>
      <c r="Q221" s="162">
        <v>0</v>
      </c>
      <c r="R221" s="162">
        <v>355602.11781126994</v>
      </c>
      <c r="S221" s="162">
        <v>610450.13430040411</v>
      </c>
      <c r="T221" s="162">
        <v>0</v>
      </c>
      <c r="U221" s="314">
        <f t="shared" si="4"/>
        <v>966052.25211167405</v>
      </c>
      <c r="V221" s="44"/>
      <c r="W221" s="44"/>
      <c r="X221" s="110"/>
      <c r="Y221" s="110"/>
      <c r="Z221" s="111"/>
    </row>
    <row r="222" spans="1:26" s="45" customFormat="1" x14ac:dyDescent="0.25">
      <c r="A222" s="128">
        <v>697</v>
      </c>
      <c r="B222" s="124" t="s">
        <v>226</v>
      </c>
      <c r="C222" s="416">
        <v>1174</v>
      </c>
      <c r="D222" s="420">
        <v>1.0741833333333333</v>
      </c>
      <c r="E222" s="428">
        <v>0</v>
      </c>
      <c r="F222" s="158">
        <v>0</v>
      </c>
      <c r="G222" s="427">
        <v>0</v>
      </c>
      <c r="H222" s="272">
        <v>280</v>
      </c>
      <c r="I222" s="15">
        <v>433</v>
      </c>
      <c r="J222" s="337">
        <v>0.64665127020785218</v>
      </c>
      <c r="K222" s="435">
        <v>0.64679168626885231</v>
      </c>
      <c r="L222" s="442">
        <v>0.80262870956693899</v>
      </c>
      <c r="M222" s="14">
        <f>Lisäosat[[#This Row],[HYTE-kerroin (sis. Kulttuurihyte)]]*Lisäosat[[#This Row],[Asukasmäärä 31.12.2022]]</f>
        <v>942.28610503158643</v>
      </c>
      <c r="N222" s="435">
        <f>Lisäosat[[#This Row],[HYTE-kerroin (sis. Kulttuurihyte)]]/$N$7</f>
        <v>1.1722959412179905</v>
      </c>
      <c r="O222" s="447">
        <v>0</v>
      </c>
      <c r="P222" s="200">
        <v>118397.5504415</v>
      </c>
      <c r="Q222" s="162">
        <v>0</v>
      </c>
      <c r="R222" s="162">
        <v>9947.2680598031875</v>
      </c>
      <c r="S222" s="162">
        <v>26575.878649655369</v>
      </c>
      <c r="T222" s="162">
        <v>0</v>
      </c>
      <c r="U222" s="314">
        <f t="shared" si="4"/>
        <v>154920.69715095856</v>
      </c>
      <c r="V222" s="44"/>
      <c r="W222" s="44"/>
      <c r="X222" s="110"/>
      <c r="Y222" s="110"/>
      <c r="Z222" s="111"/>
    </row>
    <row r="223" spans="1:26" s="45" customFormat="1" x14ac:dyDescent="0.25">
      <c r="A223" s="128">
        <v>698</v>
      </c>
      <c r="B223" s="124" t="s">
        <v>227</v>
      </c>
      <c r="C223" s="416">
        <v>64535</v>
      </c>
      <c r="D223" s="420">
        <v>0</v>
      </c>
      <c r="E223" s="428">
        <v>0</v>
      </c>
      <c r="F223" s="158">
        <v>197</v>
      </c>
      <c r="G223" s="427">
        <v>3.0526071124196172E-3</v>
      </c>
      <c r="H223" s="272">
        <v>27213</v>
      </c>
      <c r="I223" s="15">
        <v>27798</v>
      </c>
      <c r="J223" s="337">
        <v>0.97895532052665657</v>
      </c>
      <c r="K223" s="435">
        <v>0.97916789422184058</v>
      </c>
      <c r="L223" s="442">
        <v>0.66041850043985495</v>
      </c>
      <c r="M223" s="14">
        <f>Lisäosat[[#This Row],[HYTE-kerroin (sis. Kulttuurihyte)]]*Lisäosat[[#This Row],[Asukasmäärä 31.12.2022]]</f>
        <v>42620.107925886041</v>
      </c>
      <c r="N223" s="435">
        <f>Lisäosat[[#This Row],[HYTE-kerroin (sis. Kulttuurihyte)]]/$N$7</f>
        <v>0.96458788271931983</v>
      </c>
      <c r="O223" s="447">
        <v>0.78345518283194548</v>
      </c>
      <c r="P223" s="200">
        <v>0</v>
      </c>
      <c r="Q223" s="162">
        <v>0</v>
      </c>
      <c r="R223" s="162">
        <v>827796.86070224491</v>
      </c>
      <c r="S223" s="162">
        <v>1202041.3017080352</v>
      </c>
      <c r="T223" s="162">
        <v>517737.26949437032</v>
      </c>
      <c r="U223" s="314">
        <f t="shared" si="4"/>
        <v>2547575.4319046503</v>
      </c>
      <c r="V223" s="44"/>
      <c r="W223" s="44"/>
      <c r="X223" s="110"/>
      <c r="Y223" s="110"/>
      <c r="Z223" s="111"/>
    </row>
    <row r="224" spans="1:26" s="45" customFormat="1" x14ac:dyDescent="0.25">
      <c r="A224" s="128">
        <v>700</v>
      </c>
      <c r="B224" s="124" t="s">
        <v>228</v>
      </c>
      <c r="C224" s="416">
        <v>4842</v>
      </c>
      <c r="D224" s="420">
        <v>7.9149999999999998E-2</v>
      </c>
      <c r="E224" s="428">
        <v>0</v>
      </c>
      <c r="F224" s="158">
        <v>0</v>
      </c>
      <c r="G224" s="427">
        <v>0</v>
      </c>
      <c r="H224" s="272">
        <v>1006</v>
      </c>
      <c r="I224" s="15">
        <v>1726</v>
      </c>
      <c r="J224" s="337">
        <v>0.58285052143684823</v>
      </c>
      <c r="K224" s="435">
        <v>0.58297708358578793</v>
      </c>
      <c r="L224" s="442">
        <v>0.703165131478385</v>
      </c>
      <c r="M224" s="14">
        <f>Lisäosat[[#This Row],[HYTE-kerroin (sis. Kulttuurihyte)]]*Lisäosat[[#This Row],[Asukasmäärä 31.12.2022]]</f>
        <v>3404.7255666183401</v>
      </c>
      <c r="N224" s="435">
        <f>Lisäosat[[#This Row],[HYTE-kerroin (sis. Kulttuurihyte)]]/$N$7</f>
        <v>1.0270223576763018</v>
      </c>
      <c r="O224" s="447">
        <v>0</v>
      </c>
      <c r="P224" s="200">
        <v>23987.260737000001</v>
      </c>
      <c r="Q224" s="162">
        <v>0</v>
      </c>
      <c r="R224" s="162">
        <v>36978.353007263242</v>
      </c>
      <c r="S224" s="162">
        <v>96025.583960823686</v>
      </c>
      <c r="T224" s="162">
        <v>0</v>
      </c>
      <c r="U224" s="314">
        <f t="shared" si="4"/>
        <v>156991.19770508693</v>
      </c>
      <c r="V224" s="44"/>
      <c r="W224" s="44"/>
      <c r="X224" s="110"/>
      <c r="Y224" s="110"/>
      <c r="Z224" s="111"/>
    </row>
    <row r="225" spans="1:26" s="45" customFormat="1" x14ac:dyDescent="0.25">
      <c r="A225" s="128">
        <v>702</v>
      </c>
      <c r="B225" s="124" t="s">
        <v>229</v>
      </c>
      <c r="C225" s="416">
        <v>4114</v>
      </c>
      <c r="D225" s="420">
        <v>1.0883333333333334</v>
      </c>
      <c r="E225" s="428">
        <v>0</v>
      </c>
      <c r="F225" s="158">
        <v>0</v>
      </c>
      <c r="G225" s="427">
        <v>0</v>
      </c>
      <c r="H225" s="272">
        <v>1400</v>
      </c>
      <c r="I225" s="15">
        <v>1463</v>
      </c>
      <c r="J225" s="337">
        <v>0.9569377990430622</v>
      </c>
      <c r="K225" s="435">
        <v>0.95714559177858194</v>
      </c>
      <c r="L225" s="442">
        <v>0.64147035020989396</v>
      </c>
      <c r="M225" s="14">
        <f>Lisäosat[[#This Row],[HYTE-kerroin (sis. Kulttuurihyte)]]*Lisäosat[[#This Row],[Asukasmäärä 31.12.2022]]</f>
        <v>2639.0090207635039</v>
      </c>
      <c r="N225" s="435">
        <f>Lisäosat[[#This Row],[HYTE-kerroin (sis. Kulttuurihyte)]]/$N$7</f>
        <v>0.936912770499428</v>
      </c>
      <c r="O225" s="447">
        <v>0</v>
      </c>
      <c r="P225" s="200">
        <v>420361.01195000001</v>
      </c>
      <c r="Q225" s="162">
        <v>0</v>
      </c>
      <c r="R225" s="162">
        <v>51583.830235959824</v>
      </c>
      <c r="S225" s="162">
        <v>74429.605951587029</v>
      </c>
      <c r="T225" s="162">
        <v>0</v>
      </c>
      <c r="U225" s="314">
        <f t="shared" si="4"/>
        <v>546374.44813754689</v>
      </c>
      <c r="V225" s="44"/>
      <c r="W225" s="44"/>
      <c r="X225" s="110"/>
      <c r="Y225" s="110"/>
      <c r="Z225" s="111"/>
    </row>
    <row r="226" spans="1:26" s="45" customFormat="1" x14ac:dyDescent="0.25">
      <c r="A226" s="128">
        <v>704</v>
      </c>
      <c r="B226" s="124" t="s">
        <v>230</v>
      </c>
      <c r="C226" s="416">
        <v>6428</v>
      </c>
      <c r="D226" s="420">
        <v>0</v>
      </c>
      <c r="E226" s="428">
        <v>0</v>
      </c>
      <c r="F226" s="158">
        <v>0</v>
      </c>
      <c r="G226" s="427">
        <v>0</v>
      </c>
      <c r="H226" s="272">
        <v>2008</v>
      </c>
      <c r="I226" s="15">
        <v>2986</v>
      </c>
      <c r="J226" s="337">
        <v>0.67247153382451441</v>
      </c>
      <c r="K226" s="435">
        <v>0.67261755658556777</v>
      </c>
      <c r="L226" s="442">
        <v>0.81464276330241003</v>
      </c>
      <c r="M226" s="14">
        <f>Lisäosat[[#This Row],[HYTE-kerroin (sis. Kulttuurihyte)]]*Lisäosat[[#This Row],[Asukasmäärä 31.12.2022]]</f>
        <v>5236.5236825078919</v>
      </c>
      <c r="N226" s="435">
        <f>Lisäosat[[#This Row],[HYTE-kerroin (sis. Kulttuurihyte)]]/$N$7</f>
        <v>1.1898433155690358</v>
      </c>
      <c r="O226" s="447">
        <v>0.52944698412708358</v>
      </c>
      <c r="P226" s="200">
        <v>0</v>
      </c>
      <c r="Q226" s="162">
        <v>0</v>
      </c>
      <c r="R226" s="162">
        <v>56638.972063889589</v>
      </c>
      <c r="S226" s="162">
        <v>147688.92079514556</v>
      </c>
      <c r="T226" s="162">
        <v>34849.640591041461</v>
      </c>
      <c r="U226" s="314">
        <f t="shared" si="4"/>
        <v>239177.53345007659</v>
      </c>
      <c r="V226" s="44"/>
      <c r="W226" s="44"/>
      <c r="X226" s="110"/>
      <c r="Y226" s="110"/>
      <c r="Z226" s="111"/>
    </row>
    <row r="227" spans="1:26" s="45" customFormat="1" x14ac:dyDescent="0.25">
      <c r="A227" s="128">
        <v>707</v>
      </c>
      <c r="B227" s="124" t="s">
        <v>231</v>
      </c>
      <c r="C227" s="416">
        <v>1960</v>
      </c>
      <c r="D227" s="420">
        <v>1.4392333333333334</v>
      </c>
      <c r="E227" s="428">
        <v>0</v>
      </c>
      <c r="F227" s="158">
        <v>0</v>
      </c>
      <c r="G227" s="427">
        <v>0</v>
      </c>
      <c r="H227" s="272">
        <v>491</v>
      </c>
      <c r="I227" s="15">
        <v>614</v>
      </c>
      <c r="J227" s="337">
        <v>0.79967426710097722</v>
      </c>
      <c r="K227" s="435">
        <v>0.79984791109711972</v>
      </c>
      <c r="L227" s="442">
        <v>0.69707981096372695</v>
      </c>
      <c r="M227" s="14">
        <f>Lisäosat[[#This Row],[HYTE-kerroin (sis. Kulttuurihyte)]]*Lisäosat[[#This Row],[Asukasmäärä 31.12.2022]]</f>
        <v>1366.2764294889048</v>
      </c>
      <c r="N227" s="435">
        <f>Lisäosat[[#This Row],[HYTE-kerroin (sis. Kulttuurihyte)]]/$N$7</f>
        <v>1.0181343170974975</v>
      </c>
      <c r="O227" s="447">
        <v>0</v>
      </c>
      <c r="P227" s="200">
        <v>264839.94614000001</v>
      </c>
      <c r="Q227" s="162">
        <v>0</v>
      </c>
      <c r="R227" s="162">
        <v>20536.894965329644</v>
      </c>
      <c r="S227" s="162">
        <v>38533.940379779247</v>
      </c>
      <c r="T227" s="162">
        <v>0</v>
      </c>
      <c r="U227" s="314">
        <f t="shared" si="4"/>
        <v>323910.78148510895</v>
      </c>
      <c r="V227" s="44"/>
      <c r="W227" s="44"/>
      <c r="X227" s="110"/>
      <c r="Y227" s="110"/>
      <c r="Z227" s="111"/>
    </row>
    <row r="228" spans="1:26" s="45" customFormat="1" x14ac:dyDescent="0.25">
      <c r="A228" s="128">
        <v>710</v>
      </c>
      <c r="B228" s="124" t="s">
        <v>232</v>
      </c>
      <c r="C228" s="416">
        <v>27306</v>
      </c>
      <c r="D228" s="420">
        <v>0</v>
      </c>
      <c r="E228" s="428">
        <v>0</v>
      </c>
      <c r="F228" s="158">
        <v>1</v>
      </c>
      <c r="G228" s="427">
        <v>3.6621987841500034E-5</v>
      </c>
      <c r="H228" s="272">
        <v>9758</v>
      </c>
      <c r="I228" s="15">
        <v>11304</v>
      </c>
      <c r="J228" s="337">
        <v>0.86323425336164195</v>
      </c>
      <c r="K228" s="435">
        <v>0.86342169898985277</v>
      </c>
      <c r="L228" s="442">
        <v>0.48874187543994502</v>
      </c>
      <c r="M228" s="14">
        <f>Lisäosat[[#This Row],[HYTE-kerroin (sis. Kulttuurihyte)]]*Lisäosat[[#This Row],[Asukasmäärä 31.12.2022]]</f>
        <v>13345.585650763138</v>
      </c>
      <c r="N228" s="435">
        <f>Lisäosat[[#This Row],[HYTE-kerroin (sis. Kulttuurihyte)]]/$N$7</f>
        <v>0.71384204184604028</v>
      </c>
      <c r="O228" s="447">
        <v>0</v>
      </c>
      <c r="P228" s="200">
        <v>0</v>
      </c>
      <c r="Q228" s="162">
        <v>0</v>
      </c>
      <c r="R228" s="162">
        <v>308853.36715528165</v>
      </c>
      <c r="S228" s="162">
        <v>376393.81804465241</v>
      </c>
      <c r="T228" s="162">
        <v>0</v>
      </c>
      <c r="U228" s="314">
        <f t="shared" si="4"/>
        <v>685247.18519993406</v>
      </c>
      <c r="V228" s="44"/>
      <c r="W228" s="44"/>
      <c r="X228" s="110"/>
      <c r="Y228" s="110"/>
      <c r="Z228" s="111"/>
    </row>
    <row r="229" spans="1:26" s="45" customFormat="1" x14ac:dyDescent="0.25">
      <c r="A229" s="128">
        <v>729</v>
      </c>
      <c r="B229" s="124" t="s">
        <v>233</v>
      </c>
      <c r="C229" s="416">
        <v>8975</v>
      </c>
      <c r="D229" s="420">
        <v>0.7809166666666667</v>
      </c>
      <c r="E229" s="428">
        <v>0</v>
      </c>
      <c r="F229" s="158">
        <v>0</v>
      </c>
      <c r="G229" s="427">
        <v>0</v>
      </c>
      <c r="H229" s="272">
        <v>2873</v>
      </c>
      <c r="I229" s="15">
        <v>3070</v>
      </c>
      <c r="J229" s="337">
        <v>0.93583061889250818</v>
      </c>
      <c r="K229" s="435">
        <v>0.93603382834298376</v>
      </c>
      <c r="L229" s="442">
        <v>0.64043894185166195</v>
      </c>
      <c r="M229" s="14">
        <f>Lisäosat[[#This Row],[HYTE-kerroin (sis. Kulttuurihyte)]]*Lisäosat[[#This Row],[Asukasmäärä 31.12.2022]]</f>
        <v>5747.9395031186659</v>
      </c>
      <c r="N229" s="435">
        <f>Lisäosat[[#This Row],[HYTE-kerroin (sis. Kulttuurihyte)]]/$N$7</f>
        <v>0.93540632571657689</v>
      </c>
      <c r="O229" s="447">
        <v>0</v>
      </c>
      <c r="P229" s="200">
        <v>438676.22814583336</v>
      </c>
      <c r="Q229" s="162">
        <v>0</v>
      </c>
      <c r="R229" s="162">
        <v>110051.83728285546</v>
      </c>
      <c r="S229" s="162">
        <v>162112.69794254421</v>
      </c>
      <c r="T229" s="162">
        <v>0</v>
      </c>
      <c r="U229" s="314">
        <f t="shared" si="4"/>
        <v>710840.76337123301</v>
      </c>
      <c r="V229" s="44"/>
      <c r="W229" s="44"/>
      <c r="X229" s="110"/>
      <c r="Y229" s="110"/>
      <c r="Z229" s="111"/>
    </row>
    <row r="230" spans="1:26" s="45" customFormat="1" x14ac:dyDescent="0.25">
      <c r="A230" s="128">
        <v>732</v>
      </c>
      <c r="B230" s="124" t="s">
        <v>234</v>
      </c>
      <c r="C230" s="416">
        <v>3336</v>
      </c>
      <c r="D230" s="420">
        <v>1.7943166666666666</v>
      </c>
      <c r="E230" s="428">
        <v>0</v>
      </c>
      <c r="F230" s="158">
        <v>2</v>
      </c>
      <c r="G230" s="427">
        <v>5.9952038369304552E-4</v>
      </c>
      <c r="H230" s="272">
        <v>1072</v>
      </c>
      <c r="I230" s="15">
        <v>1151</v>
      </c>
      <c r="J230" s="337">
        <v>0.93136403127715028</v>
      </c>
      <c r="K230" s="435">
        <v>0.93156627083756616</v>
      </c>
      <c r="L230" s="442">
        <v>0.68756954455394703</v>
      </c>
      <c r="M230" s="14">
        <f>Lisäosat[[#This Row],[HYTE-kerroin (sis. Kulttuurihyte)]]*Lisäosat[[#This Row],[Asukasmäärä 31.12.2022]]</f>
        <v>2293.7320006319674</v>
      </c>
      <c r="N230" s="435">
        <f>Lisäosat[[#This Row],[HYTE-kerroin (sis. Kulttuurihyte)]]/$N$7</f>
        <v>1.0042439010443487</v>
      </c>
      <c r="O230" s="447">
        <v>0</v>
      </c>
      <c r="P230" s="200">
        <v>1123961.2519080001</v>
      </c>
      <c r="Q230" s="162">
        <v>0</v>
      </c>
      <c r="R230" s="162">
        <v>40710.936541634983</v>
      </c>
      <c r="S230" s="162">
        <v>64691.544296499014</v>
      </c>
      <c r="T230" s="162">
        <v>0</v>
      </c>
      <c r="U230" s="314">
        <f t="shared" si="4"/>
        <v>1229363.7327461343</v>
      </c>
      <c r="V230" s="44"/>
      <c r="W230" s="44"/>
      <c r="X230" s="110"/>
      <c r="Y230" s="110"/>
      <c r="Z230" s="111"/>
    </row>
    <row r="231" spans="1:26" s="45" customFormat="1" x14ac:dyDescent="0.25">
      <c r="A231" s="128">
        <v>734</v>
      </c>
      <c r="B231" s="124" t="s">
        <v>235</v>
      </c>
      <c r="C231" s="416">
        <v>50933</v>
      </c>
      <c r="D231" s="420">
        <v>0</v>
      </c>
      <c r="E231" s="428">
        <v>0</v>
      </c>
      <c r="F231" s="158">
        <v>0</v>
      </c>
      <c r="G231" s="427">
        <v>0</v>
      </c>
      <c r="H231" s="272">
        <v>18226</v>
      </c>
      <c r="I231" s="15">
        <v>20802</v>
      </c>
      <c r="J231" s="337">
        <v>0.87616575329295265</v>
      </c>
      <c r="K231" s="435">
        <v>0.87635600691113713</v>
      </c>
      <c r="L231" s="442">
        <v>0.632436347978233</v>
      </c>
      <c r="M231" s="14">
        <f>Lisäosat[[#This Row],[HYTE-kerroin (sis. Kulttuurihyte)]]*Lisäosat[[#This Row],[Asukasmäärä 31.12.2022]]</f>
        <v>32211.880511575342</v>
      </c>
      <c r="N231" s="435">
        <f>Lisäosat[[#This Row],[HYTE-kerroin (sis. Kulttuurihyte)]]/$N$7</f>
        <v>0.92371797192955807</v>
      </c>
      <c r="O231" s="447">
        <v>0</v>
      </c>
      <c r="P231" s="200">
        <v>0</v>
      </c>
      <c r="Q231" s="162">
        <v>0</v>
      </c>
      <c r="R231" s="162">
        <v>584724.27055006474</v>
      </c>
      <c r="S231" s="162">
        <v>908491.61733540474</v>
      </c>
      <c r="T231" s="162">
        <v>0</v>
      </c>
      <c r="U231" s="314">
        <f t="shared" si="4"/>
        <v>1493215.8878854695</v>
      </c>
      <c r="V231" s="44"/>
      <c r="W231" s="44"/>
      <c r="X231" s="110"/>
      <c r="Y231" s="110"/>
      <c r="Z231" s="111"/>
    </row>
    <row r="232" spans="1:26" s="45" customFormat="1" x14ac:dyDescent="0.25">
      <c r="A232" s="128">
        <v>738</v>
      </c>
      <c r="B232" s="124" t="s">
        <v>236</v>
      </c>
      <c r="C232" s="416">
        <v>2917</v>
      </c>
      <c r="D232" s="420">
        <v>0</v>
      </c>
      <c r="E232" s="428">
        <v>0</v>
      </c>
      <c r="F232" s="158">
        <v>0</v>
      </c>
      <c r="G232" s="427">
        <v>0</v>
      </c>
      <c r="H232" s="272">
        <v>730</v>
      </c>
      <c r="I232" s="15">
        <v>1272</v>
      </c>
      <c r="J232" s="337">
        <v>0.57389937106918243</v>
      </c>
      <c r="K232" s="435">
        <v>0.57402398953482014</v>
      </c>
      <c r="L232" s="442">
        <v>0.38461521416004801</v>
      </c>
      <c r="M232" s="14">
        <f>Lisäosat[[#This Row],[HYTE-kerroin (sis. Kulttuurihyte)]]*Lisäosat[[#This Row],[Asukasmäärä 31.12.2022]]</f>
        <v>1121.92257970486</v>
      </c>
      <c r="N232" s="435">
        <f>Lisäosat[[#This Row],[HYTE-kerroin (sis. Kulttuurihyte)]]/$N$7</f>
        <v>0.56175769582648971</v>
      </c>
      <c r="O232" s="447">
        <v>0</v>
      </c>
      <c r="P232" s="200">
        <v>0</v>
      </c>
      <c r="Q232" s="162">
        <v>0</v>
      </c>
      <c r="R232" s="162">
        <v>21935.006504897221</v>
      </c>
      <c r="S232" s="162">
        <v>31642.277407396559</v>
      </c>
      <c r="T232" s="162">
        <v>0</v>
      </c>
      <c r="U232" s="314">
        <f t="shared" si="4"/>
        <v>53577.28391229378</v>
      </c>
      <c r="V232" s="44"/>
      <c r="W232" s="44"/>
      <c r="X232" s="110"/>
      <c r="Y232" s="110"/>
      <c r="Z232" s="111"/>
    </row>
    <row r="233" spans="1:26" s="45" customFormat="1" x14ac:dyDescent="0.25">
      <c r="A233" s="128">
        <v>739</v>
      </c>
      <c r="B233" s="124" t="s">
        <v>237</v>
      </c>
      <c r="C233" s="416">
        <v>3256</v>
      </c>
      <c r="D233" s="420">
        <v>0.60026666666666662</v>
      </c>
      <c r="E233" s="428">
        <v>0</v>
      </c>
      <c r="F233" s="158">
        <v>0</v>
      </c>
      <c r="G233" s="427">
        <v>0</v>
      </c>
      <c r="H233" s="272">
        <v>940</v>
      </c>
      <c r="I233" s="15">
        <v>1148</v>
      </c>
      <c r="J233" s="337">
        <v>0.81881533101045301</v>
      </c>
      <c r="K233" s="435">
        <v>0.81899313136245744</v>
      </c>
      <c r="L233" s="442">
        <v>0.73120088604151701</v>
      </c>
      <c r="M233" s="14">
        <f>Lisäosat[[#This Row],[HYTE-kerroin (sis. Kulttuurihyte)]]*Lisäosat[[#This Row],[Asukasmäärä 31.12.2022]]</f>
        <v>2380.7900849511793</v>
      </c>
      <c r="N233" s="435">
        <f>Lisäosat[[#This Row],[HYTE-kerroin (sis. Kulttuurihyte)]]/$N$7</f>
        <v>1.0679705581226533</v>
      </c>
      <c r="O233" s="447">
        <v>0</v>
      </c>
      <c r="P233" s="200">
        <v>122330.16881066667</v>
      </c>
      <c r="Q233" s="162">
        <v>0</v>
      </c>
      <c r="R233" s="162">
        <v>34933.005427881719</v>
      </c>
      <c r="S233" s="162">
        <v>67146.897370246501</v>
      </c>
      <c r="T233" s="162">
        <v>0</v>
      </c>
      <c r="U233" s="314">
        <f t="shared" si="4"/>
        <v>224410.07160879488</v>
      </c>
      <c r="V233" s="44"/>
      <c r="W233" s="44"/>
      <c r="X233" s="110"/>
      <c r="Y233" s="110"/>
      <c r="Z233" s="111"/>
    </row>
    <row r="234" spans="1:26" s="45" customFormat="1" x14ac:dyDescent="0.25">
      <c r="A234" s="128">
        <v>740</v>
      </c>
      <c r="B234" s="124" t="s">
        <v>238</v>
      </c>
      <c r="C234" s="416">
        <v>32085</v>
      </c>
      <c r="D234" s="420">
        <v>0.3679</v>
      </c>
      <c r="E234" s="428">
        <v>0</v>
      </c>
      <c r="F234" s="158">
        <v>1</v>
      </c>
      <c r="G234" s="427">
        <v>3.1167212092878289E-5</v>
      </c>
      <c r="H234" s="272">
        <v>12009</v>
      </c>
      <c r="I234" s="15">
        <v>11836</v>
      </c>
      <c r="J234" s="337">
        <v>1.0146164244677256</v>
      </c>
      <c r="K234" s="435">
        <v>1.0148367417365745</v>
      </c>
      <c r="L234" s="442">
        <v>0.60412745937041401</v>
      </c>
      <c r="M234" s="14">
        <f>Lisäosat[[#This Row],[HYTE-kerroin (sis. Kulttuurihyte)]]*Lisäosat[[#This Row],[Asukasmäärä 31.12.2022]]</f>
        <v>19383.429533899733</v>
      </c>
      <c r="N234" s="435">
        <f>Lisäosat[[#This Row],[HYTE-kerroin (sis. Kulttuurihyte)]]/$N$7</f>
        <v>0.88237083991225929</v>
      </c>
      <c r="O234" s="447">
        <v>0</v>
      </c>
      <c r="P234" s="200">
        <v>738816.83518500009</v>
      </c>
      <c r="Q234" s="162">
        <v>0</v>
      </c>
      <c r="R234" s="162">
        <v>426549.58284789568</v>
      </c>
      <c r="S234" s="162">
        <v>546682.86877667322</v>
      </c>
      <c r="T234" s="162">
        <v>0</v>
      </c>
      <c r="U234" s="314">
        <f t="shared" si="4"/>
        <v>1712049.286809569</v>
      </c>
      <c r="V234" s="44"/>
      <c r="W234" s="44"/>
      <c r="X234" s="110"/>
      <c r="Y234" s="110"/>
      <c r="Z234" s="111"/>
    </row>
    <row r="235" spans="1:26" s="45" customFormat="1" x14ac:dyDescent="0.25">
      <c r="A235" s="128">
        <v>742</v>
      </c>
      <c r="B235" s="124" t="s">
        <v>239</v>
      </c>
      <c r="C235" s="416">
        <v>988</v>
      </c>
      <c r="D235" s="420">
        <v>1.9433833333333332</v>
      </c>
      <c r="E235" s="428">
        <v>0</v>
      </c>
      <c r="F235" s="158">
        <v>4</v>
      </c>
      <c r="G235" s="427">
        <v>4.048582995951417E-3</v>
      </c>
      <c r="H235" s="272">
        <v>332</v>
      </c>
      <c r="I235" s="15">
        <v>382</v>
      </c>
      <c r="J235" s="337">
        <v>0.86910994764397909</v>
      </c>
      <c r="K235" s="435">
        <v>0.86929866914047438</v>
      </c>
      <c r="L235" s="442">
        <v>0.48151611700187402</v>
      </c>
      <c r="M235" s="14">
        <f>Lisäosat[[#This Row],[HYTE-kerroin (sis. Kulttuurihyte)]]*Lisäosat[[#This Row],[Asukasmäärä 31.12.2022]]</f>
        <v>475.73792359785153</v>
      </c>
      <c r="N235" s="435">
        <f>Lisäosat[[#This Row],[HYTE-kerroin (sis. Kulttuurihyte)]]/$N$7</f>
        <v>0.70328831110079615</v>
      </c>
      <c r="O235" s="447">
        <v>0</v>
      </c>
      <c r="P235" s="200">
        <v>360530.17943799996</v>
      </c>
      <c r="Q235" s="162">
        <v>0</v>
      </c>
      <c r="R235" s="162">
        <v>11251.158814951332</v>
      </c>
      <c r="S235" s="162">
        <v>13417.531319908096</v>
      </c>
      <c r="T235" s="162">
        <v>0</v>
      </c>
      <c r="U235" s="314">
        <f t="shared" si="4"/>
        <v>385198.86957285937</v>
      </c>
      <c r="V235" s="44"/>
      <c r="W235" s="44"/>
      <c r="X235" s="110"/>
      <c r="Y235" s="110"/>
      <c r="Z235" s="111"/>
    </row>
    <row r="236" spans="1:26" s="45" customFormat="1" x14ac:dyDescent="0.25">
      <c r="A236" s="128">
        <v>743</v>
      </c>
      <c r="B236" s="124" t="s">
        <v>240</v>
      </c>
      <c r="C236" s="416">
        <v>65323</v>
      </c>
      <c r="D236" s="420">
        <v>0</v>
      </c>
      <c r="E236" s="428">
        <v>0</v>
      </c>
      <c r="F236" s="158">
        <v>3</v>
      </c>
      <c r="G236" s="427">
        <v>4.5925631094713961E-5</v>
      </c>
      <c r="H236" s="272">
        <v>32683</v>
      </c>
      <c r="I236" s="15">
        <v>29257</v>
      </c>
      <c r="J236" s="337">
        <v>1.1171001811532282</v>
      </c>
      <c r="K236" s="435">
        <v>1.1173427520943318</v>
      </c>
      <c r="L236" s="442">
        <v>0.70175791293588596</v>
      </c>
      <c r="M236" s="14">
        <f>Lisäosat[[#This Row],[HYTE-kerroin (sis. Kulttuurihyte)]]*Lisäosat[[#This Row],[Asukasmäärä 31.12.2022]]</f>
        <v>45840.932146710882</v>
      </c>
      <c r="N236" s="435">
        <f>Lisäosat[[#This Row],[HYTE-kerroin (sis. Kulttuurihyte)]]/$N$7</f>
        <v>1.024967015565915</v>
      </c>
      <c r="O236" s="447">
        <v>0.79963340669110627</v>
      </c>
      <c r="P236" s="200">
        <v>0</v>
      </c>
      <c r="Q236" s="162">
        <v>0</v>
      </c>
      <c r="R236" s="162">
        <v>956145.16579526023</v>
      </c>
      <c r="S236" s="162">
        <v>1292880.2021093548</v>
      </c>
      <c r="T236" s="162">
        <v>534880.79897889926</v>
      </c>
      <c r="U236" s="314">
        <f t="shared" si="4"/>
        <v>2783906.1668835143</v>
      </c>
      <c r="V236" s="44"/>
      <c r="W236" s="44"/>
      <c r="X236" s="110"/>
      <c r="Y236" s="110"/>
      <c r="Z236" s="111"/>
    </row>
    <row r="237" spans="1:26" s="45" customFormat="1" x14ac:dyDescent="0.25">
      <c r="A237" s="128">
        <v>746</v>
      </c>
      <c r="B237" s="124" t="s">
        <v>241</v>
      </c>
      <c r="C237" s="416">
        <v>4735</v>
      </c>
      <c r="D237" s="420">
        <v>0.17035</v>
      </c>
      <c r="E237" s="428">
        <v>0</v>
      </c>
      <c r="F237" s="158">
        <v>0</v>
      </c>
      <c r="G237" s="427">
        <v>0</v>
      </c>
      <c r="H237" s="272">
        <v>2198</v>
      </c>
      <c r="I237" s="15">
        <v>1800</v>
      </c>
      <c r="J237" s="337">
        <v>1.221111111111111</v>
      </c>
      <c r="K237" s="435">
        <v>1.2213762673400792</v>
      </c>
      <c r="L237" s="442">
        <v>0.67079652209921103</v>
      </c>
      <c r="M237" s="14">
        <f>Lisäosat[[#This Row],[HYTE-kerroin (sis. Kulttuurihyte)]]*Lisäosat[[#This Row],[Asukasmäärä 31.12.2022]]</f>
        <v>3176.2215321397643</v>
      </c>
      <c r="N237" s="435">
        <f>Lisäosat[[#This Row],[HYTE-kerroin (sis. Kulttuurihyte)]]/$N$7</f>
        <v>0.9797457166269804</v>
      </c>
      <c r="O237" s="447">
        <v>0</v>
      </c>
      <c r="P237" s="200">
        <v>50485.547777500004</v>
      </c>
      <c r="Q237" s="162">
        <v>0</v>
      </c>
      <c r="R237" s="162">
        <v>75760.137798704105</v>
      </c>
      <c r="S237" s="162">
        <v>89580.9431464972</v>
      </c>
      <c r="T237" s="162">
        <v>0</v>
      </c>
      <c r="U237" s="314">
        <f t="shared" si="4"/>
        <v>215826.62872270131</v>
      </c>
      <c r="V237" s="44"/>
      <c r="W237" s="44"/>
      <c r="X237" s="110"/>
      <c r="Y237" s="110"/>
      <c r="Z237" s="111"/>
    </row>
    <row r="238" spans="1:26" s="45" customFormat="1" x14ac:dyDescent="0.25">
      <c r="A238" s="128">
        <v>747</v>
      </c>
      <c r="B238" s="124" t="s">
        <v>242</v>
      </c>
      <c r="C238" s="416">
        <v>1308</v>
      </c>
      <c r="D238" s="420">
        <v>1.2231166666666669</v>
      </c>
      <c r="E238" s="428">
        <v>0</v>
      </c>
      <c r="F238" s="158">
        <v>0</v>
      </c>
      <c r="G238" s="427">
        <v>0</v>
      </c>
      <c r="H238" s="272">
        <v>379</v>
      </c>
      <c r="I238" s="15">
        <v>458</v>
      </c>
      <c r="J238" s="337">
        <v>0.82751091703056767</v>
      </c>
      <c r="K238" s="435">
        <v>0.82769060557176044</v>
      </c>
      <c r="L238" s="442">
        <v>0.35876010082824999</v>
      </c>
      <c r="M238" s="14">
        <f>Lisäosat[[#This Row],[HYTE-kerroin (sis. Kulttuurihyte)]]*Lisäosat[[#This Row],[Asukasmäärä 31.12.2022]]</f>
        <v>469.25821188335101</v>
      </c>
      <c r="N238" s="435">
        <f>Lisäosat[[#This Row],[HYTE-kerroin (sis. Kulttuurihyte)]]/$N$7</f>
        <v>0.52399447597487014</v>
      </c>
      <c r="O238" s="447">
        <v>0</v>
      </c>
      <c r="P238" s="200">
        <v>150200.65919100004</v>
      </c>
      <c r="Q238" s="162">
        <v>0</v>
      </c>
      <c r="R238" s="162">
        <v>14182.312988351001</v>
      </c>
      <c r="S238" s="162">
        <v>13234.779997045762</v>
      </c>
      <c r="T238" s="162">
        <v>0</v>
      </c>
      <c r="U238" s="314">
        <f t="shared" si="4"/>
        <v>177617.75217639681</v>
      </c>
      <c r="V238" s="44"/>
      <c r="W238" s="44"/>
      <c r="X238" s="110"/>
      <c r="Y238" s="110"/>
      <c r="Z238" s="111"/>
    </row>
    <row r="239" spans="1:26" s="45" customFormat="1" x14ac:dyDescent="0.25">
      <c r="A239" s="128">
        <v>748</v>
      </c>
      <c r="B239" s="124" t="s">
        <v>243</v>
      </c>
      <c r="C239" s="416">
        <v>4897</v>
      </c>
      <c r="D239" s="420">
        <v>0.54026666666666667</v>
      </c>
      <c r="E239" s="428">
        <v>0</v>
      </c>
      <c r="F239" s="158">
        <v>0</v>
      </c>
      <c r="G239" s="427">
        <v>0</v>
      </c>
      <c r="H239" s="272">
        <v>1604</v>
      </c>
      <c r="I239" s="15">
        <v>1803</v>
      </c>
      <c r="J239" s="337">
        <v>0.8896283971159179</v>
      </c>
      <c r="K239" s="435">
        <v>0.88982157405847118</v>
      </c>
      <c r="L239" s="442">
        <v>0.62160294758256396</v>
      </c>
      <c r="M239" s="14">
        <f>Lisäosat[[#This Row],[HYTE-kerroin (sis. Kulttuurihyte)]]*Lisäosat[[#This Row],[Asukasmäärä 31.12.2022]]</f>
        <v>3043.9896343118157</v>
      </c>
      <c r="N239" s="435">
        <f>Lisäosat[[#This Row],[HYTE-kerroin (sis. Kulttuurihyte)]]/$N$7</f>
        <v>0.90789502520206755</v>
      </c>
      <c r="O239" s="447">
        <v>0</v>
      </c>
      <c r="P239" s="200">
        <v>165593.47839466669</v>
      </c>
      <c r="Q239" s="162">
        <v>0</v>
      </c>
      <c r="R239" s="162">
        <v>57082.676850952768</v>
      </c>
      <c r="S239" s="162">
        <v>85851.525030784454</v>
      </c>
      <c r="T239" s="162">
        <v>0</v>
      </c>
      <c r="U239" s="314">
        <f t="shared" si="4"/>
        <v>308527.6802764039</v>
      </c>
      <c r="V239" s="44"/>
      <c r="W239" s="44"/>
      <c r="X239" s="110"/>
      <c r="Y239" s="110"/>
      <c r="Z239" s="111"/>
    </row>
    <row r="240" spans="1:26" s="45" customFormat="1" x14ac:dyDescent="0.25">
      <c r="A240" s="128">
        <v>749</v>
      </c>
      <c r="B240" s="124" t="s">
        <v>244</v>
      </c>
      <c r="C240" s="416">
        <v>21232</v>
      </c>
      <c r="D240" s="420">
        <v>0</v>
      </c>
      <c r="E240" s="428">
        <v>0</v>
      </c>
      <c r="F240" s="158">
        <v>1</v>
      </c>
      <c r="G240" s="427">
        <v>4.7098718914845517E-5</v>
      </c>
      <c r="H240" s="272">
        <v>7103</v>
      </c>
      <c r="I240" s="15">
        <v>9238</v>
      </c>
      <c r="J240" s="337">
        <v>0.7688893699935051</v>
      </c>
      <c r="K240" s="435">
        <v>0.76905632925215572</v>
      </c>
      <c r="L240" s="442">
        <v>0.70314792490836098</v>
      </c>
      <c r="M240" s="14">
        <f>Lisäosat[[#This Row],[HYTE-kerroin (sis. Kulttuurihyte)]]*Lisäosat[[#This Row],[Asukasmäärä 31.12.2022]]</f>
        <v>14929.23674165432</v>
      </c>
      <c r="N240" s="435">
        <f>Lisäosat[[#This Row],[HYTE-kerroin (sis. Kulttuurihyte)]]/$N$7</f>
        <v>1.0269972262650264</v>
      </c>
      <c r="O240" s="447">
        <v>0</v>
      </c>
      <c r="P240" s="200">
        <v>0</v>
      </c>
      <c r="Q240" s="162">
        <v>0</v>
      </c>
      <c r="R240" s="162">
        <v>213904.71217313118</v>
      </c>
      <c r="S240" s="162">
        <v>421058.51063662011</v>
      </c>
      <c r="T240" s="162">
        <v>0</v>
      </c>
      <c r="U240" s="314">
        <f t="shared" si="4"/>
        <v>634963.22280975129</v>
      </c>
      <c r="V240" s="44"/>
      <c r="W240" s="44"/>
      <c r="X240" s="110"/>
      <c r="Y240" s="110"/>
      <c r="Z240" s="111"/>
    </row>
    <row r="241" spans="1:26" s="45" customFormat="1" x14ac:dyDescent="0.25">
      <c r="A241" s="128">
        <v>751</v>
      </c>
      <c r="B241" s="124" t="s">
        <v>245</v>
      </c>
      <c r="C241" s="416">
        <v>2877</v>
      </c>
      <c r="D241" s="420">
        <v>0.79239999999999999</v>
      </c>
      <c r="E241" s="428">
        <v>0</v>
      </c>
      <c r="F241" s="158">
        <v>0</v>
      </c>
      <c r="G241" s="427">
        <v>0</v>
      </c>
      <c r="H241" s="272">
        <v>604</v>
      </c>
      <c r="I241" s="15">
        <v>1036</v>
      </c>
      <c r="J241" s="337">
        <v>0.58301158301158296</v>
      </c>
      <c r="K241" s="435">
        <v>0.583138180133982</v>
      </c>
      <c r="L241" s="442">
        <v>0.66667946798557598</v>
      </c>
      <c r="M241" s="14">
        <f>Lisäosat[[#This Row],[HYTE-kerroin (sis. Kulttuurihyte)]]*Lisäosat[[#This Row],[Asukasmäärä 31.12.2022]]</f>
        <v>1918.0368293945021</v>
      </c>
      <c r="N241" s="435">
        <f>Lisäosat[[#This Row],[HYTE-kerroin (sis. Kulttuurihyte)]]/$N$7</f>
        <v>0.9737324681975873</v>
      </c>
      <c r="O241" s="447">
        <v>0</v>
      </c>
      <c r="P241" s="200">
        <v>142688.60113200001</v>
      </c>
      <c r="Q241" s="162">
        <v>0</v>
      </c>
      <c r="R241" s="162">
        <v>21977.719929615607</v>
      </c>
      <c r="S241" s="162">
        <v>54095.58068549609</v>
      </c>
      <c r="T241" s="162">
        <v>0</v>
      </c>
      <c r="U241" s="314">
        <f t="shared" si="4"/>
        <v>218761.90174711173</v>
      </c>
      <c r="V241" s="44"/>
      <c r="W241" s="44"/>
      <c r="X241" s="110"/>
      <c r="Y241" s="110"/>
      <c r="Z241" s="111"/>
    </row>
    <row r="242" spans="1:26" s="45" customFormat="1" x14ac:dyDescent="0.25">
      <c r="A242" s="128">
        <v>753</v>
      </c>
      <c r="B242" s="124" t="s">
        <v>246</v>
      </c>
      <c r="C242" s="416">
        <v>22320</v>
      </c>
      <c r="D242" s="420">
        <v>0</v>
      </c>
      <c r="E242" s="428">
        <v>0</v>
      </c>
      <c r="F242" s="158">
        <v>3</v>
      </c>
      <c r="G242" s="427">
        <v>1.3440860215053763E-4</v>
      </c>
      <c r="H242" s="272">
        <v>7071</v>
      </c>
      <c r="I242" s="15">
        <v>10860</v>
      </c>
      <c r="J242" s="337">
        <v>0.65110497237569065</v>
      </c>
      <c r="K242" s="435">
        <v>0.65124635552876053</v>
      </c>
      <c r="L242" s="442">
        <v>0.59203357593911199</v>
      </c>
      <c r="M242" s="14">
        <f>Lisäosat[[#This Row],[HYTE-kerroin (sis. Kulttuurihyte)]]*Lisäosat[[#This Row],[Asukasmäärä 31.12.2022]]</f>
        <v>13214.18941496098</v>
      </c>
      <c r="N242" s="435">
        <f>Lisäosat[[#This Row],[HYTE-kerroin (sis. Kulttuurihyte)]]/$N$7</f>
        <v>0.86470686864996982</v>
      </c>
      <c r="O242" s="447">
        <v>1.78244880275041</v>
      </c>
      <c r="P242" s="200">
        <v>0</v>
      </c>
      <c r="Q242" s="162">
        <v>0</v>
      </c>
      <c r="R242" s="162">
        <v>190419.22438576535</v>
      </c>
      <c r="S242" s="162">
        <v>372687.96862264205</v>
      </c>
      <c r="T242" s="162">
        <v>407390.7945204649</v>
      </c>
      <c r="U242" s="314">
        <f t="shared" si="4"/>
        <v>970497.98752887221</v>
      </c>
      <c r="V242" s="44"/>
      <c r="W242" s="44"/>
      <c r="X242" s="110"/>
      <c r="Y242" s="110"/>
      <c r="Z242" s="111"/>
    </row>
    <row r="243" spans="1:26" s="45" customFormat="1" x14ac:dyDescent="0.25">
      <c r="A243" s="128">
        <v>755</v>
      </c>
      <c r="B243" s="124" t="s">
        <v>247</v>
      </c>
      <c r="C243" s="416">
        <v>6217</v>
      </c>
      <c r="D243" s="420">
        <v>0</v>
      </c>
      <c r="E243" s="428">
        <v>0</v>
      </c>
      <c r="F243" s="158">
        <v>0</v>
      </c>
      <c r="G243" s="427">
        <v>0</v>
      </c>
      <c r="H243" s="272">
        <v>1366</v>
      </c>
      <c r="I243" s="15">
        <v>2957</v>
      </c>
      <c r="J243" s="337">
        <v>0.46195468380114979</v>
      </c>
      <c r="K243" s="435">
        <v>0.46205499421581747</v>
      </c>
      <c r="L243" s="442">
        <v>0.712059355249967</v>
      </c>
      <c r="M243" s="14">
        <f>Lisäosat[[#This Row],[HYTE-kerroin (sis. Kulttuurihyte)]]*Lisäosat[[#This Row],[Asukasmäärä 31.12.2022]]</f>
        <v>4426.8730115890448</v>
      </c>
      <c r="N243" s="435">
        <f>Lisäosat[[#This Row],[HYTE-kerroin (sis. Kulttuurihyte)]]/$N$7</f>
        <v>1.0400129999289767</v>
      </c>
      <c r="O243" s="447">
        <v>0.38950720441156922</v>
      </c>
      <c r="P243" s="200">
        <v>0</v>
      </c>
      <c r="Q243" s="162">
        <v>0</v>
      </c>
      <c r="R243" s="162">
        <v>37631.006277420558</v>
      </c>
      <c r="S243" s="162">
        <v>124853.84144498363</v>
      </c>
      <c r="T243" s="162">
        <v>24796.838807825676</v>
      </c>
      <c r="U243" s="314">
        <f t="shared" si="4"/>
        <v>187281.68653022984</v>
      </c>
      <c r="V243" s="44"/>
      <c r="W243" s="44"/>
      <c r="X243" s="110"/>
      <c r="Y243" s="110"/>
      <c r="Z243" s="111"/>
    </row>
    <row r="244" spans="1:26" s="45" customFormat="1" x14ac:dyDescent="0.25">
      <c r="A244" s="128">
        <v>758</v>
      </c>
      <c r="B244" s="124" t="s">
        <v>248</v>
      </c>
      <c r="C244" s="416">
        <v>8134</v>
      </c>
      <c r="D244" s="420">
        <v>1.4546833333333333</v>
      </c>
      <c r="E244" s="428">
        <v>1</v>
      </c>
      <c r="F244" s="158">
        <v>131</v>
      </c>
      <c r="G244" s="427">
        <v>1.6105237275633146E-2</v>
      </c>
      <c r="H244" s="272">
        <v>3723</v>
      </c>
      <c r="I244" s="15">
        <v>3555</v>
      </c>
      <c r="J244" s="337">
        <v>1.0472573839662447</v>
      </c>
      <c r="K244" s="435">
        <v>1.0474847890042995</v>
      </c>
      <c r="L244" s="442">
        <v>0.65542344743818004</v>
      </c>
      <c r="M244" s="14">
        <f>Lisäosat[[#This Row],[HYTE-kerroin (sis. Kulttuurihyte)]]*Lisäosat[[#This Row],[Asukasmäärä 31.12.2022]]</f>
        <v>5331.2143214621565</v>
      </c>
      <c r="N244" s="435">
        <f>Lisäosat[[#This Row],[HYTE-kerroin (sis. Kulttuurihyte)]]/$N$7</f>
        <v>0.95729225487765979</v>
      </c>
      <c r="O244" s="447">
        <v>0</v>
      </c>
      <c r="P244" s="200">
        <v>1110884.3325964999</v>
      </c>
      <c r="Q244" s="162">
        <v>119882.03</v>
      </c>
      <c r="R244" s="162">
        <v>111615.16068626873</v>
      </c>
      <c r="S244" s="162">
        <v>150359.53953468701</v>
      </c>
      <c r="T244" s="162">
        <v>0</v>
      </c>
      <c r="U244" s="314">
        <f t="shared" si="4"/>
        <v>1492741.0628174557</v>
      </c>
      <c r="V244" s="44"/>
      <c r="W244" s="44"/>
      <c r="X244" s="110"/>
      <c r="Y244" s="110"/>
      <c r="Z244" s="111"/>
    </row>
    <row r="245" spans="1:26" s="45" customFormat="1" x14ac:dyDescent="0.25">
      <c r="A245" s="128">
        <v>759</v>
      </c>
      <c r="B245" s="124" t="s">
        <v>249</v>
      </c>
      <c r="C245" s="416">
        <v>1942</v>
      </c>
      <c r="D245" s="420">
        <v>1.1890000000000001</v>
      </c>
      <c r="E245" s="428">
        <v>0</v>
      </c>
      <c r="F245" s="158">
        <v>0</v>
      </c>
      <c r="G245" s="427">
        <v>0</v>
      </c>
      <c r="H245" s="272">
        <v>699</v>
      </c>
      <c r="I245" s="15">
        <v>703</v>
      </c>
      <c r="J245" s="337">
        <v>0.99431009957325744</v>
      </c>
      <c r="K245" s="435">
        <v>0.99452600745750219</v>
      </c>
      <c r="L245" s="442">
        <v>0.53562903921115701</v>
      </c>
      <c r="M245" s="14">
        <f>Lisäosat[[#This Row],[HYTE-kerroin (sis. Kulttuurihyte)]]*Lisäosat[[#This Row],[Asukasmäärä 31.12.2022]]</f>
        <v>1040.191594148067</v>
      </c>
      <c r="N245" s="435">
        <f>Lisäosat[[#This Row],[HYTE-kerroin (sis. Kulttuurihyte)]]/$N$7</f>
        <v>0.78232405741444921</v>
      </c>
      <c r="O245" s="447">
        <v>0</v>
      </c>
      <c r="P245" s="200">
        <v>216784.03263000003</v>
      </c>
      <c r="Q245" s="162">
        <v>0</v>
      </c>
      <c r="R245" s="162">
        <v>25300.940534920344</v>
      </c>
      <c r="S245" s="162">
        <v>29337.167799522995</v>
      </c>
      <c r="T245" s="162">
        <v>0</v>
      </c>
      <c r="U245" s="314">
        <f t="shared" si="4"/>
        <v>271422.14096444339</v>
      </c>
      <c r="V245" s="44"/>
      <c r="W245" s="44"/>
      <c r="X245" s="110"/>
      <c r="Y245" s="110"/>
      <c r="Z245" s="111"/>
    </row>
    <row r="246" spans="1:26" s="45" customFormat="1" x14ac:dyDescent="0.25">
      <c r="A246" s="128">
        <v>761</v>
      </c>
      <c r="B246" s="124" t="s">
        <v>250</v>
      </c>
      <c r="C246" s="416">
        <v>8426</v>
      </c>
      <c r="D246" s="420">
        <v>0</v>
      </c>
      <c r="E246" s="428">
        <v>0</v>
      </c>
      <c r="F246" s="158">
        <v>0</v>
      </c>
      <c r="G246" s="427">
        <v>0</v>
      </c>
      <c r="H246" s="272">
        <v>2685</v>
      </c>
      <c r="I246" s="15">
        <v>3255</v>
      </c>
      <c r="J246" s="337">
        <v>0.82488479262672809</v>
      </c>
      <c r="K246" s="435">
        <v>0.82506391092231635</v>
      </c>
      <c r="L246" s="442">
        <v>0.59198859290176797</v>
      </c>
      <c r="M246" s="14">
        <f>Lisäosat[[#This Row],[HYTE-kerroin (sis. Kulttuurihyte)]]*Lisäosat[[#This Row],[Asukasmäärä 31.12.2022]]</f>
        <v>4988.0958837902972</v>
      </c>
      <c r="N246" s="435">
        <f>Lisäosat[[#This Row],[HYTE-kerroin (sis. Kulttuurihyte)]]/$N$7</f>
        <v>0.86464116774558719</v>
      </c>
      <c r="O246" s="447">
        <v>0</v>
      </c>
      <c r="P246" s="200">
        <v>0</v>
      </c>
      <c r="Q246" s="162">
        <v>0</v>
      </c>
      <c r="R246" s="162">
        <v>91071.049525951821</v>
      </c>
      <c r="S246" s="162">
        <v>140682.35771768357</v>
      </c>
      <c r="T246" s="162">
        <v>0</v>
      </c>
      <c r="U246" s="314">
        <f t="shared" si="4"/>
        <v>231753.40724363539</v>
      </c>
      <c r="V246" s="44"/>
      <c r="W246" s="44"/>
      <c r="X246" s="110"/>
      <c r="Y246" s="110"/>
      <c r="Z246" s="111"/>
    </row>
    <row r="247" spans="1:26" s="45" customFormat="1" x14ac:dyDescent="0.25">
      <c r="A247" s="128">
        <v>762</v>
      </c>
      <c r="B247" s="124" t="s">
        <v>251</v>
      </c>
      <c r="C247" s="416">
        <v>3672</v>
      </c>
      <c r="D247" s="420">
        <v>1.0705166666666668</v>
      </c>
      <c r="E247" s="428">
        <v>0</v>
      </c>
      <c r="F247" s="158">
        <v>0</v>
      </c>
      <c r="G247" s="427">
        <v>0</v>
      </c>
      <c r="H247" s="272">
        <v>1082</v>
      </c>
      <c r="I247" s="15">
        <v>1303</v>
      </c>
      <c r="J247" s="337">
        <v>0.83039140445126636</v>
      </c>
      <c r="K247" s="435">
        <v>0.83057171847131606</v>
      </c>
      <c r="L247" s="442">
        <v>0.64602603797469704</v>
      </c>
      <c r="M247" s="14">
        <f>Lisäosat[[#This Row],[HYTE-kerroin (sis. Kulttuurihyte)]]*Lisäosat[[#This Row],[Asukasmäärä 31.12.2022]]</f>
        <v>2372.2076114430874</v>
      </c>
      <c r="N247" s="435">
        <f>Lisäosat[[#This Row],[HYTE-kerroin (sis. Kulttuurihyte)]]/$N$7</f>
        <v>0.94356667436864883</v>
      </c>
      <c r="O247" s="447">
        <v>0</v>
      </c>
      <c r="P247" s="200">
        <v>369056.03902200004</v>
      </c>
      <c r="Q247" s="162">
        <v>0</v>
      </c>
      <c r="R247" s="162">
        <v>39953.157487969409</v>
      </c>
      <c r="S247" s="162">
        <v>66904.840554119219</v>
      </c>
      <c r="T247" s="162">
        <v>0</v>
      </c>
      <c r="U247" s="314">
        <f t="shared" si="4"/>
        <v>475914.03706408862</v>
      </c>
      <c r="V247" s="44"/>
      <c r="W247" s="44"/>
      <c r="X247" s="110"/>
      <c r="Y247" s="110"/>
      <c r="Z247" s="111"/>
    </row>
    <row r="248" spans="1:26" s="45" customFormat="1" x14ac:dyDescent="0.25">
      <c r="A248" s="128">
        <v>765</v>
      </c>
      <c r="B248" s="124" t="s">
        <v>252</v>
      </c>
      <c r="C248" s="416">
        <v>10354</v>
      </c>
      <c r="D248" s="420">
        <v>0.59563333333333335</v>
      </c>
      <c r="E248" s="428">
        <v>0</v>
      </c>
      <c r="F248" s="158">
        <v>0</v>
      </c>
      <c r="G248" s="427">
        <v>0</v>
      </c>
      <c r="H248" s="272">
        <v>4595</v>
      </c>
      <c r="I248" s="15">
        <v>4399</v>
      </c>
      <c r="J248" s="337">
        <v>1.0445555808138214</v>
      </c>
      <c r="K248" s="435">
        <v>1.0447823991731304</v>
      </c>
      <c r="L248" s="442">
        <v>0.67034034494155803</v>
      </c>
      <c r="M248" s="14">
        <f>Lisäosat[[#This Row],[HYTE-kerroin (sis. Kulttuurihyte)]]*Lisäosat[[#This Row],[Asukasmäärä 31.12.2022]]</f>
        <v>6940.7039315248921</v>
      </c>
      <c r="N248" s="435">
        <f>Lisäosat[[#This Row],[HYTE-kerroin (sis. Kulttuurihyte)]]/$N$7</f>
        <v>0.97907943765636951</v>
      </c>
      <c r="O248" s="447">
        <v>5.8542103223080399E-2</v>
      </c>
      <c r="P248" s="200">
        <v>386004.26771133341</v>
      </c>
      <c r="Q248" s="162">
        <v>0</v>
      </c>
      <c r="R248" s="162">
        <v>141711.56818960555</v>
      </c>
      <c r="S248" s="162">
        <v>195752.97188661009</v>
      </c>
      <c r="T248" s="162">
        <v>6206.9241525429707</v>
      </c>
      <c r="U248" s="314">
        <f t="shared" si="4"/>
        <v>729675.73194009194</v>
      </c>
      <c r="V248" s="44"/>
      <c r="W248" s="44"/>
      <c r="X248" s="110"/>
      <c r="Y248" s="110"/>
      <c r="Z248" s="111"/>
    </row>
    <row r="249" spans="1:26" s="45" customFormat="1" x14ac:dyDescent="0.25">
      <c r="A249" s="128">
        <v>768</v>
      </c>
      <c r="B249" s="124" t="s">
        <v>253</v>
      </c>
      <c r="C249" s="416">
        <v>2375</v>
      </c>
      <c r="D249" s="420">
        <v>1.2305166666666667</v>
      </c>
      <c r="E249" s="428">
        <v>0</v>
      </c>
      <c r="F249" s="158">
        <v>0</v>
      </c>
      <c r="G249" s="427">
        <v>0</v>
      </c>
      <c r="H249" s="272">
        <v>758</v>
      </c>
      <c r="I249" s="15">
        <v>806</v>
      </c>
      <c r="J249" s="337">
        <v>0.94044665012406947</v>
      </c>
      <c r="K249" s="435">
        <v>0.9406508619153009</v>
      </c>
      <c r="L249" s="442">
        <v>0.46442383898991202</v>
      </c>
      <c r="M249" s="14">
        <f>Lisäosat[[#This Row],[HYTE-kerroin (sis. Kulttuurihyte)]]*Lisäosat[[#This Row],[Asukasmäärä 31.12.2022]]</f>
        <v>1103.0066176010409</v>
      </c>
      <c r="N249" s="435">
        <f>Lisäosat[[#This Row],[HYTE-kerroin (sis. Kulttuurihyte)]]/$N$7</f>
        <v>0.67832383138463481</v>
      </c>
      <c r="O249" s="447">
        <v>0</v>
      </c>
      <c r="P249" s="200">
        <v>274376.76096874999</v>
      </c>
      <c r="Q249" s="162">
        <v>0</v>
      </c>
      <c r="R249" s="162">
        <v>29265.9999413398</v>
      </c>
      <c r="S249" s="162">
        <v>31108.778812088578</v>
      </c>
      <c r="T249" s="162">
        <v>0</v>
      </c>
      <c r="U249" s="314">
        <f t="shared" si="4"/>
        <v>334751.53972217836</v>
      </c>
      <c r="V249" s="44"/>
      <c r="W249" s="44"/>
      <c r="X249" s="110"/>
      <c r="Y249" s="110"/>
      <c r="Z249" s="111"/>
    </row>
    <row r="250" spans="1:26" s="45" customFormat="1" x14ac:dyDescent="0.25">
      <c r="A250" s="128">
        <v>777</v>
      </c>
      <c r="B250" s="124" t="s">
        <v>254</v>
      </c>
      <c r="C250" s="416">
        <v>7367</v>
      </c>
      <c r="D250" s="420">
        <v>1.4814499999999999</v>
      </c>
      <c r="E250" s="428">
        <v>0</v>
      </c>
      <c r="F250" s="158">
        <v>0</v>
      </c>
      <c r="G250" s="427">
        <v>0</v>
      </c>
      <c r="H250" s="272">
        <v>2221</v>
      </c>
      <c r="I250" s="15">
        <v>2474</v>
      </c>
      <c r="J250" s="337">
        <v>0.89773645917542444</v>
      </c>
      <c r="K250" s="435">
        <v>0.89793139673021061</v>
      </c>
      <c r="L250" s="442">
        <v>0.62552269563903995</v>
      </c>
      <c r="M250" s="14">
        <f>Lisäosat[[#This Row],[HYTE-kerroin (sis. Kulttuurihyte)]]*Lisäosat[[#This Row],[Asukasmäärä 31.12.2022]]</f>
        <v>4608.2256987728069</v>
      </c>
      <c r="N250" s="435">
        <f>Lisäosat[[#This Row],[HYTE-kerroin (sis. Kulttuurihyte)]]/$N$7</f>
        <v>0.91362009419403423</v>
      </c>
      <c r="O250" s="447">
        <v>0</v>
      </c>
      <c r="P250" s="200">
        <v>1024646.0702527501</v>
      </c>
      <c r="Q250" s="162">
        <v>0</v>
      </c>
      <c r="R250" s="162">
        <v>86657.293856220145</v>
      </c>
      <c r="S250" s="162">
        <v>129968.64360713905</v>
      </c>
      <c r="T250" s="162">
        <v>0</v>
      </c>
      <c r="U250" s="314">
        <f t="shared" si="4"/>
        <v>1241272.0077161093</v>
      </c>
      <c r="V250" s="44"/>
      <c r="W250" s="44"/>
      <c r="X250" s="110"/>
      <c r="Y250" s="110"/>
      <c r="Z250" s="111"/>
    </row>
    <row r="251" spans="1:26" s="45" customFormat="1" x14ac:dyDescent="0.25">
      <c r="A251" s="128">
        <v>778</v>
      </c>
      <c r="B251" s="124" t="s">
        <v>255</v>
      </c>
      <c r="C251" s="416">
        <v>6763</v>
      </c>
      <c r="D251" s="420">
        <v>0.39226666666666665</v>
      </c>
      <c r="E251" s="428">
        <v>0</v>
      </c>
      <c r="F251" s="158">
        <v>0</v>
      </c>
      <c r="G251" s="427">
        <v>0</v>
      </c>
      <c r="H251" s="272">
        <v>2402</v>
      </c>
      <c r="I251" s="15">
        <v>2591</v>
      </c>
      <c r="J251" s="337">
        <v>0.92705519104592826</v>
      </c>
      <c r="K251" s="435">
        <v>0.92725649497008911</v>
      </c>
      <c r="L251" s="442">
        <v>0.62947061771590895</v>
      </c>
      <c r="M251" s="14">
        <f>Lisäosat[[#This Row],[HYTE-kerroin (sis. Kulttuurihyte)]]*Lisäosat[[#This Row],[Asukasmäärä 31.12.2022]]</f>
        <v>4257.1097876126923</v>
      </c>
      <c r="N251" s="435">
        <f>Lisäosat[[#This Row],[HYTE-kerroin (sis. Kulttuurihyte)]]/$N$7</f>
        <v>0.9193863133334611</v>
      </c>
      <c r="O251" s="447">
        <v>0</v>
      </c>
      <c r="P251" s="200">
        <v>166044.97761866669</v>
      </c>
      <c r="Q251" s="162">
        <v>0</v>
      </c>
      <c r="R251" s="162">
        <v>82150.567348823533</v>
      </c>
      <c r="S251" s="162">
        <v>120065.90409190275</v>
      </c>
      <c r="T251" s="162">
        <v>0</v>
      </c>
      <c r="U251" s="314">
        <f t="shared" si="4"/>
        <v>368261.44905939297</v>
      </c>
      <c r="V251" s="44"/>
      <c r="W251" s="44"/>
      <c r="X251" s="110"/>
      <c r="Y251" s="110"/>
      <c r="Z251" s="111"/>
    </row>
    <row r="252" spans="1:26" s="45" customFormat="1" x14ac:dyDescent="0.25">
      <c r="A252" s="128">
        <v>781</v>
      </c>
      <c r="B252" s="124" t="s">
        <v>256</v>
      </c>
      <c r="C252" s="416">
        <v>3504</v>
      </c>
      <c r="D252" s="420">
        <v>1.0842833333333333</v>
      </c>
      <c r="E252" s="428">
        <v>0</v>
      </c>
      <c r="F252" s="158">
        <v>1</v>
      </c>
      <c r="G252" s="427">
        <v>2.8538812785388126E-4</v>
      </c>
      <c r="H252" s="272">
        <v>981</v>
      </c>
      <c r="I252" s="15">
        <v>1129</v>
      </c>
      <c r="J252" s="337">
        <v>0.86891054030115145</v>
      </c>
      <c r="K252" s="435">
        <v>0.8690992184976567</v>
      </c>
      <c r="L252" s="442">
        <v>0.62885407420803197</v>
      </c>
      <c r="M252" s="14">
        <f>Lisäosat[[#This Row],[HYTE-kerroin (sis. Kulttuurihyte)]]*Lisäosat[[#This Row],[Asukasmäärä 31.12.2022]]</f>
        <v>2203.5046760249438</v>
      </c>
      <c r="N252" s="435">
        <f>Lisäosat[[#This Row],[HYTE-kerroin (sis. Kulttuurihyte)]]/$N$7</f>
        <v>0.91848580797743107</v>
      </c>
      <c r="O252" s="447">
        <v>0</v>
      </c>
      <c r="P252" s="200">
        <v>356699.98438799998</v>
      </c>
      <c r="Q252" s="162">
        <v>0</v>
      </c>
      <c r="R252" s="162">
        <v>39893.739967166839</v>
      </c>
      <c r="S252" s="162">
        <v>62146.807175962851</v>
      </c>
      <c r="T252" s="162">
        <v>0</v>
      </c>
      <c r="U252" s="314">
        <f t="shared" si="4"/>
        <v>458740.53153112967</v>
      </c>
      <c r="V252" s="44"/>
      <c r="W252" s="44"/>
      <c r="X252" s="110"/>
      <c r="Y252" s="110"/>
      <c r="Z252" s="111"/>
    </row>
    <row r="253" spans="1:26" s="45" customFormat="1" x14ac:dyDescent="0.25">
      <c r="A253" s="128">
        <v>783</v>
      </c>
      <c r="B253" s="124" t="s">
        <v>257</v>
      </c>
      <c r="C253" s="416">
        <v>6419</v>
      </c>
      <c r="D253" s="420">
        <v>0</v>
      </c>
      <c r="E253" s="428">
        <v>0</v>
      </c>
      <c r="F253" s="158">
        <v>0</v>
      </c>
      <c r="G253" s="427">
        <v>0</v>
      </c>
      <c r="H253" s="272">
        <v>3091</v>
      </c>
      <c r="I253" s="15">
        <v>2653</v>
      </c>
      <c r="J253" s="337">
        <v>1.1650961176027139</v>
      </c>
      <c r="K253" s="435">
        <v>1.165349110545058</v>
      </c>
      <c r="L253" s="442">
        <v>0.54340556281545205</v>
      </c>
      <c r="M253" s="14">
        <f>Lisäosat[[#This Row],[HYTE-kerroin (sis. Kulttuurihyte)]]*Lisäosat[[#This Row],[Asukasmäärä 31.12.2022]]</f>
        <v>3488.1203077123869</v>
      </c>
      <c r="N253" s="435">
        <f>Lisäosat[[#This Row],[HYTE-kerroin (sis. Kulttuurihyte)]]/$N$7</f>
        <v>0.79368221960007512</v>
      </c>
      <c r="O253" s="447">
        <v>0</v>
      </c>
      <c r="P253" s="200">
        <v>0</v>
      </c>
      <c r="Q253" s="162">
        <v>0</v>
      </c>
      <c r="R253" s="162">
        <v>97992.924821712324</v>
      </c>
      <c r="S253" s="162">
        <v>98377.61749660474</v>
      </c>
      <c r="T253" s="162">
        <v>0</v>
      </c>
      <c r="U253" s="314">
        <f t="shared" si="4"/>
        <v>196370.54231831705</v>
      </c>
      <c r="V253" s="44"/>
      <c r="W253" s="44"/>
      <c r="X253" s="110"/>
      <c r="Y253" s="110"/>
      <c r="Z253" s="111"/>
    </row>
    <row r="254" spans="1:26" s="104" customFormat="1" x14ac:dyDescent="0.25">
      <c r="A254" s="124">
        <v>785</v>
      </c>
      <c r="B254" s="124" t="s">
        <v>258</v>
      </c>
      <c r="C254" s="416">
        <v>2626</v>
      </c>
      <c r="D254" s="420">
        <v>1.7081500000000001</v>
      </c>
      <c r="E254" s="428">
        <v>0</v>
      </c>
      <c r="F254" s="158">
        <v>0</v>
      </c>
      <c r="G254" s="427">
        <v>0</v>
      </c>
      <c r="H254" s="272">
        <v>838</v>
      </c>
      <c r="I254" s="15">
        <v>857</v>
      </c>
      <c r="J254" s="337">
        <v>0.97782963827304548</v>
      </c>
      <c r="K254" s="435">
        <v>0.97804196753374795</v>
      </c>
      <c r="L254" s="442">
        <v>0.54178833521959702</v>
      </c>
      <c r="M254" s="14">
        <f>Lisäosat[[#This Row],[HYTE-kerroin (sis. Kulttuurihyte)]]*Lisäosat[[#This Row],[Asukasmäärä 31.12.2022]]</f>
        <v>1422.7361682866617</v>
      </c>
      <c r="N254" s="435">
        <f>Lisäosat[[#This Row],[HYTE-kerroin (sis. Kulttuurihyte)]]/$N$7</f>
        <v>0.79132014442876775</v>
      </c>
      <c r="O254" s="446">
        <v>0</v>
      </c>
      <c r="P254" s="200">
        <v>842261.46876300022</v>
      </c>
      <c r="Q254" s="162">
        <v>0</v>
      </c>
      <c r="R254" s="162">
        <v>33645.230508341454</v>
      </c>
      <c r="S254" s="162">
        <v>40126.309362902619</v>
      </c>
      <c r="T254" s="162">
        <v>0</v>
      </c>
      <c r="U254" s="314">
        <f t="shared" si="4"/>
        <v>916033.00863424432</v>
      </c>
      <c r="V254" s="59"/>
      <c r="W254" s="59"/>
      <c r="X254" s="109"/>
      <c r="Y254" s="110"/>
      <c r="Z254" s="111"/>
    </row>
    <row r="255" spans="1:26" s="45" customFormat="1" x14ac:dyDescent="0.25">
      <c r="A255" s="128">
        <v>790</v>
      </c>
      <c r="B255" s="124" t="s">
        <v>259</v>
      </c>
      <c r="C255" s="416">
        <v>23734</v>
      </c>
      <c r="D255" s="420">
        <v>0</v>
      </c>
      <c r="E255" s="428">
        <v>0</v>
      </c>
      <c r="F255" s="158">
        <v>0</v>
      </c>
      <c r="G255" s="427">
        <v>0</v>
      </c>
      <c r="H255" s="272">
        <v>8206</v>
      </c>
      <c r="I255" s="15">
        <v>9288</v>
      </c>
      <c r="J255" s="337">
        <v>0.88350559862187772</v>
      </c>
      <c r="K255" s="435">
        <v>0.88369744603909572</v>
      </c>
      <c r="L255" s="442">
        <v>0.69526442541804101</v>
      </c>
      <c r="M255" s="14">
        <f>Lisäosat[[#This Row],[HYTE-kerroin (sis. Kulttuurihyte)]]*Lisäosat[[#This Row],[Asukasmäärä 31.12.2022]]</f>
        <v>16501.405872871786</v>
      </c>
      <c r="N255" s="435">
        <f>Lisäosat[[#This Row],[HYTE-kerroin (sis. Kulttuurihyte)]]/$N$7</f>
        <v>1.0154828182393247</v>
      </c>
      <c r="O255" s="447">
        <v>0</v>
      </c>
      <c r="P255" s="200">
        <v>0</v>
      </c>
      <c r="Q255" s="162">
        <v>0</v>
      </c>
      <c r="R255" s="162">
        <v>274755.14491422381</v>
      </c>
      <c r="S255" s="162">
        <v>465399.3704082591</v>
      </c>
      <c r="T255" s="162">
        <v>0</v>
      </c>
      <c r="U255" s="314">
        <f t="shared" si="4"/>
        <v>740154.51532248291</v>
      </c>
      <c r="V255" s="44"/>
      <c r="W255" s="44"/>
      <c r="X255" s="110"/>
      <c r="Y255" s="110"/>
      <c r="Z255" s="111"/>
    </row>
    <row r="256" spans="1:26" s="45" customFormat="1" x14ac:dyDescent="0.25">
      <c r="A256" s="128">
        <v>791</v>
      </c>
      <c r="B256" s="124" t="s">
        <v>260</v>
      </c>
      <c r="C256" s="416">
        <v>5029</v>
      </c>
      <c r="D256" s="420">
        <v>1.4546666666666668</v>
      </c>
      <c r="E256" s="428">
        <v>0</v>
      </c>
      <c r="F256" s="158">
        <v>0</v>
      </c>
      <c r="G256" s="427">
        <v>0</v>
      </c>
      <c r="H256" s="272">
        <v>1787</v>
      </c>
      <c r="I256" s="15">
        <v>1913</v>
      </c>
      <c r="J256" s="337">
        <v>0.93413486670151591</v>
      </c>
      <c r="K256" s="435">
        <v>0.93433770793058046</v>
      </c>
      <c r="L256" s="442">
        <v>0.530932377396793</v>
      </c>
      <c r="M256" s="14">
        <f>Lisäosat[[#This Row],[HYTE-kerroin (sis. Kulttuurihyte)]]*Lisäosat[[#This Row],[Asukasmäärä 31.12.2022]]</f>
        <v>2670.058925928472</v>
      </c>
      <c r="N256" s="435">
        <f>Lisäosat[[#This Row],[HYTE-kerroin (sis. Kulttuurihyte)]]/$N$7</f>
        <v>0.77546425098511873</v>
      </c>
      <c r="O256" s="447">
        <v>0</v>
      </c>
      <c r="P256" s="200">
        <v>686817.47002000001</v>
      </c>
      <c r="Q256" s="162">
        <v>0</v>
      </c>
      <c r="R256" s="162">
        <v>61554.074764695841</v>
      </c>
      <c r="S256" s="162">
        <v>75305.325658522357</v>
      </c>
      <c r="T256" s="162">
        <v>0</v>
      </c>
      <c r="U256" s="314">
        <f t="shared" si="4"/>
        <v>823676.87044321815</v>
      </c>
      <c r="V256" s="44"/>
      <c r="W256" s="44"/>
      <c r="X256" s="110"/>
      <c r="Y256" s="110"/>
      <c r="Z256" s="111"/>
    </row>
    <row r="257" spans="1:26" s="45" customFormat="1" x14ac:dyDescent="0.25">
      <c r="A257" s="128">
        <v>831</v>
      </c>
      <c r="B257" s="124" t="s">
        <v>261</v>
      </c>
      <c r="C257" s="416">
        <v>4559</v>
      </c>
      <c r="D257" s="420">
        <v>0</v>
      </c>
      <c r="E257" s="428">
        <v>0</v>
      </c>
      <c r="F257" s="158">
        <v>0</v>
      </c>
      <c r="G257" s="427">
        <v>0</v>
      </c>
      <c r="H257" s="272">
        <v>809</v>
      </c>
      <c r="I257" s="15">
        <v>1866</v>
      </c>
      <c r="J257" s="337">
        <v>0.43354769560557344</v>
      </c>
      <c r="K257" s="435">
        <v>0.43364183762999575</v>
      </c>
      <c r="L257" s="442">
        <v>0.60780213748029999</v>
      </c>
      <c r="M257" s="14">
        <f>Lisäosat[[#This Row],[HYTE-kerroin (sis. Kulttuurihyte)]]*Lisäosat[[#This Row],[Asukasmäärä 31.12.2022]]</f>
        <v>2770.9699447726875</v>
      </c>
      <c r="N257" s="435">
        <f>Lisäosat[[#This Row],[HYTE-kerroin (sis. Kulttuurihyte)]]/$N$7</f>
        <v>0.88773796693145879</v>
      </c>
      <c r="O257" s="447">
        <v>0</v>
      </c>
      <c r="P257" s="200">
        <v>0</v>
      </c>
      <c r="Q257" s="162">
        <v>0</v>
      </c>
      <c r="R257" s="162">
        <v>25898.348104592475</v>
      </c>
      <c r="S257" s="162">
        <v>78151.381624854446</v>
      </c>
      <c r="T257" s="162">
        <v>0</v>
      </c>
      <c r="U257" s="314">
        <f t="shared" si="4"/>
        <v>104049.72972944692</v>
      </c>
      <c r="V257" s="44"/>
      <c r="W257" s="44"/>
      <c r="X257" s="110"/>
      <c r="Y257" s="110"/>
      <c r="Z257" s="111"/>
    </row>
    <row r="258" spans="1:26" s="45" customFormat="1" x14ac:dyDescent="0.25">
      <c r="A258" s="128">
        <v>832</v>
      </c>
      <c r="B258" s="124" t="s">
        <v>262</v>
      </c>
      <c r="C258" s="416">
        <v>3825</v>
      </c>
      <c r="D258" s="420">
        <v>1.7243499999999998</v>
      </c>
      <c r="E258" s="428">
        <v>0</v>
      </c>
      <c r="F258" s="158">
        <v>0</v>
      </c>
      <c r="G258" s="427">
        <v>0</v>
      </c>
      <c r="H258" s="272">
        <v>1294</v>
      </c>
      <c r="I258" s="15">
        <v>1391</v>
      </c>
      <c r="J258" s="337">
        <v>0.93026599568655644</v>
      </c>
      <c r="K258" s="435">
        <v>0.93046799681578141</v>
      </c>
      <c r="L258" s="442">
        <v>0.56485597112809405</v>
      </c>
      <c r="M258" s="14">
        <f>Lisäosat[[#This Row],[HYTE-kerroin (sis. Kulttuurihyte)]]*Lisäosat[[#This Row],[Asukasmäärä 31.12.2022]]</f>
        <v>2160.5740895649596</v>
      </c>
      <c r="N258" s="435">
        <f>Lisäosat[[#This Row],[HYTE-kerroin (sis. Kulttuurihyte)]]/$N$7</f>
        <v>0.82501205655039622</v>
      </c>
      <c r="O258" s="447">
        <v>0</v>
      </c>
      <c r="P258" s="200">
        <v>1238463.0880874998</v>
      </c>
      <c r="Q258" s="162">
        <v>0</v>
      </c>
      <c r="R258" s="162">
        <v>46623.425150446768</v>
      </c>
      <c r="S258" s="162">
        <v>60936.009255854675</v>
      </c>
      <c r="T258" s="162">
        <v>0</v>
      </c>
      <c r="U258" s="314">
        <f t="shared" si="4"/>
        <v>1346022.5224938013</v>
      </c>
      <c r="V258" s="44"/>
      <c r="W258" s="44"/>
      <c r="X258" s="110"/>
      <c r="Y258" s="110"/>
      <c r="Z258" s="111"/>
    </row>
    <row r="259" spans="1:26" s="45" customFormat="1" x14ac:dyDescent="0.25">
      <c r="A259" s="128">
        <v>833</v>
      </c>
      <c r="B259" s="124" t="s">
        <v>263</v>
      </c>
      <c r="C259" s="416">
        <v>1691</v>
      </c>
      <c r="D259" s="420">
        <v>0.48993333333333333</v>
      </c>
      <c r="E259" s="428">
        <v>0</v>
      </c>
      <c r="F259" s="158">
        <v>0</v>
      </c>
      <c r="G259" s="427">
        <v>0</v>
      </c>
      <c r="H259" s="272">
        <v>459</v>
      </c>
      <c r="I259" s="15">
        <v>636</v>
      </c>
      <c r="J259" s="337">
        <v>0.72169811320754718</v>
      </c>
      <c r="K259" s="435">
        <v>0.72185482519584232</v>
      </c>
      <c r="L259" s="442">
        <v>0.416707487770894</v>
      </c>
      <c r="M259" s="14">
        <f>Lisäosat[[#This Row],[HYTE-kerroin (sis. Kulttuurihyte)]]*Lisäosat[[#This Row],[Asukasmäärä 31.12.2022]]</f>
        <v>704.65236182058175</v>
      </c>
      <c r="N259" s="435">
        <f>Lisäosat[[#This Row],[HYTE-kerroin (sis. Kulttuurihyte)]]/$N$7</f>
        <v>0.60863072896126358</v>
      </c>
      <c r="O259" s="447">
        <v>1.0466904342866752</v>
      </c>
      <c r="P259" s="200">
        <v>51854.392120666671</v>
      </c>
      <c r="Q259" s="162">
        <v>0</v>
      </c>
      <c r="R259" s="162">
        <v>15990.600273220818</v>
      </c>
      <c r="S259" s="162">
        <v>19873.747005225217</v>
      </c>
      <c r="T259" s="162">
        <v>18124.324089638583</v>
      </c>
      <c r="U259" s="314">
        <f t="shared" si="4"/>
        <v>105843.06348875129</v>
      </c>
      <c r="V259" s="44"/>
      <c r="W259" s="44"/>
      <c r="X259" s="110"/>
      <c r="Y259" s="110"/>
      <c r="Z259" s="111"/>
    </row>
    <row r="260" spans="1:26" s="45" customFormat="1" x14ac:dyDescent="0.25">
      <c r="A260" s="128">
        <v>834</v>
      </c>
      <c r="B260" s="124" t="s">
        <v>264</v>
      </c>
      <c r="C260" s="416">
        <v>5879</v>
      </c>
      <c r="D260" s="420">
        <v>0</v>
      </c>
      <c r="E260" s="428">
        <v>0</v>
      </c>
      <c r="F260" s="158">
        <v>0</v>
      </c>
      <c r="G260" s="427">
        <v>0</v>
      </c>
      <c r="H260" s="272">
        <v>1641</v>
      </c>
      <c r="I260" s="15">
        <v>2509</v>
      </c>
      <c r="J260" s="337">
        <v>0.65404543642885615</v>
      </c>
      <c r="K260" s="435">
        <v>0.65418745808431344</v>
      </c>
      <c r="L260" s="442">
        <v>0.57081944564234399</v>
      </c>
      <c r="M260" s="14">
        <f>Lisäosat[[#This Row],[HYTE-kerroin (sis. Kulttuurihyte)]]*Lisäosat[[#This Row],[Asukasmäärä 31.12.2022]]</f>
        <v>3355.8475209313401</v>
      </c>
      <c r="N260" s="435">
        <f>Lisäosat[[#This Row],[HYTE-kerroin (sis. Kulttuurihyte)]]/$N$7</f>
        <v>0.83372213243639859</v>
      </c>
      <c r="O260" s="447">
        <v>0</v>
      </c>
      <c r="P260" s="200">
        <v>0</v>
      </c>
      <c r="Q260" s="162">
        <v>0</v>
      </c>
      <c r="R260" s="162">
        <v>50382.181665617594</v>
      </c>
      <c r="S260" s="162">
        <v>94647.046164422165</v>
      </c>
      <c r="T260" s="162">
        <v>0</v>
      </c>
      <c r="U260" s="314">
        <f t="shared" si="4"/>
        <v>145029.22783003974</v>
      </c>
      <c r="V260" s="44"/>
      <c r="W260" s="44"/>
      <c r="X260" s="110"/>
      <c r="Y260" s="110"/>
      <c r="Z260" s="111"/>
    </row>
    <row r="261" spans="1:26" s="45" customFormat="1" x14ac:dyDescent="0.25">
      <c r="A261" s="128">
        <v>837</v>
      </c>
      <c r="B261" s="124" t="s">
        <v>265</v>
      </c>
      <c r="C261" s="416">
        <v>249009</v>
      </c>
      <c r="D261" s="420">
        <v>0</v>
      </c>
      <c r="E261" s="428">
        <v>0</v>
      </c>
      <c r="F261" s="158">
        <v>19</v>
      </c>
      <c r="G261" s="427">
        <v>7.6302462963186073E-5</v>
      </c>
      <c r="H261" s="272">
        <v>131385</v>
      </c>
      <c r="I261" s="15">
        <v>110431</v>
      </c>
      <c r="J261" s="337">
        <v>1.189747444105369</v>
      </c>
      <c r="K261" s="435">
        <v>1.1900057899207768</v>
      </c>
      <c r="L261" s="442">
        <v>0.77140307137916297</v>
      </c>
      <c r="M261" s="14">
        <f>Lisäosat[[#This Row],[HYTE-kerroin (sis. Kulttuurihyte)]]*Lisäosat[[#This Row],[Asukasmäärä 31.12.2022]]</f>
        <v>192086.30740105399</v>
      </c>
      <c r="N261" s="435">
        <f>Lisäosat[[#This Row],[HYTE-kerroin (sis. Kulttuurihyte)]]/$N$7</f>
        <v>1.1266886903519928</v>
      </c>
      <c r="O261" s="447">
        <v>1.4993326835519127</v>
      </c>
      <c r="P261" s="200">
        <v>0</v>
      </c>
      <c r="Q261" s="162">
        <v>0</v>
      </c>
      <c r="R261" s="162">
        <v>3881820.1878252127</v>
      </c>
      <c r="S261" s="162">
        <v>5417529.1012910437</v>
      </c>
      <c r="T261" s="162">
        <v>3823076.6817134409</v>
      </c>
      <c r="U261" s="314">
        <f t="shared" si="4"/>
        <v>13122425.970829697</v>
      </c>
      <c r="V261" s="44"/>
      <c r="W261" s="44"/>
      <c r="X261" s="110"/>
      <c r="Y261" s="110"/>
      <c r="Z261" s="111"/>
    </row>
    <row r="262" spans="1:26" s="45" customFormat="1" x14ac:dyDescent="0.25">
      <c r="A262" s="128">
        <v>844</v>
      </c>
      <c r="B262" s="124" t="s">
        <v>266</v>
      </c>
      <c r="C262" s="416">
        <v>1441</v>
      </c>
      <c r="D262" s="420">
        <v>1.4789666666666665</v>
      </c>
      <c r="E262" s="428">
        <v>0</v>
      </c>
      <c r="F262" s="158">
        <v>0</v>
      </c>
      <c r="G262" s="427">
        <v>0</v>
      </c>
      <c r="H262" s="272">
        <v>375</v>
      </c>
      <c r="I262" s="15">
        <v>520</v>
      </c>
      <c r="J262" s="337">
        <v>0.72115384615384615</v>
      </c>
      <c r="K262" s="435">
        <v>0.72131043995813804</v>
      </c>
      <c r="L262" s="442">
        <v>0.47563161771725898</v>
      </c>
      <c r="M262" s="14">
        <f>Lisäosat[[#This Row],[HYTE-kerroin (sis. Kulttuurihyte)]]*Lisäosat[[#This Row],[Asukasmäärä 31.12.2022]]</f>
        <v>685.38516113057017</v>
      </c>
      <c r="N262" s="435">
        <f>Lisäosat[[#This Row],[HYTE-kerroin (sis. Kulttuurihyte)]]/$N$7</f>
        <v>0.69469358411778492</v>
      </c>
      <c r="O262" s="447">
        <v>0</v>
      </c>
      <c r="P262" s="200">
        <v>200086.86390550001</v>
      </c>
      <c r="Q262" s="162">
        <v>0</v>
      </c>
      <c r="R262" s="162">
        <v>13616.249306133766</v>
      </c>
      <c r="S262" s="162">
        <v>19330.342210522089</v>
      </c>
      <c r="T262" s="162">
        <v>0</v>
      </c>
      <c r="U262" s="314">
        <f t="shared" si="4"/>
        <v>233033.45542215588</v>
      </c>
      <c r="V262" s="44"/>
      <c r="W262" s="44"/>
      <c r="X262" s="110"/>
      <c r="Y262" s="110"/>
      <c r="Z262" s="111"/>
    </row>
    <row r="263" spans="1:26" s="45" customFormat="1" x14ac:dyDescent="0.25">
      <c r="A263" s="128">
        <v>845</v>
      </c>
      <c r="B263" s="124" t="s">
        <v>267</v>
      </c>
      <c r="C263" s="416">
        <v>2863</v>
      </c>
      <c r="D263" s="420">
        <v>1.3779666666666666</v>
      </c>
      <c r="E263" s="428">
        <v>0</v>
      </c>
      <c r="F263" s="158">
        <v>1</v>
      </c>
      <c r="G263" s="427">
        <v>3.4928396786587494E-4</v>
      </c>
      <c r="H263" s="272">
        <v>1004</v>
      </c>
      <c r="I263" s="15">
        <v>1082</v>
      </c>
      <c r="J263" s="337">
        <v>0.92791127541589646</v>
      </c>
      <c r="K263" s="435">
        <v>0.92811276523313546</v>
      </c>
      <c r="L263" s="442">
        <v>0.491546809042122</v>
      </c>
      <c r="M263" s="14">
        <f>Lisäosat[[#This Row],[HYTE-kerroin (sis. Kulttuurihyte)]]*Lisäosat[[#This Row],[Asukasmäärä 31.12.2022]]</f>
        <v>1407.2985142875953</v>
      </c>
      <c r="N263" s="435">
        <f>Lisäosat[[#This Row],[HYTE-kerroin (sis. Kulttuurihyte)]]/$N$7</f>
        <v>0.71793884555867127</v>
      </c>
      <c r="O263" s="447">
        <v>0</v>
      </c>
      <c r="P263" s="200">
        <v>370387.45663149998</v>
      </c>
      <c r="Q263" s="162">
        <v>0</v>
      </c>
      <c r="R263" s="162">
        <v>34809.147693898311</v>
      </c>
      <c r="S263" s="162">
        <v>39690.911645453722</v>
      </c>
      <c r="T263" s="162">
        <v>0</v>
      </c>
      <c r="U263" s="314">
        <f t="shared" si="4"/>
        <v>444887.51597085199</v>
      </c>
      <c r="V263" s="44"/>
      <c r="W263" s="44"/>
      <c r="X263" s="110"/>
      <c r="Y263" s="110"/>
      <c r="Z263" s="111"/>
    </row>
    <row r="264" spans="1:26" s="45" customFormat="1" x14ac:dyDescent="0.25">
      <c r="A264" s="128">
        <v>846</v>
      </c>
      <c r="B264" s="124" t="s">
        <v>268</v>
      </c>
      <c r="C264" s="416">
        <v>4862</v>
      </c>
      <c r="D264" s="420">
        <v>0.17711666666666667</v>
      </c>
      <c r="E264" s="428">
        <v>0</v>
      </c>
      <c r="F264" s="158">
        <v>0</v>
      </c>
      <c r="G264" s="427">
        <v>0</v>
      </c>
      <c r="H264" s="272">
        <v>1622</v>
      </c>
      <c r="I264" s="15">
        <v>1805</v>
      </c>
      <c r="J264" s="337">
        <v>0.8986149584487535</v>
      </c>
      <c r="K264" s="435">
        <v>0.89881008676386631</v>
      </c>
      <c r="L264" s="442">
        <v>0.71872283936499604</v>
      </c>
      <c r="M264" s="14">
        <f>Lisäosat[[#This Row],[HYTE-kerroin (sis. Kulttuurihyte)]]*Lisäosat[[#This Row],[Asukasmäärä 31.12.2022]]</f>
        <v>3494.4304449926108</v>
      </c>
      <c r="N264" s="435">
        <f>Lisäosat[[#This Row],[HYTE-kerroin (sis. Kulttuurihyte)]]/$N$7</f>
        <v>1.0497454892971103</v>
      </c>
      <c r="O264" s="447">
        <v>0</v>
      </c>
      <c r="P264" s="200">
        <v>53898.829794333338</v>
      </c>
      <c r="Q264" s="162">
        <v>0</v>
      </c>
      <c r="R264" s="162">
        <v>57247.191808181524</v>
      </c>
      <c r="S264" s="162">
        <v>98555.586206666849</v>
      </c>
      <c r="T264" s="162">
        <v>0</v>
      </c>
      <c r="U264" s="314">
        <f t="shared" si="4"/>
        <v>209701.60780918173</v>
      </c>
      <c r="V264" s="44"/>
      <c r="W264" s="44"/>
      <c r="X264" s="110"/>
      <c r="Y264" s="110"/>
      <c r="Z264" s="111"/>
    </row>
    <row r="265" spans="1:26" s="45" customFormat="1" x14ac:dyDescent="0.25">
      <c r="A265" s="128">
        <v>848</v>
      </c>
      <c r="B265" s="124" t="s">
        <v>269</v>
      </c>
      <c r="C265" s="416">
        <v>4160</v>
      </c>
      <c r="D265" s="420">
        <v>0.92721666666666658</v>
      </c>
      <c r="E265" s="428">
        <v>0</v>
      </c>
      <c r="F265" s="158">
        <v>1</v>
      </c>
      <c r="G265" s="427">
        <v>2.403846153846154E-4</v>
      </c>
      <c r="H265" s="272">
        <v>1212</v>
      </c>
      <c r="I265" s="15">
        <v>1453</v>
      </c>
      <c r="J265" s="337">
        <v>0.83413626978664834</v>
      </c>
      <c r="K265" s="435">
        <v>0.83431739697952179</v>
      </c>
      <c r="L265" s="442">
        <v>0.48883301438703902</v>
      </c>
      <c r="M265" s="14">
        <f>Lisäosat[[#This Row],[HYTE-kerroin (sis. Kulttuurihyte)]]*Lisäosat[[#This Row],[Asukasmäärä 31.12.2022]]</f>
        <v>2033.5453398500824</v>
      </c>
      <c r="N265" s="435">
        <f>Lisäosat[[#This Row],[HYTE-kerroin (sis. Kulttuurihyte)]]/$N$7</f>
        <v>0.71397515671782563</v>
      </c>
      <c r="O265" s="447">
        <v>0</v>
      </c>
      <c r="P265" s="200">
        <v>241423.48325333331</v>
      </c>
      <c r="Q265" s="162">
        <v>0</v>
      </c>
      <c r="R265" s="162">
        <v>45466.96086579602</v>
      </c>
      <c r="S265" s="162">
        <v>57353.338749080242</v>
      </c>
      <c r="T265" s="162">
        <v>0</v>
      </c>
      <c r="U265" s="314">
        <f t="shared" ref="U265:U300" si="5">SUM(P265:T265)</f>
        <v>344243.78286820959</v>
      </c>
      <c r="V265" s="44"/>
      <c r="W265" s="44"/>
      <c r="X265" s="110"/>
      <c r="Y265" s="110"/>
      <c r="Z265" s="111"/>
    </row>
    <row r="266" spans="1:26" s="45" customFormat="1" x14ac:dyDescent="0.25">
      <c r="A266" s="128">
        <v>849</v>
      </c>
      <c r="B266" s="124" t="s">
        <v>270</v>
      </c>
      <c r="C266" s="416">
        <v>2903</v>
      </c>
      <c r="D266" s="420">
        <v>0.86536666666666673</v>
      </c>
      <c r="E266" s="428">
        <v>0</v>
      </c>
      <c r="F266" s="158">
        <v>0</v>
      </c>
      <c r="G266" s="427">
        <v>0</v>
      </c>
      <c r="H266" s="272">
        <v>1010</v>
      </c>
      <c r="I266" s="15">
        <v>1068</v>
      </c>
      <c r="J266" s="337">
        <v>0.94569288389513106</v>
      </c>
      <c r="K266" s="435">
        <v>0.94589823487144598</v>
      </c>
      <c r="L266" s="442">
        <v>0.57929769633889805</v>
      </c>
      <c r="M266" s="14">
        <f>Lisäosat[[#This Row],[HYTE-kerroin (sis. Kulttuurihyte)]]*Lisäosat[[#This Row],[Asukasmäärä 31.12.2022]]</f>
        <v>1681.701212471821</v>
      </c>
      <c r="N266" s="435">
        <f>Lisäosat[[#This Row],[HYTE-kerroin (sis. Kulttuurihyte)]]/$N$7</f>
        <v>0.84610521662181415</v>
      </c>
      <c r="O266" s="447">
        <v>0</v>
      </c>
      <c r="P266" s="200">
        <v>157236.05893233337</v>
      </c>
      <c r="Q266" s="162">
        <v>0</v>
      </c>
      <c r="R266" s="162">
        <v>35971.847743396676</v>
      </c>
      <c r="S266" s="162">
        <v>47430.060900803866</v>
      </c>
      <c r="T266" s="162">
        <v>0</v>
      </c>
      <c r="U266" s="314">
        <f t="shared" si="5"/>
        <v>240637.96757653391</v>
      </c>
      <c r="V266" s="44"/>
      <c r="W266" s="44"/>
      <c r="X266" s="110"/>
      <c r="Y266" s="110"/>
      <c r="Z266" s="111"/>
    </row>
    <row r="267" spans="1:26" s="45" customFormat="1" x14ac:dyDescent="0.25">
      <c r="A267" s="128">
        <v>850</v>
      </c>
      <c r="B267" s="124" t="s">
        <v>271</v>
      </c>
      <c r="C267" s="416">
        <v>2407</v>
      </c>
      <c r="D267" s="420">
        <v>0.21193333333333333</v>
      </c>
      <c r="E267" s="428">
        <v>0</v>
      </c>
      <c r="F267" s="158">
        <v>0</v>
      </c>
      <c r="G267" s="427">
        <v>0</v>
      </c>
      <c r="H267" s="272">
        <v>550</v>
      </c>
      <c r="I267" s="15">
        <v>901</v>
      </c>
      <c r="J267" s="337">
        <v>0.61043285238623757</v>
      </c>
      <c r="K267" s="435">
        <v>0.61056540385653724</v>
      </c>
      <c r="L267" s="442">
        <v>0.44483412156871999</v>
      </c>
      <c r="M267" s="14">
        <f>Lisäosat[[#This Row],[HYTE-kerroin (sis. Kulttuurihyte)]]*Lisäosat[[#This Row],[Asukasmäärä 31.12.2022]]</f>
        <v>1070.715730615909</v>
      </c>
      <c r="N267" s="435">
        <f>Lisäosat[[#This Row],[HYTE-kerroin (sis. Kulttuurihyte)]]/$N$7</f>
        <v>0.64971166495108978</v>
      </c>
      <c r="O267" s="447">
        <v>0.26639001210674679</v>
      </c>
      <c r="P267" s="200">
        <v>31928.631951333336</v>
      </c>
      <c r="Q267" s="162">
        <v>0</v>
      </c>
      <c r="R267" s="162">
        <v>19252.165144783172</v>
      </c>
      <c r="S267" s="162">
        <v>30198.058926244739</v>
      </c>
      <c r="T267" s="162">
        <v>6565.8957736032216</v>
      </c>
      <c r="U267" s="314">
        <f t="shared" si="5"/>
        <v>87944.751795964476</v>
      </c>
      <c r="V267" s="44"/>
      <c r="W267" s="44"/>
      <c r="X267" s="110"/>
      <c r="Y267" s="110"/>
      <c r="Z267" s="111"/>
    </row>
    <row r="268" spans="1:26" s="45" customFormat="1" x14ac:dyDescent="0.25">
      <c r="A268" s="128">
        <v>851</v>
      </c>
      <c r="B268" s="124" t="s">
        <v>272</v>
      </c>
      <c r="C268" s="416">
        <v>21227</v>
      </c>
      <c r="D268" s="420">
        <v>0.14405000000000001</v>
      </c>
      <c r="E268" s="428">
        <v>0</v>
      </c>
      <c r="F268" s="158">
        <v>13</v>
      </c>
      <c r="G268" s="427">
        <v>6.124275686625524E-4</v>
      </c>
      <c r="H268" s="272">
        <v>8704</v>
      </c>
      <c r="I268" s="15">
        <v>8563</v>
      </c>
      <c r="J268" s="337">
        <v>1.016466191755226</v>
      </c>
      <c r="K268" s="435">
        <v>1.0166869106888488</v>
      </c>
      <c r="L268" s="442">
        <v>0.55654170020824101</v>
      </c>
      <c r="M268" s="14">
        <f>Lisäosat[[#This Row],[HYTE-kerroin (sis. Kulttuurihyte)]]*Lisäosat[[#This Row],[Asukasmäärä 31.12.2022]]</f>
        <v>11813.710670320332</v>
      </c>
      <c r="N268" s="435">
        <f>Lisäosat[[#This Row],[HYTE-kerroin (sis. Kulttuurihyte)]]/$N$7</f>
        <v>0.81286847641508142</v>
      </c>
      <c r="O268" s="447">
        <v>0</v>
      </c>
      <c r="P268" s="200">
        <v>191384.53181650001</v>
      </c>
      <c r="Q268" s="162">
        <v>0</v>
      </c>
      <c r="R268" s="162">
        <v>282713.89099681773</v>
      </c>
      <c r="S268" s="162">
        <v>333189.3991645432</v>
      </c>
      <c r="T268" s="162">
        <v>0</v>
      </c>
      <c r="U268" s="314">
        <f t="shared" si="5"/>
        <v>807287.82197786099</v>
      </c>
      <c r="V268" s="44"/>
      <c r="W268" s="44"/>
      <c r="X268" s="110"/>
      <c r="Y268" s="110"/>
      <c r="Z268" s="111"/>
    </row>
    <row r="269" spans="1:26" s="45" customFormat="1" x14ac:dyDescent="0.25">
      <c r="A269" s="128">
        <v>853</v>
      </c>
      <c r="B269" s="124" t="s">
        <v>273</v>
      </c>
      <c r="C269" s="416">
        <v>197900</v>
      </c>
      <c r="D269" s="420">
        <v>0</v>
      </c>
      <c r="E269" s="428">
        <v>0</v>
      </c>
      <c r="F269" s="158">
        <v>13</v>
      </c>
      <c r="G269" s="427">
        <v>6.5689742294087919E-5</v>
      </c>
      <c r="H269" s="272">
        <v>104982</v>
      </c>
      <c r="I269" s="15">
        <v>85122</v>
      </c>
      <c r="J269" s="337">
        <v>1.2333121872136463</v>
      </c>
      <c r="K269" s="435">
        <v>1.2335799928258682</v>
      </c>
      <c r="L269" s="442">
        <v>0.69678972448326304</v>
      </c>
      <c r="M269" s="14">
        <f>Lisäosat[[#This Row],[HYTE-kerroin (sis. Kulttuurihyte)]]*Lisäosat[[#This Row],[Asukasmäärä 31.12.2022]]</f>
        <v>137894.68647523774</v>
      </c>
      <c r="N269" s="435">
        <f>Lisäosat[[#This Row],[HYTE-kerroin (sis. Kulttuurihyte)]]/$N$7</f>
        <v>1.0177106252962991</v>
      </c>
      <c r="O269" s="447">
        <v>0.84675041228692294</v>
      </c>
      <c r="P269" s="200">
        <v>0</v>
      </c>
      <c r="Q269" s="162">
        <v>0</v>
      </c>
      <c r="R269" s="162">
        <v>3198043.7956011351</v>
      </c>
      <c r="S269" s="162">
        <v>3889129.2513279165</v>
      </c>
      <c r="T269" s="162">
        <v>1715936.3234978002</v>
      </c>
      <c r="U269" s="314">
        <f t="shared" si="5"/>
        <v>8803109.3704268523</v>
      </c>
      <c r="V269" s="44"/>
      <c r="W269" s="44"/>
      <c r="X269" s="110"/>
      <c r="Y269" s="110"/>
      <c r="Z269" s="111"/>
    </row>
    <row r="270" spans="1:26" s="45" customFormat="1" x14ac:dyDescent="0.25">
      <c r="A270" s="128">
        <v>854</v>
      </c>
      <c r="B270" s="124" t="s">
        <v>274</v>
      </c>
      <c r="C270" s="416">
        <v>3262</v>
      </c>
      <c r="D270" s="420">
        <v>1.7608999999999999</v>
      </c>
      <c r="E270" s="428">
        <v>0</v>
      </c>
      <c r="F270" s="158">
        <v>3</v>
      </c>
      <c r="G270" s="427">
        <v>9.1968117719190676E-4</v>
      </c>
      <c r="H270" s="272">
        <v>1082</v>
      </c>
      <c r="I270" s="15">
        <v>1084</v>
      </c>
      <c r="J270" s="337">
        <v>0.99815498154981552</v>
      </c>
      <c r="K270" s="435">
        <v>0.99837172432483845</v>
      </c>
      <c r="L270" s="442">
        <v>0.477516702103854</v>
      </c>
      <c r="M270" s="14">
        <f>Lisäosat[[#This Row],[HYTE-kerroin (sis. Kulttuurihyte)]]*Lisäosat[[#This Row],[Asukasmäärä 31.12.2022]]</f>
        <v>1557.6594822627717</v>
      </c>
      <c r="N270" s="435">
        <f>Lisäosat[[#This Row],[HYTE-kerroin (sis. Kulttuurihyte)]]/$N$7</f>
        <v>0.69744688305777813</v>
      </c>
      <c r="O270" s="447">
        <v>0</v>
      </c>
      <c r="P270" s="200">
        <v>1078561.357566</v>
      </c>
      <c r="Q270" s="162">
        <v>0</v>
      </c>
      <c r="R270" s="162">
        <v>42662.620198193858</v>
      </c>
      <c r="S270" s="162">
        <v>43931.635155240656</v>
      </c>
      <c r="T270" s="162">
        <v>0</v>
      </c>
      <c r="U270" s="314">
        <f t="shared" si="5"/>
        <v>1165155.6129194344</v>
      </c>
      <c r="V270" s="44"/>
      <c r="W270" s="44"/>
      <c r="X270" s="110"/>
      <c r="Y270" s="110"/>
      <c r="Z270" s="111"/>
    </row>
    <row r="271" spans="1:26" s="45" customFormat="1" x14ac:dyDescent="0.25">
      <c r="A271" s="128">
        <v>857</v>
      </c>
      <c r="B271" s="124" t="s">
        <v>275</v>
      </c>
      <c r="C271" s="416">
        <v>2394</v>
      </c>
      <c r="D271" s="420">
        <v>1.1848333333333332</v>
      </c>
      <c r="E271" s="428">
        <v>0</v>
      </c>
      <c r="F271" s="158">
        <v>1</v>
      </c>
      <c r="G271" s="427">
        <v>4.1771094402673348E-4</v>
      </c>
      <c r="H271" s="272">
        <v>606</v>
      </c>
      <c r="I271" s="15">
        <v>758</v>
      </c>
      <c r="J271" s="337">
        <v>0.79947229551451182</v>
      </c>
      <c r="K271" s="435">
        <v>0.79964589565385558</v>
      </c>
      <c r="L271" s="442">
        <v>0.58740974101969801</v>
      </c>
      <c r="M271" s="14">
        <f>Lisäosat[[#This Row],[HYTE-kerroin (sis. Kulttuurihyte)]]*Lisäosat[[#This Row],[Asukasmäärä 31.12.2022]]</f>
        <v>1406.2589200011571</v>
      </c>
      <c r="N271" s="435">
        <f>Lisäosat[[#This Row],[HYTE-kerroin (sis. Kulttuurihyte)]]/$N$7</f>
        <v>0.85795343104640387</v>
      </c>
      <c r="O271" s="447">
        <v>0</v>
      </c>
      <c r="P271" s="200">
        <v>266303.95753499994</v>
      </c>
      <c r="Q271" s="162">
        <v>0</v>
      </c>
      <c r="R271" s="162">
        <v>25078.014791958823</v>
      </c>
      <c r="S271" s="162">
        <v>39661.591323893503</v>
      </c>
      <c r="T271" s="162">
        <v>0</v>
      </c>
      <c r="U271" s="314">
        <f t="shared" si="5"/>
        <v>331043.5636508523</v>
      </c>
      <c r="V271" s="44"/>
      <c r="W271" s="44"/>
      <c r="X271" s="110"/>
      <c r="Y271" s="110"/>
      <c r="Z271" s="111"/>
    </row>
    <row r="272" spans="1:26" s="45" customFormat="1" x14ac:dyDescent="0.25">
      <c r="A272" s="128">
        <v>858</v>
      </c>
      <c r="B272" s="124" t="s">
        <v>276</v>
      </c>
      <c r="C272" s="416">
        <v>40384</v>
      </c>
      <c r="D272" s="420">
        <v>0</v>
      </c>
      <c r="E272" s="428">
        <v>0</v>
      </c>
      <c r="F272" s="158">
        <v>2</v>
      </c>
      <c r="G272" s="427">
        <v>4.9524564183835184E-5</v>
      </c>
      <c r="H272" s="272">
        <v>14429</v>
      </c>
      <c r="I272" s="15">
        <v>18998</v>
      </c>
      <c r="J272" s="337">
        <v>0.75950100010527422</v>
      </c>
      <c r="K272" s="435">
        <v>0.75966592074128592</v>
      </c>
      <c r="L272" s="442">
        <v>0.72887848029684799</v>
      </c>
      <c r="M272" s="14">
        <f>Lisäosat[[#This Row],[HYTE-kerroin (sis. Kulttuurihyte)]]*Lisäosat[[#This Row],[Asukasmäärä 31.12.2022]]</f>
        <v>29435.02854830791</v>
      </c>
      <c r="N272" s="435">
        <f>Lisäosat[[#This Row],[HYTE-kerroin (sis. Kulttuurihyte)]]/$N$7</f>
        <v>1.0645785204396181</v>
      </c>
      <c r="O272" s="447">
        <v>1.5214559981449272</v>
      </c>
      <c r="P272" s="200">
        <v>0</v>
      </c>
      <c r="Q272" s="162">
        <v>0</v>
      </c>
      <c r="R272" s="162">
        <v>401886.36591613077</v>
      </c>
      <c r="S272" s="162">
        <v>830174.34149976156</v>
      </c>
      <c r="T272" s="162">
        <v>629170.98525782768</v>
      </c>
      <c r="U272" s="314">
        <f t="shared" si="5"/>
        <v>1861231.69267372</v>
      </c>
      <c r="V272" s="44"/>
      <c r="W272" s="44"/>
      <c r="X272" s="110"/>
      <c r="Y272" s="110"/>
      <c r="Z272" s="111"/>
    </row>
    <row r="273" spans="1:26" s="45" customFormat="1" x14ac:dyDescent="0.25">
      <c r="A273" s="128">
        <v>859</v>
      </c>
      <c r="B273" s="124" t="s">
        <v>277</v>
      </c>
      <c r="C273" s="416">
        <v>6562</v>
      </c>
      <c r="D273" s="420">
        <v>0</v>
      </c>
      <c r="E273" s="428">
        <v>0</v>
      </c>
      <c r="F273" s="158">
        <v>0</v>
      </c>
      <c r="G273" s="427">
        <v>0</v>
      </c>
      <c r="H273" s="272">
        <v>1441</v>
      </c>
      <c r="I273" s="15">
        <v>2585</v>
      </c>
      <c r="J273" s="337">
        <v>0.55744680851063833</v>
      </c>
      <c r="K273" s="435">
        <v>0.55756785441076162</v>
      </c>
      <c r="L273" s="442">
        <v>0.61361056395839497</v>
      </c>
      <c r="M273" s="14">
        <f>Lisäosat[[#This Row],[HYTE-kerroin (sis. Kulttuurihyte)]]*Lisäosat[[#This Row],[Asukasmäärä 31.12.2022]]</f>
        <v>4026.5125206949879</v>
      </c>
      <c r="N273" s="435">
        <f>Lisäosat[[#This Row],[HYTE-kerroin (sis. Kulttuurihyte)]]/$N$7</f>
        <v>0.8962215842055129</v>
      </c>
      <c r="O273" s="447">
        <v>0</v>
      </c>
      <c r="P273" s="200">
        <v>0</v>
      </c>
      <c r="Q273" s="162">
        <v>0</v>
      </c>
      <c r="R273" s="162">
        <v>47929.759414428772</v>
      </c>
      <c r="S273" s="162">
        <v>113562.22654659746</v>
      </c>
      <c r="T273" s="162">
        <v>0</v>
      </c>
      <c r="U273" s="314">
        <f t="shared" si="5"/>
        <v>161491.98596102622</v>
      </c>
      <c r="V273" s="44"/>
      <c r="W273" s="44"/>
      <c r="X273" s="110"/>
      <c r="Y273" s="110"/>
      <c r="Z273" s="111"/>
    </row>
    <row r="274" spans="1:26" s="45" customFormat="1" x14ac:dyDescent="0.25">
      <c r="A274" s="128">
        <v>886</v>
      </c>
      <c r="B274" s="124" t="s">
        <v>278</v>
      </c>
      <c r="C274" s="416">
        <v>12599</v>
      </c>
      <c r="D274" s="420">
        <v>0</v>
      </c>
      <c r="E274" s="428">
        <v>0</v>
      </c>
      <c r="F274" s="158">
        <v>1</v>
      </c>
      <c r="G274" s="427">
        <v>7.9371378680847689E-5</v>
      </c>
      <c r="H274" s="272">
        <v>3889</v>
      </c>
      <c r="I274" s="15">
        <v>5224</v>
      </c>
      <c r="J274" s="337">
        <v>0.74444869831546712</v>
      </c>
      <c r="K274" s="435">
        <v>0.74461035044336066</v>
      </c>
      <c r="L274" s="442">
        <v>0.65716953506020204</v>
      </c>
      <c r="M274" s="14">
        <f>Lisäosat[[#This Row],[HYTE-kerroin (sis. Kulttuurihyte)]]*Lisäosat[[#This Row],[Asukasmäärä 31.12.2022]]</f>
        <v>8279.6789722234862</v>
      </c>
      <c r="N274" s="435">
        <f>Lisäosat[[#This Row],[HYTE-kerroin (sis. Kulttuurihyte)]]/$N$7</f>
        <v>0.95984253922197615</v>
      </c>
      <c r="O274" s="447">
        <v>0</v>
      </c>
      <c r="P274" s="200">
        <v>0</v>
      </c>
      <c r="Q274" s="162">
        <v>0</v>
      </c>
      <c r="R274" s="162">
        <v>122895.63004859029</v>
      </c>
      <c r="S274" s="162">
        <v>233516.91428850975</v>
      </c>
      <c r="T274" s="162">
        <v>0</v>
      </c>
      <c r="U274" s="314">
        <f t="shared" si="5"/>
        <v>356412.54433710006</v>
      </c>
      <c r="V274" s="44"/>
      <c r="W274" s="44"/>
      <c r="X274" s="110"/>
      <c r="Y274" s="110"/>
      <c r="Z274" s="111"/>
    </row>
    <row r="275" spans="1:26" s="45" customFormat="1" x14ac:dyDescent="0.25">
      <c r="A275" s="128">
        <v>887</v>
      </c>
      <c r="B275" s="124" t="s">
        <v>279</v>
      </c>
      <c r="C275" s="416">
        <v>4569</v>
      </c>
      <c r="D275" s="420">
        <v>0</v>
      </c>
      <c r="E275" s="428">
        <v>0</v>
      </c>
      <c r="F275" s="158">
        <v>0</v>
      </c>
      <c r="G275" s="427">
        <v>0</v>
      </c>
      <c r="H275" s="272">
        <v>1336</v>
      </c>
      <c r="I275" s="15">
        <v>1698</v>
      </c>
      <c r="J275" s="337">
        <v>0.78680800942285045</v>
      </c>
      <c r="K275" s="435">
        <v>0.7869788595959446</v>
      </c>
      <c r="L275" s="442">
        <v>0.59933862629938295</v>
      </c>
      <c r="M275" s="14">
        <f>Lisäosat[[#This Row],[HYTE-kerroin (sis. Kulttuurihyte)]]*Lisäosat[[#This Row],[Asukasmäärä 31.12.2022]]</f>
        <v>2738.3781835618806</v>
      </c>
      <c r="N275" s="435">
        <f>Lisäosat[[#This Row],[HYTE-kerroin (sis. Kulttuurihyte)]]/$N$7</f>
        <v>0.87537641085007289</v>
      </c>
      <c r="O275" s="447">
        <v>0</v>
      </c>
      <c r="P275" s="200">
        <v>0</v>
      </c>
      <c r="Q275" s="162">
        <v>0</v>
      </c>
      <c r="R275" s="162">
        <v>47103.753964369709</v>
      </c>
      <c r="S275" s="162">
        <v>77232.175996869599</v>
      </c>
      <c r="T275" s="162">
        <v>0</v>
      </c>
      <c r="U275" s="314">
        <f t="shared" si="5"/>
        <v>124335.92996123931</v>
      </c>
      <c r="V275" s="44"/>
      <c r="W275" s="44"/>
      <c r="X275" s="110"/>
      <c r="Y275" s="110"/>
      <c r="Z275" s="111"/>
    </row>
    <row r="276" spans="1:26" s="45" customFormat="1" x14ac:dyDescent="0.25">
      <c r="A276" s="128">
        <v>889</v>
      </c>
      <c r="B276" s="124" t="s">
        <v>280</v>
      </c>
      <c r="C276" s="416">
        <v>2523</v>
      </c>
      <c r="D276" s="420">
        <v>1.3616333333333333</v>
      </c>
      <c r="E276" s="428">
        <v>0</v>
      </c>
      <c r="F276" s="158">
        <v>0</v>
      </c>
      <c r="G276" s="427">
        <v>0</v>
      </c>
      <c r="H276" s="272">
        <v>797</v>
      </c>
      <c r="I276" s="15">
        <v>872</v>
      </c>
      <c r="J276" s="337">
        <v>0.91399082568807344</v>
      </c>
      <c r="K276" s="435">
        <v>0.91418929277140903</v>
      </c>
      <c r="L276" s="442">
        <v>0.64547033138546495</v>
      </c>
      <c r="M276" s="14">
        <f>Lisäosat[[#This Row],[HYTE-kerroin (sis. Kulttuurihyte)]]*Lisäosat[[#This Row],[Asukasmäärä 31.12.2022]]</f>
        <v>1628.5216460855281</v>
      </c>
      <c r="N276" s="435">
        <f>Lisäosat[[#This Row],[HYTE-kerroin (sis. Kulttuurihyte)]]/$N$7</f>
        <v>0.94275502563082036</v>
      </c>
      <c r="O276" s="447">
        <v>0</v>
      </c>
      <c r="P276" s="200">
        <v>322532.61349649995</v>
      </c>
      <c r="Q276" s="162">
        <v>0</v>
      </c>
      <c r="R276" s="162">
        <v>30215.144572175672</v>
      </c>
      <c r="S276" s="162">
        <v>45930.20465186127</v>
      </c>
      <c r="T276" s="162">
        <v>0</v>
      </c>
      <c r="U276" s="314">
        <f t="shared" si="5"/>
        <v>398677.96272053692</v>
      </c>
      <c r="V276" s="44"/>
      <c r="W276" s="44"/>
      <c r="X276" s="110"/>
      <c r="Y276" s="110"/>
      <c r="Z276" s="111"/>
    </row>
    <row r="277" spans="1:26" s="45" customFormat="1" x14ac:dyDescent="0.25">
      <c r="A277" s="128">
        <v>890</v>
      </c>
      <c r="B277" s="124" t="s">
        <v>281</v>
      </c>
      <c r="C277" s="416">
        <v>1180</v>
      </c>
      <c r="D277" s="420">
        <v>1.9536666666666667</v>
      </c>
      <c r="E277" s="428">
        <v>1</v>
      </c>
      <c r="F277" s="158">
        <v>491</v>
      </c>
      <c r="G277" s="427">
        <v>0.41610169491525423</v>
      </c>
      <c r="H277" s="272">
        <v>462</v>
      </c>
      <c r="I277" s="15">
        <v>487</v>
      </c>
      <c r="J277" s="337">
        <v>0.94866529774127306</v>
      </c>
      <c r="K277" s="435">
        <v>0.94887129415766236</v>
      </c>
      <c r="L277" s="442">
        <v>0.46776722882722999</v>
      </c>
      <c r="M277" s="14">
        <f>Lisäosat[[#This Row],[HYTE-kerroin (sis. Kulttuurihyte)]]*Lisäosat[[#This Row],[Asukasmäärä 31.12.2022]]</f>
        <v>551.96533001613136</v>
      </c>
      <c r="N277" s="435">
        <f>Lisäosat[[#This Row],[HYTE-kerroin (sis. Kulttuurihyte)]]/$N$7</f>
        <v>0.68320708847409539</v>
      </c>
      <c r="O277" s="447">
        <v>0</v>
      </c>
      <c r="P277" s="200">
        <v>432871.18820000009</v>
      </c>
      <c r="Q277" s="162">
        <v>449328.83</v>
      </c>
      <c r="R277" s="162">
        <v>14667.652465089144</v>
      </c>
      <c r="S277" s="162">
        <v>15567.42007655304</v>
      </c>
      <c r="T277" s="162">
        <v>0</v>
      </c>
      <c r="U277" s="314">
        <f t="shared" si="5"/>
        <v>912435.09074164217</v>
      </c>
      <c r="V277" s="44"/>
      <c r="W277" s="44"/>
      <c r="X277" s="110"/>
      <c r="Y277" s="110"/>
      <c r="Z277" s="111"/>
    </row>
    <row r="278" spans="1:26" s="45" customFormat="1" x14ac:dyDescent="0.25">
      <c r="A278" s="128">
        <v>892</v>
      </c>
      <c r="B278" s="124" t="s">
        <v>282</v>
      </c>
      <c r="C278" s="416">
        <v>3592</v>
      </c>
      <c r="D278" s="420">
        <v>0</v>
      </c>
      <c r="E278" s="428">
        <v>0</v>
      </c>
      <c r="F278" s="158">
        <v>0</v>
      </c>
      <c r="G278" s="427">
        <v>0</v>
      </c>
      <c r="H278" s="272">
        <v>831</v>
      </c>
      <c r="I278" s="15">
        <v>1407</v>
      </c>
      <c r="J278" s="337">
        <v>0.59061833688699361</v>
      </c>
      <c r="K278" s="435">
        <v>0.59074658576585759</v>
      </c>
      <c r="L278" s="442">
        <v>0.73437248843730596</v>
      </c>
      <c r="M278" s="14">
        <f>Lisäosat[[#This Row],[HYTE-kerroin (sis. Kulttuurihyte)]]*Lisäosat[[#This Row],[Asukasmäärä 31.12.2022]]</f>
        <v>2637.865978466803</v>
      </c>
      <c r="N278" s="435">
        <f>Lisäosat[[#This Row],[HYTE-kerroin (sis. Kulttuurihyte)]]/$N$7</f>
        <v>1.0726029075158698</v>
      </c>
      <c r="O278" s="447">
        <v>0</v>
      </c>
      <c r="P278" s="200">
        <v>0</v>
      </c>
      <c r="Q278" s="162">
        <v>0</v>
      </c>
      <c r="R278" s="162">
        <v>27797.698742529581</v>
      </c>
      <c r="S278" s="162">
        <v>74397.368021720147</v>
      </c>
      <c r="T278" s="162">
        <v>0</v>
      </c>
      <c r="U278" s="314">
        <f t="shared" si="5"/>
        <v>102195.06676424973</v>
      </c>
      <c r="V278" s="44"/>
      <c r="W278" s="44"/>
      <c r="X278" s="110"/>
      <c r="Y278" s="110"/>
      <c r="Z278" s="111"/>
    </row>
    <row r="279" spans="1:26" s="45" customFormat="1" x14ac:dyDescent="0.25">
      <c r="A279" s="128">
        <v>893</v>
      </c>
      <c r="B279" s="124" t="s">
        <v>283</v>
      </c>
      <c r="C279" s="416">
        <v>7434</v>
      </c>
      <c r="D279" s="420">
        <v>1.1783333333333333E-2</v>
      </c>
      <c r="E279" s="428">
        <v>0</v>
      </c>
      <c r="F279" s="158">
        <v>0</v>
      </c>
      <c r="G279" s="427">
        <v>0</v>
      </c>
      <c r="H279" s="272">
        <v>3254</v>
      </c>
      <c r="I279" s="15">
        <v>3295</v>
      </c>
      <c r="J279" s="337">
        <v>0.98755690440060695</v>
      </c>
      <c r="K279" s="435">
        <v>0.98777134587303284</v>
      </c>
      <c r="L279" s="442">
        <v>0.586615916956163</v>
      </c>
      <c r="M279" s="14">
        <f>Lisäosat[[#This Row],[HYTE-kerroin (sis. Kulttuurihyte)]]*Lisäosat[[#This Row],[Asukasmäärä 31.12.2022]]</f>
        <v>4360.9027266521161</v>
      </c>
      <c r="N279" s="435">
        <f>Lisäosat[[#This Row],[HYTE-kerroin (sis. Kulttuurihyte)]]/$N$7</f>
        <v>0.85679399491282049</v>
      </c>
      <c r="O279" s="447">
        <v>0</v>
      </c>
      <c r="P279" s="200">
        <v>5482.7150070000007</v>
      </c>
      <c r="Q279" s="162">
        <v>0</v>
      </c>
      <c r="R279" s="162">
        <v>96194.507626383653</v>
      </c>
      <c r="S279" s="162">
        <v>122993.24063849263</v>
      </c>
      <c r="T279" s="162">
        <v>0</v>
      </c>
      <c r="U279" s="314">
        <f t="shared" si="5"/>
        <v>224670.46327187627</v>
      </c>
      <c r="V279" s="44"/>
      <c r="W279" s="44"/>
      <c r="X279" s="110"/>
      <c r="Y279" s="110"/>
      <c r="Z279" s="111"/>
    </row>
    <row r="280" spans="1:26" s="45" customFormat="1" x14ac:dyDescent="0.25">
      <c r="A280" s="128">
        <v>895</v>
      </c>
      <c r="B280" s="124" t="s">
        <v>284</v>
      </c>
      <c r="C280" s="416">
        <v>15092</v>
      </c>
      <c r="D280" s="420">
        <v>0</v>
      </c>
      <c r="E280" s="428">
        <v>0</v>
      </c>
      <c r="F280" s="158">
        <v>1</v>
      </c>
      <c r="G280" s="427">
        <v>6.626027034190299E-5</v>
      </c>
      <c r="H280" s="272">
        <v>8407</v>
      </c>
      <c r="I280" s="15">
        <v>6616</v>
      </c>
      <c r="J280" s="337">
        <v>1.2707073760580412</v>
      </c>
      <c r="K280" s="435">
        <v>1.2709833017890346</v>
      </c>
      <c r="L280" s="442">
        <v>0.66391352680757498</v>
      </c>
      <c r="M280" s="14">
        <f>Lisäosat[[#This Row],[HYTE-kerroin (sis. Kulttuurihyte)]]*Lisäosat[[#This Row],[Asukasmäärä 31.12.2022]]</f>
        <v>10019.782946579922</v>
      </c>
      <c r="N280" s="435">
        <f>Lisäosat[[#This Row],[HYTE-kerroin (sis. Kulttuurihyte)]]/$N$7</f>
        <v>0.96969261567553156</v>
      </c>
      <c r="O280" s="447">
        <v>0</v>
      </c>
      <c r="P280" s="200">
        <v>0</v>
      </c>
      <c r="Q280" s="162">
        <v>0</v>
      </c>
      <c r="R280" s="162">
        <v>251280.00787686143</v>
      </c>
      <c r="S280" s="162">
        <v>282594.14445601759</v>
      </c>
      <c r="T280" s="162">
        <v>0</v>
      </c>
      <c r="U280" s="314">
        <f t="shared" si="5"/>
        <v>533874.15233287902</v>
      </c>
      <c r="V280" s="44"/>
      <c r="W280" s="44"/>
      <c r="X280" s="110"/>
      <c r="Y280" s="110"/>
      <c r="Z280" s="111"/>
    </row>
    <row r="281" spans="1:26" s="45" customFormat="1" x14ac:dyDescent="0.25">
      <c r="A281" s="128">
        <v>905</v>
      </c>
      <c r="B281" s="124" t="s">
        <v>285</v>
      </c>
      <c r="C281" s="416">
        <v>67988</v>
      </c>
      <c r="D281" s="420">
        <v>0</v>
      </c>
      <c r="E281" s="428">
        <v>0</v>
      </c>
      <c r="F281" s="158">
        <v>4</v>
      </c>
      <c r="G281" s="427">
        <v>5.8833911866800022E-5</v>
      </c>
      <c r="H281" s="272">
        <v>37474</v>
      </c>
      <c r="I281" s="15">
        <v>30144</v>
      </c>
      <c r="J281" s="337">
        <v>1.2431661358811041</v>
      </c>
      <c r="K281" s="435">
        <v>1.243436081213328</v>
      </c>
      <c r="L281" s="442">
        <v>0.82645871953806604</v>
      </c>
      <c r="M281" s="14">
        <f>Lisäosat[[#This Row],[HYTE-kerroin (sis. Kulttuurihyte)]]*Lisäosat[[#This Row],[Asukasmäärä 31.12.2022]]</f>
        <v>56189.275423954037</v>
      </c>
      <c r="N281" s="435">
        <f>Lisäosat[[#This Row],[HYTE-kerroin (sis. Kulttuurihyte)]]/$N$7</f>
        <v>1.2071013545247351</v>
      </c>
      <c r="O281" s="447">
        <v>0.17357441738213852</v>
      </c>
      <c r="P281" s="200">
        <v>0</v>
      </c>
      <c r="Q281" s="162">
        <v>0</v>
      </c>
      <c r="R281" s="162">
        <v>1107457.3929928658</v>
      </c>
      <c r="S281" s="162">
        <v>1584740.9370734685</v>
      </c>
      <c r="T281" s="162">
        <v>120842.00948712278</v>
      </c>
      <c r="U281" s="314">
        <f t="shared" si="5"/>
        <v>2813040.3395534572</v>
      </c>
      <c r="V281" s="44"/>
      <c r="W281" s="44"/>
      <c r="X281" s="110"/>
      <c r="Y281" s="110"/>
      <c r="Z281" s="111"/>
    </row>
    <row r="282" spans="1:26" s="45" customFormat="1" x14ac:dyDescent="0.25">
      <c r="A282" s="128">
        <v>908</v>
      </c>
      <c r="B282" s="124" t="s">
        <v>286</v>
      </c>
      <c r="C282" s="416">
        <v>20703</v>
      </c>
      <c r="D282" s="420">
        <v>0</v>
      </c>
      <c r="E282" s="428">
        <v>0</v>
      </c>
      <c r="F282" s="158">
        <v>1</v>
      </c>
      <c r="G282" s="427">
        <v>4.8302178428247112E-5</v>
      </c>
      <c r="H282" s="272">
        <v>6632</v>
      </c>
      <c r="I282" s="15">
        <v>8132</v>
      </c>
      <c r="J282" s="337">
        <v>0.81554353172651251</v>
      </c>
      <c r="K282" s="435">
        <v>0.81572062162886805</v>
      </c>
      <c r="L282" s="442">
        <v>0.67647312956702699</v>
      </c>
      <c r="M282" s="14">
        <f>Lisäosat[[#This Row],[HYTE-kerroin (sis. Kulttuurihyte)]]*Lisäosat[[#This Row],[Asukasmäärä 31.12.2022]]</f>
        <v>14005.02320142616</v>
      </c>
      <c r="N282" s="435">
        <f>Lisäosat[[#This Row],[HYTE-kerroin (sis. Kulttuurihyte)]]/$N$7</f>
        <v>0.98803680292265861</v>
      </c>
      <c r="O282" s="447">
        <v>0</v>
      </c>
      <c r="P282" s="200">
        <v>0</v>
      </c>
      <c r="Q282" s="162">
        <v>0</v>
      </c>
      <c r="R282" s="162">
        <v>221231.01878753016</v>
      </c>
      <c r="S282" s="162">
        <v>394992.34372582962</v>
      </c>
      <c r="T282" s="162">
        <v>0</v>
      </c>
      <c r="U282" s="314">
        <f t="shared" si="5"/>
        <v>616223.36251335975</v>
      </c>
      <c r="V282" s="44"/>
      <c r="W282" s="44"/>
      <c r="X282" s="110"/>
      <c r="Y282" s="110"/>
      <c r="Z282" s="111"/>
    </row>
    <row r="283" spans="1:26" s="45" customFormat="1" x14ac:dyDescent="0.25">
      <c r="A283" s="128">
        <v>915</v>
      </c>
      <c r="B283" s="124" t="s">
        <v>287</v>
      </c>
      <c r="C283" s="416">
        <v>19759</v>
      </c>
      <c r="D283" s="420">
        <v>7.091666666666667E-2</v>
      </c>
      <c r="E283" s="428">
        <v>0</v>
      </c>
      <c r="F283" s="158">
        <v>0</v>
      </c>
      <c r="G283" s="427">
        <v>0</v>
      </c>
      <c r="H283" s="272">
        <v>7945</v>
      </c>
      <c r="I283" s="15">
        <v>7129</v>
      </c>
      <c r="J283" s="337">
        <v>1.1144620563893954</v>
      </c>
      <c r="K283" s="435">
        <v>1.1147040544790954</v>
      </c>
      <c r="L283" s="442">
        <v>0.74172675763232698</v>
      </c>
      <c r="M283" s="14">
        <f>Lisäosat[[#This Row],[HYTE-kerroin (sis. Kulttuurihyte)]]*Lisäosat[[#This Row],[Asukasmäärä 31.12.2022]]</f>
        <v>14655.779004057149</v>
      </c>
      <c r="N283" s="435">
        <f>Lisäosat[[#This Row],[HYTE-kerroin (sis. Kulttuurihyte)]]/$N$7</f>
        <v>1.0833443373017535</v>
      </c>
      <c r="O283" s="447">
        <v>0</v>
      </c>
      <c r="P283" s="200">
        <v>87703.762859166673</v>
      </c>
      <c r="Q283" s="162">
        <v>0</v>
      </c>
      <c r="R283" s="162">
        <v>288533.23010312702</v>
      </c>
      <c r="S283" s="162">
        <v>413346.01268999261</v>
      </c>
      <c r="T283" s="162">
        <v>0</v>
      </c>
      <c r="U283" s="314">
        <f t="shared" si="5"/>
        <v>789583.00565228635</v>
      </c>
      <c r="V283" s="44"/>
      <c r="W283" s="44"/>
      <c r="X283" s="110"/>
      <c r="Y283" s="110"/>
      <c r="Z283" s="111"/>
    </row>
    <row r="284" spans="1:26" s="45" customFormat="1" x14ac:dyDescent="0.25">
      <c r="A284" s="128">
        <v>918</v>
      </c>
      <c r="B284" s="124" t="s">
        <v>288</v>
      </c>
      <c r="C284" s="416">
        <v>2228</v>
      </c>
      <c r="D284" s="420">
        <v>0</v>
      </c>
      <c r="E284" s="428">
        <v>0</v>
      </c>
      <c r="F284" s="158">
        <v>0</v>
      </c>
      <c r="G284" s="427">
        <v>0</v>
      </c>
      <c r="H284" s="272">
        <v>690</v>
      </c>
      <c r="I284" s="15">
        <v>969</v>
      </c>
      <c r="J284" s="337">
        <v>0.71207430340557276</v>
      </c>
      <c r="K284" s="435">
        <v>0.71222892564700357</v>
      </c>
      <c r="L284" s="442">
        <v>0.463718401537695</v>
      </c>
      <c r="M284" s="14">
        <f>Lisäosat[[#This Row],[HYTE-kerroin (sis. Kulttuurihyte)]]*Lisäosat[[#This Row],[Asukasmäärä 31.12.2022]]</f>
        <v>1033.1645986259844</v>
      </c>
      <c r="N284" s="435">
        <f>Lisäosat[[#This Row],[HYTE-kerroin (sis. Kulttuurihyte)]]/$N$7</f>
        <v>0.6772934901419656</v>
      </c>
      <c r="O284" s="447">
        <v>0</v>
      </c>
      <c r="P284" s="200">
        <v>0</v>
      </c>
      <c r="Q284" s="162">
        <v>0</v>
      </c>
      <c r="R284" s="162">
        <v>20787.683207073966</v>
      </c>
      <c r="S284" s="162">
        <v>29138.981092460937</v>
      </c>
      <c r="T284" s="162">
        <v>0</v>
      </c>
      <c r="U284" s="314">
        <f t="shared" si="5"/>
        <v>49926.664299534903</v>
      </c>
      <c r="V284" s="44"/>
      <c r="W284" s="44"/>
      <c r="X284" s="110"/>
      <c r="Y284" s="110"/>
      <c r="Z284" s="111"/>
    </row>
    <row r="285" spans="1:26" s="45" customFormat="1" x14ac:dyDescent="0.25">
      <c r="A285" s="128">
        <v>921</v>
      </c>
      <c r="B285" s="124" t="s">
        <v>289</v>
      </c>
      <c r="C285" s="416">
        <v>1894</v>
      </c>
      <c r="D285" s="420">
        <v>1.6164666666666667</v>
      </c>
      <c r="E285" s="428">
        <v>0</v>
      </c>
      <c r="F285" s="158">
        <v>0</v>
      </c>
      <c r="G285" s="427">
        <v>0</v>
      </c>
      <c r="H285" s="272">
        <v>530</v>
      </c>
      <c r="I285" s="15">
        <v>631</v>
      </c>
      <c r="J285" s="337">
        <v>0.83993660855784469</v>
      </c>
      <c r="K285" s="435">
        <v>0.84011899525605005</v>
      </c>
      <c r="L285" s="442">
        <v>0.643170128742523</v>
      </c>
      <c r="M285" s="14">
        <f>Lisäosat[[#This Row],[HYTE-kerroin (sis. Kulttuurihyte)]]*Lisäosat[[#This Row],[Asukasmäärä 31.12.2022]]</f>
        <v>1218.1642238383386</v>
      </c>
      <c r="N285" s="435">
        <f>Lisäosat[[#This Row],[HYTE-kerroin (sis. Kulttuurihyte)]]/$N$7</f>
        <v>0.93939541714665009</v>
      </c>
      <c r="O285" s="447">
        <v>0</v>
      </c>
      <c r="P285" s="200">
        <v>574874.35372400004</v>
      </c>
      <c r="Q285" s="162">
        <v>0</v>
      </c>
      <c r="R285" s="162">
        <v>20844.528438895959</v>
      </c>
      <c r="S285" s="162">
        <v>34356.640106662831</v>
      </c>
      <c r="T285" s="162">
        <v>0</v>
      </c>
      <c r="U285" s="314">
        <f t="shared" si="5"/>
        <v>630075.52226955886</v>
      </c>
      <c r="V285" s="44"/>
      <c r="W285" s="44"/>
      <c r="X285" s="110"/>
      <c r="Y285" s="110"/>
      <c r="Z285" s="111"/>
    </row>
    <row r="286" spans="1:26" s="45" customFormat="1" x14ac:dyDescent="0.25">
      <c r="A286" s="128">
        <v>922</v>
      </c>
      <c r="B286" s="124" t="s">
        <v>290</v>
      </c>
      <c r="C286" s="416">
        <v>4501</v>
      </c>
      <c r="D286" s="420">
        <v>0</v>
      </c>
      <c r="E286" s="428">
        <v>0</v>
      </c>
      <c r="F286" s="158">
        <v>0</v>
      </c>
      <c r="G286" s="427">
        <v>0</v>
      </c>
      <c r="H286" s="272">
        <v>851</v>
      </c>
      <c r="I286" s="15">
        <v>2032</v>
      </c>
      <c r="J286" s="337">
        <v>0.41879921259842517</v>
      </c>
      <c r="K286" s="435">
        <v>0.41889015208697539</v>
      </c>
      <c r="L286" s="442">
        <v>0.79411112013340102</v>
      </c>
      <c r="M286" s="14">
        <f>Lisäosat[[#This Row],[HYTE-kerroin (sis. Kulttuurihyte)]]*Lisäosat[[#This Row],[Asukasmäärä 31.12.2022]]</f>
        <v>3574.2941517204381</v>
      </c>
      <c r="N286" s="435">
        <f>Lisäosat[[#This Row],[HYTE-kerroin (sis. Kulttuurihyte)]]/$N$7</f>
        <v>1.1598554000276744</v>
      </c>
      <c r="O286" s="447">
        <v>1.1071325981195719</v>
      </c>
      <c r="P286" s="200">
        <v>0</v>
      </c>
      <c r="Q286" s="162">
        <v>0</v>
      </c>
      <c r="R286" s="162">
        <v>24699.061926519538</v>
      </c>
      <c r="S286" s="162">
        <v>100808.0317931793</v>
      </c>
      <c r="T286" s="162">
        <v>51028.007159154622</v>
      </c>
      <c r="U286" s="314">
        <f t="shared" si="5"/>
        <v>176535.10087885347</v>
      </c>
      <c r="V286" s="44"/>
      <c r="W286" s="44"/>
      <c r="X286" s="110"/>
      <c r="Y286" s="110"/>
      <c r="Z286" s="111"/>
    </row>
    <row r="287" spans="1:26" s="45" customFormat="1" x14ac:dyDescent="0.25">
      <c r="A287" s="128">
        <v>924</v>
      </c>
      <c r="B287" s="124" t="s">
        <v>291</v>
      </c>
      <c r="C287" s="416">
        <v>2946</v>
      </c>
      <c r="D287" s="420">
        <v>0.99025000000000007</v>
      </c>
      <c r="E287" s="428">
        <v>0</v>
      </c>
      <c r="F287" s="158">
        <v>0</v>
      </c>
      <c r="G287" s="427">
        <v>0</v>
      </c>
      <c r="H287" s="272">
        <v>1014</v>
      </c>
      <c r="I287" s="15">
        <v>1160</v>
      </c>
      <c r="J287" s="337">
        <v>0.87413793103448278</v>
      </c>
      <c r="K287" s="435">
        <v>0.87432774432443006</v>
      </c>
      <c r="L287" s="442">
        <v>0.63781795636065597</v>
      </c>
      <c r="M287" s="14">
        <f>Lisäosat[[#This Row],[HYTE-kerroin (sis. Kulttuurihyte)]]*Lisäosat[[#This Row],[Asukasmäärä 31.12.2022]]</f>
        <v>1879.0116994384925</v>
      </c>
      <c r="N287" s="435">
        <f>Lisäosat[[#This Row],[HYTE-kerroin (sis. Kulttuurihyte)]]/$N$7</f>
        <v>0.93157819121743168</v>
      </c>
      <c r="O287" s="447">
        <v>0</v>
      </c>
      <c r="P287" s="200">
        <v>182592.33613500005</v>
      </c>
      <c r="Q287" s="162">
        <v>0</v>
      </c>
      <c r="R287" s="162">
        <v>33742.580905614996</v>
      </c>
      <c r="S287" s="162">
        <v>52994.930774115754</v>
      </c>
      <c r="T287" s="162">
        <v>0</v>
      </c>
      <c r="U287" s="314">
        <f t="shared" si="5"/>
        <v>269329.84781473083</v>
      </c>
      <c r="V287" s="44"/>
      <c r="W287" s="44"/>
      <c r="X287" s="110"/>
      <c r="Y287" s="110"/>
      <c r="Z287" s="111"/>
    </row>
    <row r="288" spans="1:26" s="45" customFormat="1" x14ac:dyDescent="0.25">
      <c r="A288" s="128">
        <v>925</v>
      </c>
      <c r="B288" s="124" t="s">
        <v>292</v>
      </c>
      <c r="C288" s="416">
        <v>3427</v>
      </c>
      <c r="D288" s="420">
        <v>0.83401666666666663</v>
      </c>
      <c r="E288" s="428">
        <v>0</v>
      </c>
      <c r="F288" s="158">
        <v>0</v>
      </c>
      <c r="G288" s="427">
        <v>0</v>
      </c>
      <c r="H288" s="272">
        <v>2023</v>
      </c>
      <c r="I288" s="15">
        <v>1470</v>
      </c>
      <c r="J288" s="337">
        <v>1.3761904761904762</v>
      </c>
      <c r="K288" s="435">
        <v>1.3764893068813839</v>
      </c>
      <c r="L288" s="442">
        <v>0.59571207467506604</v>
      </c>
      <c r="M288" s="14">
        <f>Lisäosat[[#This Row],[HYTE-kerroin (sis. Kulttuurihyte)]]*Lisäosat[[#This Row],[Asukasmäärä 31.12.2022]]</f>
        <v>2041.5052799114512</v>
      </c>
      <c r="N288" s="435">
        <f>Lisäosat[[#This Row],[HYTE-kerroin (sis. Kulttuurihyte)]]/$N$7</f>
        <v>0.87007957596349361</v>
      </c>
      <c r="O288" s="447">
        <v>0</v>
      </c>
      <c r="P288" s="200">
        <v>178893.18055216665</v>
      </c>
      <c r="Q288" s="162">
        <v>0</v>
      </c>
      <c r="R288" s="162">
        <v>61795.697996340787</v>
      </c>
      <c r="S288" s="162">
        <v>57577.837868827293</v>
      </c>
      <c r="T288" s="162">
        <v>0</v>
      </c>
      <c r="U288" s="314">
        <f t="shared" si="5"/>
        <v>298266.71641733474</v>
      </c>
      <c r="V288" s="44"/>
      <c r="W288" s="44"/>
      <c r="X288" s="110"/>
      <c r="Y288" s="110"/>
      <c r="Z288" s="111"/>
    </row>
    <row r="289" spans="1:26" s="45" customFormat="1" x14ac:dyDescent="0.25">
      <c r="A289" s="128">
        <v>927</v>
      </c>
      <c r="B289" s="124" t="s">
        <v>293</v>
      </c>
      <c r="C289" s="416">
        <v>28913</v>
      </c>
      <c r="D289" s="420">
        <v>0</v>
      </c>
      <c r="E289" s="428">
        <v>0</v>
      </c>
      <c r="F289" s="158">
        <v>3</v>
      </c>
      <c r="G289" s="427">
        <v>1.0375955452564591E-4</v>
      </c>
      <c r="H289" s="272">
        <v>8025</v>
      </c>
      <c r="I289" s="15">
        <v>13447</v>
      </c>
      <c r="J289" s="337">
        <v>0.59678738752138027</v>
      </c>
      <c r="K289" s="435">
        <v>0.59691697596892701</v>
      </c>
      <c r="L289" s="442">
        <v>0.69452047121083105</v>
      </c>
      <c r="M289" s="14">
        <f>Lisäosat[[#This Row],[HYTE-kerroin (sis. Kulttuurihyte)]]*Lisäosat[[#This Row],[Asukasmäärä 31.12.2022]]</f>
        <v>20080.670384118759</v>
      </c>
      <c r="N289" s="435">
        <f>Lisäosat[[#This Row],[HYTE-kerroin (sis. Kulttuurihyte)]]/$N$7</f>
        <v>1.0143962205545312</v>
      </c>
      <c r="O289" s="447">
        <v>0</v>
      </c>
      <c r="P289" s="200">
        <v>0</v>
      </c>
      <c r="Q289" s="162">
        <v>0</v>
      </c>
      <c r="R289" s="162">
        <v>226088.45289308357</v>
      </c>
      <c r="S289" s="162">
        <v>566347.58432968694</v>
      </c>
      <c r="T289" s="162">
        <v>0</v>
      </c>
      <c r="U289" s="314">
        <f t="shared" si="5"/>
        <v>792436.03722277051</v>
      </c>
      <c r="V289" s="44"/>
      <c r="W289" s="44"/>
      <c r="X289" s="110"/>
      <c r="Y289" s="110"/>
      <c r="Z289" s="111"/>
    </row>
    <row r="290" spans="1:26" s="45" customFormat="1" x14ac:dyDescent="0.25">
      <c r="A290" s="128">
        <v>931</v>
      </c>
      <c r="B290" s="124" t="s">
        <v>294</v>
      </c>
      <c r="C290" s="416">
        <v>5951</v>
      </c>
      <c r="D290" s="420">
        <v>1.4403999999999999</v>
      </c>
      <c r="E290" s="428">
        <v>0</v>
      </c>
      <c r="F290" s="158">
        <v>0</v>
      </c>
      <c r="G290" s="427">
        <v>0</v>
      </c>
      <c r="H290" s="272">
        <v>2241</v>
      </c>
      <c r="I290" s="15">
        <v>2135</v>
      </c>
      <c r="J290" s="337">
        <v>1.0496487119437938</v>
      </c>
      <c r="K290" s="435">
        <v>1.049876636242957</v>
      </c>
      <c r="L290" s="442">
        <v>0.62453598796131904</v>
      </c>
      <c r="M290" s="14">
        <f>Lisäosat[[#This Row],[HYTE-kerroin (sis. Kulttuurihyte)]]*Lisäosat[[#This Row],[Asukasmäärä 31.12.2022]]</f>
        <v>3716.6136643578097</v>
      </c>
      <c r="N290" s="435">
        <f>Lisäosat[[#This Row],[HYTE-kerroin (sis. Kulttuurihyte)]]/$N$7</f>
        <v>0.91217893791346083</v>
      </c>
      <c r="O290" s="447">
        <v>0</v>
      </c>
      <c r="P290" s="200">
        <v>804765.35825399996</v>
      </c>
      <c r="Q290" s="162">
        <v>0</v>
      </c>
      <c r="R290" s="162">
        <v>81846.387795892064</v>
      </c>
      <c r="S290" s="162">
        <v>104821.95715738923</v>
      </c>
      <c r="T290" s="162">
        <v>0</v>
      </c>
      <c r="U290" s="314">
        <f t="shared" si="5"/>
        <v>991433.7032072813</v>
      </c>
      <c r="V290" s="44"/>
      <c r="W290" s="44"/>
      <c r="X290" s="110"/>
      <c r="Y290" s="110"/>
      <c r="Z290" s="111"/>
    </row>
    <row r="291" spans="1:26" s="45" customFormat="1" x14ac:dyDescent="0.25">
      <c r="A291" s="128">
        <v>934</v>
      </c>
      <c r="B291" s="124" t="s">
        <v>295</v>
      </c>
      <c r="C291" s="416">
        <v>2671</v>
      </c>
      <c r="D291" s="420">
        <v>0.61865000000000003</v>
      </c>
      <c r="E291" s="428">
        <v>0</v>
      </c>
      <c r="F291" s="158">
        <v>0</v>
      </c>
      <c r="G291" s="427">
        <v>0</v>
      </c>
      <c r="H291" s="272">
        <v>963</v>
      </c>
      <c r="I291" s="15">
        <v>1083</v>
      </c>
      <c r="J291" s="337">
        <v>0.88919667590027696</v>
      </c>
      <c r="K291" s="435">
        <v>0.8893897590974138</v>
      </c>
      <c r="L291" s="442">
        <v>0.58474093202092303</v>
      </c>
      <c r="M291" s="14">
        <f>Lisäosat[[#This Row],[HYTE-kerroin (sis. Kulttuurihyte)]]*Lisäosat[[#This Row],[Asukasmäärä 31.12.2022]]</f>
        <v>1561.8430294278853</v>
      </c>
      <c r="N291" s="435">
        <f>Lisäosat[[#This Row],[HYTE-kerroin (sis. Kulttuurihyte)]]/$N$7</f>
        <v>0.85405544693512281</v>
      </c>
      <c r="O291" s="447">
        <v>0</v>
      </c>
      <c r="P291" s="200">
        <v>103424.60164850001</v>
      </c>
      <c r="Q291" s="162">
        <v>0</v>
      </c>
      <c r="R291" s="162">
        <v>31119.836609794416</v>
      </c>
      <c r="S291" s="162">
        <v>44049.626327127291</v>
      </c>
      <c r="T291" s="162">
        <v>0</v>
      </c>
      <c r="U291" s="314">
        <f t="shared" si="5"/>
        <v>178594.0645854217</v>
      </c>
      <c r="V291" s="44"/>
      <c r="W291" s="44"/>
      <c r="X291" s="110"/>
      <c r="Y291" s="110"/>
      <c r="Z291" s="111"/>
    </row>
    <row r="292" spans="1:26" s="45" customFormat="1" x14ac:dyDescent="0.25">
      <c r="A292" s="128">
        <v>935</v>
      </c>
      <c r="B292" s="124" t="s">
        <v>296</v>
      </c>
      <c r="C292" s="416">
        <v>2985</v>
      </c>
      <c r="D292" s="420">
        <v>0.64713333333333334</v>
      </c>
      <c r="E292" s="428">
        <v>0</v>
      </c>
      <c r="F292" s="158">
        <v>0</v>
      </c>
      <c r="G292" s="427">
        <v>0</v>
      </c>
      <c r="H292" s="272">
        <v>1134</v>
      </c>
      <c r="I292" s="15">
        <v>1107</v>
      </c>
      <c r="J292" s="337">
        <v>1.024390243902439</v>
      </c>
      <c r="K292" s="435">
        <v>1.0246126834917553</v>
      </c>
      <c r="L292" s="442">
        <v>0.43711176209689001</v>
      </c>
      <c r="M292" s="14">
        <f>Lisäosat[[#This Row],[HYTE-kerroin (sis. Kulttuurihyte)]]*Lisäosat[[#This Row],[Asukasmäärä 31.12.2022]]</f>
        <v>1304.7786098592167</v>
      </c>
      <c r="N292" s="435">
        <f>Lisäosat[[#This Row],[HYTE-kerroin (sis. Kulttuurihyte)]]/$N$7</f>
        <v>0.63843261330797429</v>
      </c>
      <c r="O292" s="447">
        <v>0</v>
      </c>
      <c r="P292" s="200">
        <v>120904.66487000001</v>
      </c>
      <c r="Q292" s="162">
        <v>0</v>
      </c>
      <c r="R292" s="162">
        <v>40065.942068919852</v>
      </c>
      <c r="S292" s="162">
        <v>36799.479282486289</v>
      </c>
      <c r="T292" s="162">
        <v>0</v>
      </c>
      <c r="U292" s="314">
        <f t="shared" si="5"/>
        <v>197770.08622140615</v>
      </c>
      <c r="V292" s="44"/>
      <c r="W292" s="44"/>
      <c r="X292" s="110"/>
      <c r="Y292" s="110"/>
      <c r="Z292" s="111"/>
    </row>
    <row r="293" spans="1:26" s="45" customFormat="1" x14ac:dyDescent="0.25">
      <c r="A293" s="128">
        <v>936</v>
      </c>
      <c r="B293" s="124" t="s">
        <v>297</v>
      </c>
      <c r="C293" s="416">
        <v>6395</v>
      </c>
      <c r="D293" s="420">
        <v>1.0767333333333333</v>
      </c>
      <c r="E293" s="428">
        <v>0</v>
      </c>
      <c r="F293" s="158">
        <v>0</v>
      </c>
      <c r="G293" s="427">
        <v>0</v>
      </c>
      <c r="H293" s="272">
        <v>2289</v>
      </c>
      <c r="I293" s="15">
        <v>2329</v>
      </c>
      <c r="J293" s="337">
        <v>0.98282524688707595</v>
      </c>
      <c r="K293" s="435">
        <v>0.98303866091126102</v>
      </c>
      <c r="L293" s="442">
        <v>0.60815317396416502</v>
      </c>
      <c r="M293" s="14">
        <f>Lisäosat[[#This Row],[HYTE-kerroin (sis. Kulttuurihyte)]]*Lisäosat[[#This Row],[Asukasmäärä 31.12.2022]]</f>
        <v>3889.1395475008353</v>
      </c>
      <c r="N293" s="435">
        <f>Lisäosat[[#This Row],[HYTE-kerroin (sis. Kulttuurihyte)]]/$N$7</f>
        <v>0.88825068051913547</v>
      </c>
      <c r="O293" s="447">
        <v>0</v>
      </c>
      <c r="P293" s="200">
        <v>646464.85205500002</v>
      </c>
      <c r="Q293" s="162">
        <v>0</v>
      </c>
      <c r="R293" s="162">
        <v>82353.572298510437</v>
      </c>
      <c r="S293" s="162">
        <v>109687.8114980727</v>
      </c>
      <c r="T293" s="162">
        <v>0</v>
      </c>
      <c r="U293" s="314">
        <f t="shared" si="5"/>
        <v>838506.23585158319</v>
      </c>
      <c r="V293" s="44"/>
      <c r="W293" s="44"/>
      <c r="X293" s="110"/>
      <c r="Y293" s="110"/>
      <c r="Z293" s="111"/>
    </row>
    <row r="294" spans="1:26" s="45" customFormat="1" x14ac:dyDescent="0.25">
      <c r="A294" s="128">
        <v>946</v>
      </c>
      <c r="B294" s="124" t="s">
        <v>298</v>
      </c>
      <c r="C294" s="416">
        <v>6287</v>
      </c>
      <c r="D294" s="420">
        <v>0.40866666666666668</v>
      </c>
      <c r="E294" s="428">
        <v>0</v>
      </c>
      <c r="F294" s="158">
        <v>0</v>
      </c>
      <c r="G294" s="427">
        <v>0</v>
      </c>
      <c r="H294" s="272">
        <v>2383</v>
      </c>
      <c r="I294" s="15">
        <v>2724</v>
      </c>
      <c r="J294" s="337">
        <v>0.87481644640234946</v>
      </c>
      <c r="K294" s="435">
        <v>0.87500640702743648</v>
      </c>
      <c r="L294" s="442">
        <v>0.57392244828968297</v>
      </c>
      <c r="M294" s="14">
        <f>Lisäosat[[#This Row],[HYTE-kerroin (sis. Kulttuurihyte)]]*Lisäosat[[#This Row],[Asukasmäärä 31.12.2022]]</f>
        <v>3608.2504323972366</v>
      </c>
      <c r="N294" s="435">
        <f>Lisäosat[[#This Row],[HYTE-kerroin (sis. Kulttuurihyte)]]/$N$7</f>
        <v>0.83825428704998928</v>
      </c>
      <c r="O294" s="447">
        <v>0</v>
      </c>
      <c r="P294" s="200">
        <v>160811.69419333333</v>
      </c>
      <c r="Q294" s="162">
        <v>0</v>
      </c>
      <c r="R294" s="162">
        <v>72065.265180857561</v>
      </c>
      <c r="S294" s="162">
        <v>101765.72180881418</v>
      </c>
      <c r="T294" s="162">
        <v>0</v>
      </c>
      <c r="U294" s="314">
        <f t="shared" si="5"/>
        <v>334642.6811830051</v>
      </c>
      <c r="V294" s="44"/>
      <c r="W294" s="44"/>
      <c r="X294" s="110"/>
      <c r="Y294" s="110"/>
      <c r="Z294" s="111"/>
    </row>
    <row r="295" spans="1:26" s="45" customFormat="1" x14ac:dyDescent="0.25">
      <c r="A295" s="128">
        <v>976</v>
      </c>
      <c r="B295" s="124" t="s">
        <v>299</v>
      </c>
      <c r="C295" s="416">
        <v>3788</v>
      </c>
      <c r="D295" s="420">
        <v>1.7273999999999998</v>
      </c>
      <c r="E295" s="428">
        <v>0</v>
      </c>
      <c r="F295" s="158">
        <v>3</v>
      </c>
      <c r="G295" s="427">
        <v>7.919746568109821E-4</v>
      </c>
      <c r="H295" s="272">
        <v>1162</v>
      </c>
      <c r="I295" s="15">
        <v>1282</v>
      </c>
      <c r="J295" s="337">
        <v>0.90639625585023398</v>
      </c>
      <c r="K295" s="435">
        <v>0.90659307382278798</v>
      </c>
      <c r="L295" s="442">
        <v>0.64548296689997997</v>
      </c>
      <c r="M295" s="14">
        <f>Lisäosat[[#This Row],[HYTE-kerroin (sis. Kulttuurihyte)]]*Lisäosat[[#This Row],[Asukasmäärä 31.12.2022]]</f>
        <v>2445.0894786171243</v>
      </c>
      <c r="N295" s="435">
        <f>Lisäosat[[#This Row],[HYTE-kerroin (sis. Kulttuurihyte)]]/$N$7</f>
        <v>0.94277348069255018</v>
      </c>
      <c r="O295" s="447">
        <v>0</v>
      </c>
      <c r="P295" s="200">
        <v>1228652.565624</v>
      </c>
      <c r="Q295" s="162">
        <v>0</v>
      </c>
      <c r="R295" s="162">
        <v>44987.68678369344</v>
      </c>
      <c r="S295" s="162">
        <v>68960.37299531186</v>
      </c>
      <c r="T295" s="162">
        <v>0</v>
      </c>
      <c r="U295" s="314">
        <f t="shared" si="5"/>
        <v>1342600.6254030054</v>
      </c>
      <c r="V295" s="44"/>
      <c r="W295" s="44"/>
      <c r="X295" s="110"/>
      <c r="Y295" s="110"/>
      <c r="Z295" s="111"/>
    </row>
    <row r="296" spans="1:26" s="45" customFormat="1" x14ac:dyDescent="0.25">
      <c r="A296" s="128">
        <v>977</v>
      </c>
      <c r="B296" s="124" t="s">
        <v>300</v>
      </c>
      <c r="C296" s="416">
        <v>15293</v>
      </c>
      <c r="D296" s="420">
        <v>0</v>
      </c>
      <c r="E296" s="428">
        <v>0</v>
      </c>
      <c r="F296" s="158">
        <v>1</v>
      </c>
      <c r="G296" s="427">
        <v>6.5389393840319102E-5</v>
      </c>
      <c r="H296" s="272">
        <v>6815</v>
      </c>
      <c r="I296" s="15">
        <v>6377</v>
      </c>
      <c r="J296" s="337">
        <v>1.0686843343264858</v>
      </c>
      <c r="K296" s="435">
        <v>1.0689163920855782</v>
      </c>
      <c r="L296" s="442">
        <v>0.65185589636522101</v>
      </c>
      <c r="M296" s="14">
        <f>Lisäosat[[#This Row],[HYTE-kerroin (sis. Kulttuurihyte)]]*Lisäosat[[#This Row],[Asukasmäärä 31.12.2022]]</f>
        <v>9968.8322231133243</v>
      </c>
      <c r="N296" s="435">
        <f>Lisäosat[[#This Row],[HYTE-kerroin (sis. Kulttuurihyte)]]/$N$7</f>
        <v>0.95208159446510832</v>
      </c>
      <c r="O296" s="447">
        <v>8.3590929370550945E-2</v>
      </c>
      <c r="P296" s="200">
        <v>0</v>
      </c>
      <c r="Q296" s="162">
        <v>0</v>
      </c>
      <c r="R296" s="162">
        <v>214144.89283255817</v>
      </c>
      <c r="S296" s="162">
        <v>281157.14964443113</v>
      </c>
      <c r="T296" s="162">
        <v>13090.366288525676</v>
      </c>
      <c r="U296" s="314">
        <f t="shared" si="5"/>
        <v>508392.40876551502</v>
      </c>
      <c r="V296" s="44"/>
      <c r="W296" s="44"/>
      <c r="X296" s="110"/>
      <c r="Y296" s="110"/>
      <c r="Z296" s="111"/>
    </row>
    <row r="297" spans="1:26" s="45" customFormat="1" x14ac:dyDescent="0.25">
      <c r="A297" s="128">
        <v>980</v>
      </c>
      <c r="B297" s="124" t="s">
        <v>301</v>
      </c>
      <c r="C297" s="416">
        <v>33607</v>
      </c>
      <c r="D297" s="420">
        <v>0</v>
      </c>
      <c r="E297" s="428">
        <v>0</v>
      </c>
      <c r="F297" s="158">
        <v>1</v>
      </c>
      <c r="G297" s="427">
        <v>2.9755705656559646E-5</v>
      </c>
      <c r="H297" s="272">
        <v>10139</v>
      </c>
      <c r="I297" s="15">
        <v>15310</v>
      </c>
      <c r="J297" s="337">
        <v>0.66224689745264531</v>
      </c>
      <c r="K297" s="435">
        <v>0.66239070000130496</v>
      </c>
      <c r="L297" s="442">
        <v>0.72183288509395904</v>
      </c>
      <c r="M297" s="14">
        <f>Lisäosat[[#This Row],[HYTE-kerroin (sis. Kulttuurihyte)]]*Lisäosat[[#This Row],[Asukasmäärä 31.12.2022]]</f>
        <v>24258.637769352681</v>
      </c>
      <c r="N297" s="435">
        <f>Lisäosat[[#This Row],[HYTE-kerroin (sis. Kulttuurihyte)]]/$N$7</f>
        <v>1.054287930829052</v>
      </c>
      <c r="O297" s="447">
        <v>0.3526918724832277</v>
      </c>
      <c r="P297" s="200">
        <v>0</v>
      </c>
      <c r="Q297" s="162">
        <v>0</v>
      </c>
      <c r="R297" s="162">
        <v>291618.63173976447</v>
      </c>
      <c r="S297" s="162">
        <v>684181.38622839237</v>
      </c>
      <c r="T297" s="162">
        <v>121373.85736748886</v>
      </c>
      <c r="U297" s="314">
        <f t="shared" si="5"/>
        <v>1097173.8753356456</v>
      </c>
      <c r="V297" s="44"/>
      <c r="W297" s="44"/>
      <c r="X297" s="110"/>
      <c r="Y297" s="110"/>
      <c r="Z297" s="111"/>
    </row>
    <row r="298" spans="1:26" s="45" customFormat="1" x14ac:dyDescent="0.25">
      <c r="A298" s="128">
        <v>981</v>
      </c>
      <c r="B298" s="124" t="s">
        <v>302</v>
      </c>
      <c r="C298" s="416">
        <v>2237</v>
      </c>
      <c r="D298" s="420">
        <v>0</v>
      </c>
      <c r="E298" s="428">
        <v>0</v>
      </c>
      <c r="F298" s="158">
        <v>0</v>
      </c>
      <c r="G298" s="427">
        <v>0</v>
      </c>
      <c r="H298" s="272">
        <v>586</v>
      </c>
      <c r="I298" s="15">
        <v>961</v>
      </c>
      <c r="J298" s="337">
        <v>0.60978147762747137</v>
      </c>
      <c r="K298" s="435">
        <v>0.6099138876560356</v>
      </c>
      <c r="L298" s="442">
        <v>0.47650834907193002</v>
      </c>
      <c r="M298" s="14">
        <f>Lisäosat[[#This Row],[HYTE-kerroin (sis. Kulttuurihyte)]]*Lisäosat[[#This Row],[Asukasmäärä 31.12.2022]]</f>
        <v>1065.9491768739074</v>
      </c>
      <c r="N298" s="435">
        <f>Lisäosat[[#This Row],[HYTE-kerroin (sis. Kulttuurihyte)]]/$N$7</f>
        <v>0.69597411220800731</v>
      </c>
      <c r="O298" s="447">
        <v>0</v>
      </c>
      <c r="P298" s="200">
        <v>0</v>
      </c>
      <c r="Q298" s="162">
        <v>0</v>
      </c>
      <c r="R298" s="162">
        <v>17873.343503593824</v>
      </c>
      <c r="S298" s="162">
        <v>30063.624858769821</v>
      </c>
      <c r="T298" s="162">
        <v>0</v>
      </c>
      <c r="U298" s="314">
        <f t="shared" si="5"/>
        <v>47936.968362363645</v>
      </c>
      <c r="V298" s="44"/>
      <c r="W298" s="44"/>
      <c r="X298" s="110"/>
      <c r="Y298" s="110"/>
      <c r="Z298" s="111"/>
    </row>
    <row r="299" spans="1:26" s="45" customFormat="1" x14ac:dyDescent="0.25">
      <c r="A299" s="128">
        <v>989</v>
      </c>
      <c r="B299" s="124" t="s">
        <v>303</v>
      </c>
      <c r="C299" s="416">
        <v>5406</v>
      </c>
      <c r="D299" s="420">
        <v>0.91591666666666671</v>
      </c>
      <c r="E299" s="428">
        <v>0</v>
      </c>
      <c r="F299" s="158">
        <v>0</v>
      </c>
      <c r="G299" s="427">
        <v>0</v>
      </c>
      <c r="H299" s="272">
        <v>2067</v>
      </c>
      <c r="I299" s="15">
        <v>2026</v>
      </c>
      <c r="J299" s="337">
        <v>1.0202369200394867</v>
      </c>
      <c r="K299" s="435">
        <v>1.0204584577619022</v>
      </c>
      <c r="L299" s="442">
        <v>0.65635767559126701</v>
      </c>
      <c r="M299" s="14">
        <f>Lisäosat[[#This Row],[HYTE-kerroin (sis. Kulttuurihyte)]]*Lisäosat[[#This Row],[Asukasmäärä 31.12.2022]]</f>
        <v>3548.2695942463893</v>
      </c>
      <c r="N299" s="435">
        <f>Lisäosat[[#This Row],[HYTE-kerroin (sis. Kulttuurihyte)]]/$N$7</f>
        <v>0.95865676110448839</v>
      </c>
      <c r="O299" s="447">
        <v>0</v>
      </c>
      <c r="P299" s="200">
        <v>309910.97384500003</v>
      </c>
      <c r="Q299" s="162">
        <v>0</v>
      </c>
      <c r="R299" s="162">
        <v>72267.439336857045</v>
      </c>
      <c r="S299" s="162">
        <v>100074.04507975097</v>
      </c>
      <c r="T299" s="162">
        <v>0</v>
      </c>
      <c r="U299" s="314">
        <f t="shared" si="5"/>
        <v>482252.45826160803</v>
      </c>
      <c r="V299" s="44"/>
      <c r="W299" s="44"/>
      <c r="X299" s="110"/>
      <c r="Y299" s="110"/>
      <c r="Z299" s="111"/>
    </row>
    <row r="300" spans="1:26" s="45" customFormat="1" x14ac:dyDescent="0.25">
      <c r="A300" s="128">
        <v>992</v>
      </c>
      <c r="B300" s="124" t="s">
        <v>304</v>
      </c>
      <c r="C300" s="417">
        <v>18120</v>
      </c>
      <c r="D300" s="421">
        <v>0</v>
      </c>
      <c r="E300" s="429">
        <v>0</v>
      </c>
      <c r="F300" s="430">
        <v>7</v>
      </c>
      <c r="G300" s="431">
        <v>3.8631346578366446E-4</v>
      </c>
      <c r="H300" s="402">
        <v>7142</v>
      </c>
      <c r="I300" s="410">
        <v>6680</v>
      </c>
      <c r="J300" s="436">
        <v>1.0691616766467067</v>
      </c>
      <c r="K300" s="437">
        <v>1.0693938380575376</v>
      </c>
      <c r="L300" s="443">
        <v>0.55306775767299698</v>
      </c>
      <c r="M300" s="444">
        <f>Lisäosat[[#This Row],[HYTE-kerroin (sis. Kulttuurihyte)]]*Lisäosat[[#This Row],[Asukasmäärä 31.12.2022]]</f>
        <v>10021.587769034706</v>
      </c>
      <c r="N300" s="437">
        <f>Lisäosat[[#This Row],[HYTE-kerroin (sis. Kulttuurihyte)]]/$N$7</f>
        <v>0.8077945378859096</v>
      </c>
      <c r="O300" s="448">
        <v>0</v>
      </c>
      <c r="P300" s="200">
        <v>0</v>
      </c>
      <c r="Q300" s="162">
        <v>0</v>
      </c>
      <c r="R300" s="162">
        <v>253844.15412739382</v>
      </c>
      <c r="S300" s="162">
        <v>282645.04698157363</v>
      </c>
      <c r="T300" s="162">
        <v>0</v>
      </c>
      <c r="U300" s="314">
        <f t="shared" si="5"/>
        <v>536489.20110896742</v>
      </c>
      <c r="V300" s="44"/>
      <c r="W300" s="44"/>
      <c r="X300" s="110"/>
      <c r="Y300" s="110"/>
      <c r="Z300" s="111"/>
    </row>
  </sheetData>
  <pageMargins left="0.51181102362204722" right="0.51181102362204722" top="0.55118110236220474" bottom="0.55118110236220474" header="0.31496062992125984" footer="0.31496062992125984"/>
  <pageSetup paperSize="9" scale="80" orientation="landscape" r:id="rId1"/>
  <ignoredErrors>
    <ignoredError sqref="U6 U10:U300 U8:U9" formulaRange="1"/>
    <ignoredError sqref="M7" calculatedColumn="1"/>
    <ignoredError sqref="G7" formula="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8"/>
  <sheetViews>
    <sheetView zoomScale="80" zoomScaleNormal="80" workbookViewId="0">
      <pane xSplit="2" ySplit="4" topLeftCell="D5" activePane="bottomRight" state="frozen"/>
      <selection activeCell="G29" sqref="G29"/>
      <selection pane="topRight" activeCell="G29" sqref="G29"/>
      <selection pane="bottomLeft" activeCell="G29" sqref="G29"/>
      <selection pane="bottomRight" activeCell="A8" sqref="A8"/>
    </sheetView>
  </sheetViews>
  <sheetFormatPr defaultRowHeight="15" x14ac:dyDescent="0.25"/>
  <cols>
    <col min="1" max="1" width="10.625" style="242" customWidth="1"/>
    <col min="2" max="3" width="20.625" style="242" customWidth="1"/>
    <col min="4" max="4" width="24.125" style="133" customWidth="1"/>
    <col min="5" max="5" width="30.375" style="133" bestFit="1" customWidth="1"/>
    <col min="6" max="6" width="20.625" style="133" bestFit="1" customWidth="1"/>
    <col min="7" max="7" width="23.5" style="36" customWidth="1"/>
    <col min="8" max="8" width="15.875" style="36" bestFit="1" customWidth="1"/>
    <col min="9" max="9" width="21.125" style="133" customWidth="1"/>
    <col min="10" max="10" width="21.375" style="133" bestFit="1" customWidth="1"/>
    <col min="11" max="11" width="28.625" style="133" bestFit="1" customWidth="1"/>
    <col min="12" max="13" width="23.125" style="133" customWidth="1"/>
    <col min="14" max="14" width="25.125" style="251" bestFit="1" customWidth="1"/>
    <col min="15" max="15" width="8.625" style="21"/>
  </cols>
  <sheetData>
    <row r="1" spans="1:15" ht="23.25" x14ac:dyDescent="0.35">
      <c r="A1" s="317" t="s">
        <v>769</v>
      </c>
      <c r="B1" s="241"/>
      <c r="C1" s="241"/>
      <c r="D1" s="41"/>
      <c r="E1" s="326"/>
      <c r="F1" s="41"/>
      <c r="G1" s="38"/>
      <c r="H1" s="38"/>
      <c r="I1" s="41"/>
      <c r="J1" s="41"/>
      <c r="K1" s="41"/>
      <c r="L1" s="41"/>
      <c r="M1" s="41"/>
    </row>
    <row r="2" spans="1:15" ht="14.25" x14ac:dyDescent="0.2">
      <c r="A2" s="242" t="s">
        <v>367</v>
      </c>
      <c r="B2" s="243"/>
      <c r="C2" s="334"/>
      <c r="D2" s="334"/>
      <c r="E2" s="334"/>
      <c r="F2" s="334"/>
      <c r="G2" s="334"/>
      <c r="H2" s="334"/>
      <c r="I2" s="371"/>
      <c r="J2" s="334"/>
      <c r="K2" s="334"/>
      <c r="L2" s="334"/>
      <c r="M2" s="334"/>
      <c r="N2" s="344"/>
    </row>
    <row r="3" spans="1:15" s="215" customFormat="1" ht="60" x14ac:dyDescent="0.2">
      <c r="A3" s="249" t="s">
        <v>669</v>
      </c>
      <c r="B3" s="249" t="s">
        <v>3</v>
      </c>
      <c r="C3" s="249" t="s">
        <v>1089</v>
      </c>
      <c r="D3" s="255" t="s">
        <v>731</v>
      </c>
      <c r="E3" s="255" t="s">
        <v>1090</v>
      </c>
      <c r="F3" s="255" t="s">
        <v>1091</v>
      </c>
      <c r="G3" s="255" t="s">
        <v>738</v>
      </c>
      <c r="H3" s="255" t="s">
        <v>749</v>
      </c>
      <c r="I3" s="372" t="s">
        <v>729</v>
      </c>
      <c r="J3" s="372" t="s">
        <v>781</v>
      </c>
      <c r="K3" s="372" t="s">
        <v>1179</v>
      </c>
      <c r="L3" s="372" t="s">
        <v>1170</v>
      </c>
      <c r="M3" s="372" t="s">
        <v>1184</v>
      </c>
      <c r="N3" s="253" t="s">
        <v>750</v>
      </c>
      <c r="O3" s="250"/>
    </row>
    <row r="4" spans="1:15" s="31" customFormat="1" x14ac:dyDescent="0.25">
      <c r="A4" s="240"/>
      <c r="B4" s="240" t="s">
        <v>371</v>
      </c>
      <c r="C4" s="244">
        <f>SUM(C5:C297)</f>
        <v>-5478274.8900000034</v>
      </c>
      <c r="D4" s="244">
        <f t="shared" ref="D4:H4" si="0">SUM(D5:D297)</f>
        <v>-10015835.909999993</v>
      </c>
      <c r="E4" s="244">
        <f t="shared" si="0"/>
        <v>-5478274.8900000034</v>
      </c>
      <c r="F4" s="244">
        <f t="shared" si="0"/>
        <v>-55336.109999999971</v>
      </c>
      <c r="G4" s="244">
        <f t="shared" si="0"/>
        <v>-124506247.5</v>
      </c>
      <c r="H4" s="244">
        <f t="shared" si="0"/>
        <v>-331124410.62960017</v>
      </c>
      <c r="I4" s="244">
        <f t="shared" ref="I4" si="1">SUM(I5:I297)</f>
        <v>0.27999701583757997</v>
      </c>
      <c r="J4" s="244">
        <f>SUM(J5:J297)</f>
        <v>-5.4598785936832428E-8</v>
      </c>
      <c r="K4" s="244">
        <f>SUM(K5:K297)</f>
        <v>-501184768.01953149</v>
      </c>
      <c r="L4" s="244">
        <f>SUM(L5:L297)</f>
        <v>192000000</v>
      </c>
      <c r="M4" s="244">
        <f>SUM(M5:M297)</f>
        <v>9960499.7999999896</v>
      </c>
      <c r="N4" s="254">
        <f>SUM(N5:N297)</f>
        <v>-775882647.86913419</v>
      </c>
      <c r="O4" s="114"/>
    </row>
    <row r="5" spans="1:15" s="45" customFormat="1" x14ac:dyDescent="0.25">
      <c r="A5" s="242">
        <v>5</v>
      </c>
      <c r="B5" s="242" t="s">
        <v>12</v>
      </c>
      <c r="C5" s="332">
        <v>-9091.17</v>
      </c>
      <c r="D5" s="121">
        <v>-16621.23</v>
      </c>
      <c r="E5" s="121">
        <v>-9091.17</v>
      </c>
      <c r="F5" s="121">
        <v>-91.83</v>
      </c>
      <c r="G5" s="121">
        <v>-206617.5</v>
      </c>
      <c r="H5" s="121">
        <v>-299538.38</v>
      </c>
      <c r="I5" s="121">
        <v>1109106.1207811574</v>
      </c>
      <c r="J5" s="34">
        <v>4221.0550767005807</v>
      </c>
      <c r="K5" s="34">
        <v>-831713.63594646531</v>
      </c>
      <c r="L5" s="34">
        <v>318623.04740972939</v>
      </c>
      <c r="M5" s="34">
        <v>16529.400000000001</v>
      </c>
      <c r="N5" s="254">
        <f>SUM(LisäyksetVähennykset[[#This Row],[Kuntien yhdistymisavustus (-0,99 €/as)]:[Vuonna 2023 käyttämättä jääneiden yhdistymisavustusten palautus]])</f>
        <v>75714.707321122085</v>
      </c>
      <c r="O5" s="112"/>
    </row>
    <row r="6" spans="1:15" s="45" customFormat="1" x14ac:dyDescent="0.25">
      <c r="A6" s="242">
        <v>9</v>
      </c>
      <c r="B6" s="242" t="s">
        <v>13</v>
      </c>
      <c r="C6" s="332">
        <v>-2422.5300000000002</v>
      </c>
      <c r="D6" s="121">
        <v>-4429.07</v>
      </c>
      <c r="E6" s="121">
        <v>-2422.5300000000002</v>
      </c>
      <c r="F6" s="121">
        <v>-24.47</v>
      </c>
      <c r="G6" s="121">
        <v>-55057.5</v>
      </c>
      <c r="H6" s="121">
        <v>-42537.025000000001</v>
      </c>
      <c r="I6" s="121">
        <v>507818.30530274403</v>
      </c>
      <c r="J6" s="34">
        <v>46084.804396585911</v>
      </c>
      <c r="K6" s="34">
        <v>-221627.27509103785</v>
      </c>
      <c r="L6" s="34">
        <v>84903.691278624392</v>
      </c>
      <c r="M6" s="34">
        <v>4404.6000000000004</v>
      </c>
      <c r="N6" s="254">
        <f>SUM(LisäyksetVähennykset[[#This Row],[Kuntien yhdistymisavustus (-0,99 €/as)]:[Vuonna 2023 käyttämättä jääneiden yhdistymisavustusten palautus]])</f>
        <v>314691.00088691647</v>
      </c>
      <c r="O6" s="112"/>
    </row>
    <row r="7" spans="1:15" s="45" customFormat="1" x14ac:dyDescent="0.25">
      <c r="A7" s="242">
        <v>10</v>
      </c>
      <c r="B7" s="242" t="s">
        <v>14</v>
      </c>
      <c r="C7" s="332">
        <v>-10990.98</v>
      </c>
      <c r="D7" s="121">
        <v>-20094.62</v>
      </c>
      <c r="E7" s="121">
        <v>-10990.98</v>
      </c>
      <c r="F7" s="121">
        <v>-111.02</v>
      </c>
      <c r="G7" s="121">
        <v>-249795</v>
      </c>
      <c r="H7" s="121">
        <v>-365271.8725</v>
      </c>
      <c r="I7" s="121">
        <v>-338822.04824569105</v>
      </c>
      <c r="J7" s="34">
        <v>-1009490.774971767</v>
      </c>
      <c r="K7" s="34">
        <v>-1005519.4148184316</v>
      </c>
      <c r="L7" s="34">
        <v>385206.69414601062</v>
      </c>
      <c r="M7" s="34">
        <v>19983.600000000002</v>
      </c>
      <c r="N7" s="254">
        <f>SUM(LisäyksetVähennykset[[#This Row],[Kuntien yhdistymisavustus (-0,99 €/as)]:[Vuonna 2023 käyttämättä jääneiden yhdistymisavustusten palautus]])</f>
        <v>-2605896.4163898788</v>
      </c>
      <c r="O7" s="112"/>
    </row>
    <row r="8" spans="1:15" s="45" customFormat="1" x14ac:dyDescent="0.25">
      <c r="A8" s="242">
        <v>16</v>
      </c>
      <c r="B8" s="242" t="s">
        <v>15</v>
      </c>
      <c r="C8" s="332">
        <v>-7933.86</v>
      </c>
      <c r="D8" s="121">
        <v>-14505.34</v>
      </c>
      <c r="E8" s="121">
        <v>-7933.86</v>
      </c>
      <c r="F8" s="121">
        <v>-80.14</v>
      </c>
      <c r="G8" s="121">
        <v>-180315</v>
      </c>
      <c r="H8" s="121">
        <v>-252791.92</v>
      </c>
      <c r="I8" s="121">
        <v>2193579.711165017</v>
      </c>
      <c r="J8" s="34">
        <v>1999510.3462257241</v>
      </c>
      <c r="K8" s="34">
        <v>-725836.11874931643</v>
      </c>
      <c r="L8" s="34">
        <v>278062.1912165492</v>
      </c>
      <c r="M8" s="34">
        <v>14425.2</v>
      </c>
      <c r="N8" s="254">
        <f>SUM(LisäyksetVähennykset[[#This Row],[Kuntien yhdistymisavustus (-0,99 €/as)]:[Vuonna 2023 käyttämättä jääneiden yhdistymisavustusten palautus]])</f>
        <v>3296181.2098579742</v>
      </c>
      <c r="O8" s="112"/>
    </row>
    <row r="9" spans="1:15" s="45" customFormat="1" x14ac:dyDescent="0.25">
      <c r="A9" s="242">
        <v>18</v>
      </c>
      <c r="B9" s="242" t="s">
        <v>16</v>
      </c>
      <c r="C9" s="332">
        <v>-4715.37</v>
      </c>
      <c r="D9" s="121">
        <v>-8621.0300000000007</v>
      </c>
      <c r="E9" s="121">
        <v>-4715.37</v>
      </c>
      <c r="F9" s="121">
        <v>-47.63</v>
      </c>
      <c r="G9" s="121">
        <v>-107167.5</v>
      </c>
      <c r="H9" s="121">
        <v>-83519.604999999996</v>
      </c>
      <c r="I9" s="121">
        <v>-455651.56277451664</v>
      </c>
      <c r="J9" s="34">
        <v>-277267.71167041099</v>
      </c>
      <c r="K9" s="34">
        <v>-431389.74714287423</v>
      </c>
      <c r="L9" s="34">
        <v>165262.06847572047</v>
      </c>
      <c r="M9" s="34">
        <v>8573.4</v>
      </c>
      <c r="N9" s="254">
        <f>SUM(LisäyksetVähennykset[[#This Row],[Kuntien yhdistymisavustus (-0,99 €/as)]:[Vuonna 2023 käyttämättä jääneiden yhdistymisavustusten palautus]])</f>
        <v>-1199260.0581120814</v>
      </c>
      <c r="O9" s="112"/>
    </row>
    <row r="10" spans="1:15" s="45" customFormat="1" x14ac:dyDescent="0.25">
      <c r="A10" s="242">
        <v>19</v>
      </c>
      <c r="B10" s="242" t="s">
        <v>17</v>
      </c>
      <c r="C10" s="332">
        <v>-3925.35</v>
      </c>
      <c r="D10" s="121">
        <v>-7176.6500000000005</v>
      </c>
      <c r="E10" s="121">
        <v>-3925.35</v>
      </c>
      <c r="F10" s="121">
        <v>-39.65</v>
      </c>
      <c r="G10" s="121">
        <v>-89212.5</v>
      </c>
      <c r="H10" s="121">
        <v>-109875.01</v>
      </c>
      <c r="I10" s="121">
        <v>-363181.43061748438</v>
      </c>
      <c r="J10" s="34">
        <v>-503888.6657739862</v>
      </c>
      <c r="K10" s="34">
        <v>-359114.07672086841</v>
      </c>
      <c r="L10" s="34">
        <v>137573.81933786094</v>
      </c>
      <c r="M10" s="34">
        <v>7137</v>
      </c>
      <c r="N10" s="254">
        <f>SUM(LisäyksetVähennykset[[#This Row],[Kuntien yhdistymisavustus (-0,99 €/as)]:[Vuonna 2023 käyttämättä jääneiden yhdistymisavustusten palautus]])</f>
        <v>-1295627.8637744782</v>
      </c>
      <c r="O10" s="112"/>
    </row>
    <row r="11" spans="1:15" s="45" customFormat="1" x14ac:dyDescent="0.25">
      <c r="A11" s="242">
        <v>20</v>
      </c>
      <c r="B11" s="242" t="s">
        <v>18</v>
      </c>
      <c r="C11" s="332">
        <v>-16308.27</v>
      </c>
      <c r="D11" s="121">
        <v>-29816.13</v>
      </c>
      <c r="E11" s="121">
        <v>-16308.27</v>
      </c>
      <c r="F11" s="121">
        <v>-164.73</v>
      </c>
      <c r="G11" s="121">
        <v>-370642.5</v>
      </c>
      <c r="H11" s="121">
        <v>-809306.14</v>
      </c>
      <c r="I11" s="121">
        <v>-2785117.3322464745</v>
      </c>
      <c r="J11" s="34">
        <v>-2345324.6050697188</v>
      </c>
      <c r="K11" s="34">
        <v>-1491976.3394256912</v>
      </c>
      <c r="L11" s="34">
        <v>571564.5714886717</v>
      </c>
      <c r="M11" s="34">
        <v>29651.4</v>
      </c>
      <c r="N11" s="254">
        <f>SUM(LisäyksetVähennykset[[#This Row],[Kuntien yhdistymisavustus (-0,99 €/as)]:[Vuonna 2023 käyttämättä jääneiden yhdistymisavustusten palautus]])</f>
        <v>-7263748.3452532124</v>
      </c>
      <c r="O11" s="112"/>
    </row>
    <row r="12" spans="1:15" s="45" customFormat="1" x14ac:dyDescent="0.25">
      <c r="A12" s="242">
        <v>46</v>
      </c>
      <c r="B12" s="242" t="s">
        <v>19</v>
      </c>
      <c r="C12" s="332">
        <v>-1327.59</v>
      </c>
      <c r="D12" s="121">
        <v>-2427.21</v>
      </c>
      <c r="E12" s="121">
        <v>-1327.59</v>
      </c>
      <c r="F12" s="121">
        <v>-13.41</v>
      </c>
      <c r="G12" s="121">
        <v>-30172.5</v>
      </c>
      <c r="H12" s="121">
        <v>-52194.39</v>
      </c>
      <c r="I12" s="121">
        <v>386486.75930091698</v>
      </c>
      <c r="J12" s="34">
        <v>291127.66319946013</v>
      </c>
      <c r="K12" s="34">
        <v>-121455.73187457366</v>
      </c>
      <c r="L12" s="34">
        <v>46528.749491064693</v>
      </c>
      <c r="M12" s="34">
        <v>2413.8000000000002</v>
      </c>
      <c r="N12" s="254">
        <f>SUM(LisäyksetVähennykset[[#This Row],[Kuntien yhdistymisavustus (-0,99 €/as)]:[Vuonna 2023 käyttämättä jääneiden yhdistymisavustusten palautus]])</f>
        <v>517638.55011686817</v>
      </c>
      <c r="O12" s="112"/>
    </row>
    <row r="13" spans="1:15" s="45" customFormat="1" x14ac:dyDescent="0.25">
      <c r="A13" s="242">
        <v>47</v>
      </c>
      <c r="B13" s="242" t="s">
        <v>20</v>
      </c>
      <c r="C13" s="332">
        <v>-1792.8899999999999</v>
      </c>
      <c r="D13" s="121">
        <v>-3277.9100000000003</v>
      </c>
      <c r="E13" s="121">
        <v>-1792.8899999999999</v>
      </c>
      <c r="F13" s="121">
        <v>-18.11</v>
      </c>
      <c r="G13" s="121">
        <v>-40747.5</v>
      </c>
      <c r="H13" s="121">
        <v>-42339.05</v>
      </c>
      <c r="I13" s="121">
        <v>-127873.58371498143</v>
      </c>
      <c r="J13" s="34">
        <v>575923.39356324403</v>
      </c>
      <c r="K13" s="34">
        <v>-164024.10919079263</v>
      </c>
      <c r="L13" s="34">
        <v>62836.364898074695</v>
      </c>
      <c r="M13" s="34">
        <v>3259.8</v>
      </c>
      <c r="N13" s="254">
        <f>SUM(LisäyksetVähennykset[[#This Row],[Kuntien yhdistymisavustus (-0,99 €/as)]:[Vuonna 2023 käyttämättä jääneiden yhdistymisavustusten palautus]])</f>
        <v>260153.51555554464</v>
      </c>
      <c r="O13" s="112"/>
    </row>
    <row r="14" spans="1:15" s="45" customFormat="1" x14ac:dyDescent="0.25">
      <c r="A14" s="242">
        <v>49</v>
      </c>
      <c r="B14" s="242" t="s">
        <v>21</v>
      </c>
      <c r="C14" s="332">
        <v>-302221.26</v>
      </c>
      <c r="D14" s="121">
        <v>-552545.94000000006</v>
      </c>
      <c r="E14" s="121">
        <v>-302221.26</v>
      </c>
      <c r="F14" s="121">
        <v>-3052.7400000000002</v>
      </c>
      <c r="G14" s="121">
        <v>-6868665</v>
      </c>
      <c r="H14" s="121">
        <v>-21772122.239349999</v>
      </c>
      <c r="I14" s="121">
        <v>116403180.46761133</v>
      </c>
      <c r="J14" s="34">
        <v>45355131.461668067</v>
      </c>
      <c r="K14" s="34">
        <v>-27648976.206024311</v>
      </c>
      <c r="L14" s="34">
        <v>10592108.48033951</v>
      </c>
      <c r="M14" s="34">
        <v>549493.20000000007</v>
      </c>
      <c r="N14" s="254">
        <f>SUM(LisäyksetVähennykset[[#This Row],[Kuntien yhdistymisavustus (-0,99 €/as)]:[Vuonna 2023 käyttämättä jääneiden yhdistymisavustusten palautus]])</f>
        <v>115450108.9642446</v>
      </c>
      <c r="O14" s="112"/>
    </row>
    <row r="15" spans="1:15" s="45" customFormat="1" x14ac:dyDescent="0.25">
      <c r="A15" s="242">
        <v>50</v>
      </c>
      <c r="B15" s="242" t="s">
        <v>22</v>
      </c>
      <c r="C15" s="332">
        <v>-11163.24</v>
      </c>
      <c r="D15" s="121">
        <v>-20409.560000000001</v>
      </c>
      <c r="E15" s="121">
        <v>-11163.24</v>
      </c>
      <c r="F15" s="121">
        <v>-112.76</v>
      </c>
      <c r="G15" s="121">
        <v>-253710</v>
      </c>
      <c r="H15" s="121">
        <v>-232281.91500000001</v>
      </c>
      <c r="I15" s="121">
        <v>-901823.83140918578</v>
      </c>
      <c r="J15" s="34">
        <v>-480701.99319359229</v>
      </c>
      <c r="K15" s="34">
        <v>-1021278.7715269893</v>
      </c>
      <c r="L15" s="34">
        <v>391243.98155201005</v>
      </c>
      <c r="M15" s="34">
        <v>20296.8</v>
      </c>
      <c r="N15" s="254">
        <f>SUM(LisäyksetVähennykset[[#This Row],[Kuntien yhdistymisavustus (-0,99 €/as)]:[Vuonna 2023 käyttämättä jääneiden yhdistymisavustusten palautus]])</f>
        <v>-2521104.5295777577</v>
      </c>
      <c r="O15" s="112"/>
    </row>
    <row r="16" spans="1:15" s="104" customFormat="1" x14ac:dyDescent="0.25">
      <c r="A16" s="242">
        <v>51</v>
      </c>
      <c r="B16" s="242" t="s">
        <v>23</v>
      </c>
      <c r="C16" s="332">
        <v>-9118.89</v>
      </c>
      <c r="D16" s="121">
        <v>-16671.91</v>
      </c>
      <c r="E16" s="121">
        <v>-9118.89</v>
      </c>
      <c r="F16" s="121">
        <v>-92.11</v>
      </c>
      <c r="G16" s="121">
        <v>-207247.5</v>
      </c>
      <c r="H16" s="121">
        <v>-161363.73000000001</v>
      </c>
      <c r="I16" s="121">
        <v>-4094168.4345235913</v>
      </c>
      <c r="J16" s="121">
        <v>-4459003.5600646278</v>
      </c>
      <c r="K16" s="121">
        <v>-834249.6243823251</v>
      </c>
      <c r="L16" s="121">
        <v>319594.56492333848</v>
      </c>
      <c r="M16" s="121">
        <v>16579.8</v>
      </c>
      <c r="N16" s="254">
        <f>SUM(LisäyksetVähennykset[[#This Row],[Kuntien yhdistymisavustus (-0,99 €/as)]:[Vuonna 2023 käyttämättä jääneiden yhdistymisavustusten palautus]])</f>
        <v>-9454860.284047205</v>
      </c>
      <c r="O16" s="60"/>
    </row>
    <row r="17" spans="1:15" s="45" customFormat="1" x14ac:dyDescent="0.25">
      <c r="A17" s="242">
        <v>52</v>
      </c>
      <c r="B17" s="242" t="s">
        <v>24</v>
      </c>
      <c r="C17" s="332">
        <v>-2322.54</v>
      </c>
      <c r="D17" s="121">
        <v>-4246.26</v>
      </c>
      <c r="E17" s="121">
        <v>-2322.54</v>
      </c>
      <c r="F17" s="121">
        <v>-23.46</v>
      </c>
      <c r="G17" s="121">
        <v>-52785</v>
      </c>
      <c r="H17" s="121">
        <v>-33506.92</v>
      </c>
      <c r="I17" s="121">
        <v>435938.46574912104</v>
      </c>
      <c r="J17" s="34">
        <v>147697.88432769055</v>
      </c>
      <c r="K17" s="34">
        <v>-212479.60251882908</v>
      </c>
      <c r="L17" s="34">
        <v>81399.288818820118</v>
      </c>
      <c r="M17" s="34">
        <v>4222.8</v>
      </c>
      <c r="N17" s="254">
        <f>SUM(LisäyksetVähennykset[[#This Row],[Kuntien yhdistymisavustus (-0,99 €/as)]:[Vuonna 2023 käyttämättä jääneiden yhdistymisavustusten palautus]])</f>
        <v>361572.11637680273</v>
      </c>
      <c r="O17" s="112"/>
    </row>
    <row r="18" spans="1:15" s="45" customFormat="1" x14ac:dyDescent="0.25">
      <c r="A18" s="242">
        <v>61</v>
      </c>
      <c r="B18" s="242" t="s">
        <v>25</v>
      </c>
      <c r="C18" s="332">
        <v>-16294.41</v>
      </c>
      <c r="D18" s="121">
        <v>-29790.79</v>
      </c>
      <c r="E18" s="121">
        <v>-16294.41</v>
      </c>
      <c r="F18" s="121">
        <v>-164.59</v>
      </c>
      <c r="G18" s="121">
        <v>-370327.5</v>
      </c>
      <c r="H18" s="121">
        <v>-1147912.4750000001</v>
      </c>
      <c r="I18" s="121">
        <v>680225.8650918114</v>
      </c>
      <c r="J18" s="34">
        <v>1239537.1438395104</v>
      </c>
      <c r="K18" s="34">
        <v>-1490708.3452077613</v>
      </c>
      <c r="L18" s="34">
        <v>571078.81273186707</v>
      </c>
      <c r="M18" s="34">
        <v>29626.2</v>
      </c>
      <c r="N18" s="254">
        <f>SUM(LisäyksetVähennykset[[#This Row],[Kuntien yhdistymisavustus (-0,99 €/as)]:[Vuonna 2023 käyttämättä jääneiden yhdistymisavustusten palautus]])</f>
        <v>-551024.4985445725</v>
      </c>
      <c r="O18" s="112"/>
    </row>
    <row r="19" spans="1:15" s="45" customFormat="1" x14ac:dyDescent="0.25">
      <c r="A19" s="242">
        <v>69</v>
      </c>
      <c r="B19" s="242" t="s">
        <v>26</v>
      </c>
      <c r="C19" s="332">
        <v>-6620.13</v>
      </c>
      <c r="D19" s="121">
        <v>-12103.470000000001</v>
      </c>
      <c r="E19" s="121">
        <v>-6620.13</v>
      </c>
      <c r="F19" s="121">
        <v>-66.87</v>
      </c>
      <c r="G19" s="121">
        <v>-150457.5</v>
      </c>
      <c r="H19" s="121">
        <v>-182621.70250000001</v>
      </c>
      <c r="I19" s="121">
        <v>-1819379.0551378445</v>
      </c>
      <c r="J19" s="34">
        <v>-1862210.8431428815</v>
      </c>
      <c r="K19" s="34">
        <v>-605648.3810926727</v>
      </c>
      <c r="L19" s="34">
        <v>232019.20048228904</v>
      </c>
      <c r="M19" s="34">
        <v>12036.6</v>
      </c>
      <c r="N19" s="254">
        <f>SUM(LisäyksetVähennykset[[#This Row],[Kuntien yhdistymisavustus (-0,99 €/as)]:[Vuonna 2023 käyttämättä jääneiden yhdistymisavustusten palautus]])</f>
        <v>-4401672.2813911093</v>
      </c>
      <c r="O19" s="112"/>
    </row>
    <row r="20" spans="1:15" s="45" customFormat="1" x14ac:dyDescent="0.25">
      <c r="A20" s="242">
        <v>71</v>
      </c>
      <c r="B20" s="242" t="s">
        <v>27</v>
      </c>
      <c r="C20" s="332">
        <v>-6525.09</v>
      </c>
      <c r="D20" s="121">
        <v>-11929.710000000001</v>
      </c>
      <c r="E20" s="121">
        <v>-6525.09</v>
      </c>
      <c r="F20" s="121">
        <v>-65.91</v>
      </c>
      <c r="G20" s="121">
        <v>-148297.5</v>
      </c>
      <c r="H20" s="121">
        <v>-174024.14499999999</v>
      </c>
      <c r="I20" s="121">
        <v>-306682.04770555964</v>
      </c>
      <c r="J20" s="34">
        <v>-781217.16302816314</v>
      </c>
      <c r="K20" s="34">
        <v>-596953.56359829602</v>
      </c>
      <c r="L20" s="34">
        <v>228688.2832927721</v>
      </c>
      <c r="M20" s="34">
        <v>11863.800000000001</v>
      </c>
      <c r="N20" s="254">
        <f>SUM(LisäyksetVähennykset[[#This Row],[Kuntien yhdistymisavustus (-0,99 €/as)]:[Vuonna 2023 käyttämättä jääneiden yhdistymisavustusten palautus]])</f>
        <v>-1791668.1360392468</v>
      </c>
      <c r="O20" s="112"/>
    </row>
    <row r="21" spans="1:15" s="45" customFormat="1" x14ac:dyDescent="0.25">
      <c r="A21" s="242">
        <v>72</v>
      </c>
      <c r="B21" s="242" t="s">
        <v>28</v>
      </c>
      <c r="C21" s="332">
        <v>-950.4</v>
      </c>
      <c r="D21" s="121">
        <v>-1737.6000000000001</v>
      </c>
      <c r="E21" s="121">
        <v>-950.4</v>
      </c>
      <c r="F21" s="121">
        <v>-9.6</v>
      </c>
      <c r="G21" s="121">
        <v>-21600</v>
      </c>
      <c r="H21" s="121">
        <v>-17828.625</v>
      </c>
      <c r="I21" s="121">
        <v>-171618.28273126914</v>
      </c>
      <c r="J21" s="34">
        <v>-71424.096609672939</v>
      </c>
      <c r="K21" s="34">
        <v>-86948.174943766382</v>
      </c>
      <c r="L21" s="34">
        <v>33309.171895169355</v>
      </c>
      <c r="M21" s="34">
        <v>1728</v>
      </c>
      <c r="N21" s="254">
        <f>SUM(LisäyksetVähennykset[[#This Row],[Kuntien yhdistymisavustus (-0,99 €/as)]:[Vuonna 2023 käyttämättä jääneiden yhdistymisavustusten palautus]])</f>
        <v>-338030.0073895391</v>
      </c>
      <c r="O21" s="112"/>
    </row>
    <row r="22" spans="1:15" s="45" customFormat="1" x14ac:dyDescent="0.25">
      <c r="A22" s="242">
        <v>74</v>
      </c>
      <c r="B22" s="242" t="s">
        <v>29</v>
      </c>
      <c r="C22" s="332">
        <v>-1041.48</v>
      </c>
      <c r="D22" s="121">
        <v>-1904.1200000000001</v>
      </c>
      <c r="E22" s="121">
        <v>-1041.48</v>
      </c>
      <c r="F22" s="121">
        <v>-10.52</v>
      </c>
      <c r="G22" s="121">
        <v>-23670</v>
      </c>
      <c r="H22" s="121">
        <v>-22748.035</v>
      </c>
      <c r="I22" s="121">
        <v>202287.86616323752</v>
      </c>
      <c r="J22" s="34">
        <v>59484.223678137496</v>
      </c>
      <c r="K22" s="34">
        <v>-95280.708375877322</v>
      </c>
      <c r="L22" s="34">
        <v>36501.300868456419</v>
      </c>
      <c r="M22" s="34">
        <v>1893.6000000000001</v>
      </c>
      <c r="N22" s="254">
        <f>SUM(LisäyksetVähennykset[[#This Row],[Kuntien yhdistymisavustus (-0,99 €/as)]:[Vuonna 2023 käyttämättä jääneiden yhdistymisavustusten palautus]])</f>
        <v>154470.64733395414</v>
      </c>
      <c r="O22" s="112"/>
    </row>
    <row r="23" spans="1:15" s="45" customFormat="1" x14ac:dyDescent="0.25">
      <c r="A23" s="242">
        <v>75</v>
      </c>
      <c r="B23" s="242" t="s">
        <v>30</v>
      </c>
      <c r="C23" s="332">
        <v>-19353.509999999998</v>
      </c>
      <c r="D23" s="121">
        <v>-35383.69</v>
      </c>
      <c r="E23" s="121">
        <v>-19353.509999999998</v>
      </c>
      <c r="F23" s="121">
        <v>-195.49</v>
      </c>
      <c r="G23" s="121">
        <v>-439852.5</v>
      </c>
      <c r="H23" s="121">
        <v>-724766.32050000003</v>
      </c>
      <c r="I23" s="121">
        <v>-4035140.9718102282</v>
      </c>
      <c r="J23" s="34">
        <v>-816148.77348764963</v>
      </c>
      <c r="K23" s="34">
        <v>-1770572.7833080094</v>
      </c>
      <c r="L23" s="34">
        <v>678292.70976944349</v>
      </c>
      <c r="M23" s="34">
        <v>35188.200000000004</v>
      </c>
      <c r="N23" s="254">
        <f>SUM(LisäyksetVähennykset[[#This Row],[Kuntien yhdistymisavustus (-0,99 €/as)]:[Vuonna 2023 käyttämättä jääneiden yhdistymisavustusten palautus]])</f>
        <v>-7147286.6393364435</v>
      </c>
      <c r="O23" s="112"/>
    </row>
    <row r="24" spans="1:15" s="45" customFormat="1" x14ac:dyDescent="0.25">
      <c r="A24" s="242">
        <v>77</v>
      </c>
      <c r="B24" s="242" t="s">
        <v>31</v>
      </c>
      <c r="C24" s="332">
        <v>-4554.99</v>
      </c>
      <c r="D24" s="121">
        <v>-8327.81</v>
      </c>
      <c r="E24" s="121">
        <v>-4554.99</v>
      </c>
      <c r="F24" s="121">
        <v>-46.01</v>
      </c>
      <c r="G24" s="121">
        <v>-103522.5</v>
      </c>
      <c r="H24" s="121">
        <v>-164366</v>
      </c>
      <c r="I24" s="121">
        <v>-411774.1259344237</v>
      </c>
      <c r="J24" s="34">
        <v>-222588.5103502307</v>
      </c>
      <c r="K24" s="34">
        <v>-416717.24262111366</v>
      </c>
      <c r="L24" s="34">
        <v>159641.14571841064</v>
      </c>
      <c r="M24" s="34">
        <v>8281.8000000000011</v>
      </c>
      <c r="N24" s="254">
        <f>SUM(LisäyksetVähennykset[[#This Row],[Kuntien yhdistymisavustus (-0,99 €/as)]:[Vuonna 2023 käyttämättä jääneiden yhdistymisavustusten palautus]])</f>
        <v>-1168529.2331873574</v>
      </c>
      <c r="O24" s="112"/>
    </row>
    <row r="25" spans="1:15" s="45" customFormat="1" x14ac:dyDescent="0.25">
      <c r="A25" s="242">
        <v>78</v>
      </c>
      <c r="B25" s="242" t="s">
        <v>32</v>
      </c>
      <c r="C25" s="332">
        <v>-7753.68</v>
      </c>
      <c r="D25" s="121">
        <v>-14175.92</v>
      </c>
      <c r="E25" s="121">
        <v>-7753.68</v>
      </c>
      <c r="F25" s="121">
        <v>-78.320000000000007</v>
      </c>
      <c r="G25" s="121">
        <v>-176220</v>
      </c>
      <c r="H25" s="121">
        <v>-349831.39500000002</v>
      </c>
      <c r="I25" s="121">
        <v>-2245375.2181295166</v>
      </c>
      <c r="J25" s="34">
        <v>-731305.84070142033</v>
      </c>
      <c r="K25" s="34">
        <v>-709352.19391622744</v>
      </c>
      <c r="L25" s="34">
        <v>271747.32737809001</v>
      </c>
      <c r="M25" s="34">
        <v>14097.6</v>
      </c>
      <c r="N25" s="254">
        <f>SUM(LisäyksetVähennykset[[#This Row],[Kuntien yhdistymisavustus (-0,99 €/as)]:[Vuonna 2023 käyttämättä jääneiden yhdistymisavustusten palautus]])</f>
        <v>-3956001.3203690741</v>
      </c>
      <c r="O25" s="112"/>
    </row>
    <row r="26" spans="1:15" s="45" customFormat="1" x14ac:dyDescent="0.25">
      <c r="A26" s="242">
        <v>79</v>
      </c>
      <c r="B26" s="242" t="s">
        <v>33</v>
      </c>
      <c r="C26" s="332">
        <v>-6685.47</v>
      </c>
      <c r="D26" s="121">
        <v>-12222.93</v>
      </c>
      <c r="E26" s="121">
        <v>-6685.47</v>
      </c>
      <c r="F26" s="121">
        <v>-67.53</v>
      </c>
      <c r="G26" s="121">
        <v>-151942.5</v>
      </c>
      <c r="H26" s="121">
        <v>-318618.72499999998</v>
      </c>
      <c r="I26" s="121">
        <v>-1053593.8958628413</v>
      </c>
      <c r="J26" s="34">
        <v>-882671.57430666231</v>
      </c>
      <c r="K26" s="34">
        <v>-611626.06812005665</v>
      </c>
      <c r="L26" s="34">
        <v>234309.20605008194</v>
      </c>
      <c r="M26" s="34">
        <v>12155.4</v>
      </c>
      <c r="N26" s="254">
        <f>SUM(LisäyksetVähennykset[[#This Row],[Kuntien yhdistymisavustus (-0,99 €/as)]:[Vuonna 2023 käyttämättä jääneiden yhdistymisavustusten palautus]])</f>
        <v>-2797649.5572394785</v>
      </c>
      <c r="O26" s="112"/>
    </row>
    <row r="27" spans="1:15" s="45" customFormat="1" x14ac:dyDescent="0.25">
      <c r="A27" s="242">
        <v>81</v>
      </c>
      <c r="B27" s="242" t="s">
        <v>34</v>
      </c>
      <c r="C27" s="332">
        <v>-2548.2599999999998</v>
      </c>
      <c r="D27" s="121">
        <v>-4658.9400000000005</v>
      </c>
      <c r="E27" s="121">
        <v>-2548.2599999999998</v>
      </c>
      <c r="F27" s="121">
        <v>-25.740000000000002</v>
      </c>
      <c r="G27" s="121">
        <v>-57915</v>
      </c>
      <c r="H27" s="121">
        <v>-96247.285000000003</v>
      </c>
      <c r="I27" s="121">
        <v>-140682.24961389371</v>
      </c>
      <c r="J27" s="34">
        <v>75973.076748560328</v>
      </c>
      <c r="K27" s="34">
        <v>-233129.79406797362</v>
      </c>
      <c r="L27" s="34">
        <v>89310.21714392284</v>
      </c>
      <c r="M27" s="34">
        <v>4633.2</v>
      </c>
      <c r="N27" s="254">
        <f>SUM(LisäyksetVähennykset[[#This Row],[Kuntien yhdistymisavustus (-0,99 €/as)]:[Vuonna 2023 käyttämättä jääneiden yhdistymisavustusten palautus]])</f>
        <v>-367839.03478938417</v>
      </c>
      <c r="O27" s="112"/>
    </row>
    <row r="28" spans="1:15" s="45" customFormat="1" x14ac:dyDescent="0.25">
      <c r="A28" s="242">
        <v>82</v>
      </c>
      <c r="B28" s="242" t="s">
        <v>35</v>
      </c>
      <c r="C28" s="332">
        <v>-9265.41</v>
      </c>
      <c r="D28" s="121">
        <v>-16939.79</v>
      </c>
      <c r="E28" s="121">
        <v>-9265.41</v>
      </c>
      <c r="F28" s="121">
        <v>-93.59</v>
      </c>
      <c r="G28" s="121">
        <v>-210577.5</v>
      </c>
      <c r="H28" s="121">
        <v>-193686.98</v>
      </c>
      <c r="I28" s="121">
        <v>146175.49532770694</v>
      </c>
      <c r="J28" s="34">
        <v>4301.9551848895499</v>
      </c>
      <c r="K28" s="34">
        <v>-847654.13468615583</v>
      </c>
      <c r="L28" s="34">
        <v>324729.72892384377</v>
      </c>
      <c r="M28" s="34">
        <v>16846.2</v>
      </c>
      <c r="N28" s="254">
        <f>SUM(LisäyksetVähennykset[[#This Row],[Kuntien yhdistymisavustus (-0,99 €/as)]:[Vuonna 2023 käyttämättä jääneiden yhdistymisavustusten palautus]])</f>
        <v>-795429.43524971581</v>
      </c>
      <c r="O28" s="112"/>
    </row>
    <row r="29" spans="1:15" s="45" customFormat="1" x14ac:dyDescent="0.25">
      <c r="A29" s="242">
        <v>86</v>
      </c>
      <c r="B29" s="242" t="s">
        <v>36</v>
      </c>
      <c r="C29" s="332">
        <v>-7950.69</v>
      </c>
      <c r="D29" s="121">
        <v>-14536.11</v>
      </c>
      <c r="E29" s="121">
        <v>-7950.69</v>
      </c>
      <c r="F29" s="121">
        <v>-80.31</v>
      </c>
      <c r="G29" s="121">
        <v>-180697.5</v>
      </c>
      <c r="H29" s="121">
        <v>-216205.49</v>
      </c>
      <c r="I29" s="121">
        <v>-402318.4142881424</v>
      </c>
      <c r="J29" s="34">
        <v>-391110.87515942467</v>
      </c>
      <c r="K29" s="34">
        <v>-727375.82601394563</v>
      </c>
      <c r="L29" s="34">
        <v>278652.04113552615</v>
      </c>
      <c r="M29" s="34">
        <v>14455.800000000001</v>
      </c>
      <c r="N29" s="254">
        <f>SUM(LisäyksetVähennykset[[#This Row],[Kuntien yhdistymisavustus (-0,99 €/as)]:[Vuonna 2023 käyttämättä jääneiden yhdistymisavustusten palautus]])</f>
        <v>-1655118.0643259862</v>
      </c>
      <c r="O29" s="112"/>
    </row>
    <row r="30" spans="1:15" s="45" customFormat="1" x14ac:dyDescent="0.25">
      <c r="A30" s="242">
        <v>90</v>
      </c>
      <c r="B30" s="242" t="s">
        <v>37</v>
      </c>
      <c r="C30" s="332">
        <v>-3030.39</v>
      </c>
      <c r="D30" s="121">
        <v>-5540.41</v>
      </c>
      <c r="E30" s="121">
        <v>-3030.39</v>
      </c>
      <c r="F30" s="121">
        <v>-30.61</v>
      </c>
      <c r="G30" s="121">
        <v>-68872.5</v>
      </c>
      <c r="H30" s="121">
        <v>-114718.692</v>
      </c>
      <c r="I30" s="121">
        <v>-485495.99844049948</v>
      </c>
      <c r="J30" s="34">
        <v>-1028764.8660668052</v>
      </c>
      <c r="K30" s="34">
        <v>-277237.87864882179</v>
      </c>
      <c r="L30" s="34">
        <v>106207.68246990979</v>
      </c>
      <c r="M30" s="34">
        <v>5509.8</v>
      </c>
      <c r="N30" s="254">
        <f>SUM(LisäyksetVähennykset[[#This Row],[Kuntien yhdistymisavustus (-0,99 €/as)]:[Vuonna 2023 käyttämättä jääneiden yhdistymisavustusten palautus]])</f>
        <v>-1875004.2526862165</v>
      </c>
      <c r="O30" s="112"/>
    </row>
    <row r="31" spans="1:15" s="45" customFormat="1" x14ac:dyDescent="0.25">
      <c r="A31" s="242">
        <v>91</v>
      </c>
      <c r="B31" s="242" t="s">
        <v>38</v>
      </c>
      <c r="C31" s="332">
        <v>-657387.72</v>
      </c>
      <c r="D31" s="121">
        <v>-1201890.68</v>
      </c>
      <c r="E31" s="121">
        <v>-657387.72</v>
      </c>
      <c r="F31" s="121">
        <v>-6640.28</v>
      </c>
      <c r="G31" s="121">
        <v>-14940630</v>
      </c>
      <c r="H31" s="121">
        <v>-59669495.5207</v>
      </c>
      <c r="I31" s="121">
        <v>55076117.060363501</v>
      </c>
      <c r="J31" s="34">
        <v>-28079132.172586184</v>
      </c>
      <c r="K31" s="34">
        <v>-60141690.324540943</v>
      </c>
      <c r="L31" s="34">
        <v>23039815.411672413</v>
      </c>
      <c r="M31" s="34">
        <v>1195250.4000000001</v>
      </c>
      <c r="N31" s="254">
        <f>SUM(LisäyksetVähennykset[[#This Row],[Kuntien yhdistymisavustus (-0,99 €/as)]:[Vuonna 2023 käyttämättä jääneiden yhdistymisavustusten palautus]])</f>
        <v>-86043071.545791209</v>
      </c>
      <c r="O31" s="112"/>
    </row>
    <row r="32" spans="1:15" s="45" customFormat="1" x14ac:dyDescent="0.25">
      <c r="A32" s="242">
        <v>92</v>
      </c>
      <c r="B32" s="242" t="s">
        <v>39</v>
      </c>
      <c r="C32" s="332">
        <v>-240390.81</v>
      </c>
      <c r="D32" s="121">
        <v>-439502.39</v>
      </c>
      <c r="E32" s="121">
        <v>-240390.81</v>
      </c>
      <c r="F32" s="121">
        <v>-2428.19</v>
      </c>
      <c r="G32" s="121">
        <v>-5463427.5</v>
      </c>
      <c r="H32" s="121">
        <v>-26230717.141350001</v>
      </c>
      <c r="I32" s="121">
        <v>-26465622.019977588</v>
      </c>
      <c r="J32" s="34">
        <v>111614.11005873444</v>
      </c>
      <c r="K32" s="34">
        <v>-21992363.428823341</v>
      </c>
      <c r="L32" s="34">
        <v>8425103.9691803418</v>
      </c>
      <c r="M32" s="34">
        <v>437074.2</v>
      </c>
      <c r="N32" s="254">
        <f>SUM(LisäyksetVähennykset[[#This Row],[Kuntien yhdistymisavustus (-0,99 €/as)]:[Vuonna 2023 käyttämättä jääneiden yhdistymisavustusten palautus]])</f>
        <v>-72101050.010911852</v>
      </c>
      <c r="O32" s="112"/>
    </row>
    <row r="33" spans="1:15" s="45" customFormat="1" x14ac:dyDescent="0.25">
      <c r="A33" s="242">
        <v>97</v>
      </c>
      <c r="B33" s="242" t="s">
        <v>40</v>
      </c>
      <c r="C33" s="332">
        <v>-2070.09</v>
      </c>
      <c r="D33" s="121">
        <v>-3784.71</v>
      </c>
      <c r="E33" s="121">
        <v>-2070.09</v>
      </c>
      <c r="F33" s="121">
        <v>-20.91</v>
      </c>
      <c r="G33" s="121">
        <v>-47047.5</v>
      </c>
      <c r="H33" s="121">
        <v>-91345.73</v>
      </c>
      <c r="I33" s="121">
        <v>-405409.91501179541</v>
      </c>
      <c r="J33" s="34">
        <v>172304.65670424153</v>
      </c>
      <c r="K33" s="34">
        <v>-189383.99354939113</v>
      </c>
      <c r="L33" s="34">
        <v>72551.540034165751</v>
      </c>
      <c r="M33" s="34">
        <v>3763.8</v>
      </c>
      <c r="N33" s="254">
        <f>SUM(LisäyksetVähennykset[[#This Row],[Kuntien yhdistymisavustus (-0,99 €/as)]:[Vuonna 2023 käyttämättä jääneiden yhdistymisavustusten palautus]])</f>
        <v>-492512.94182277931</v>
      </c>
      <c r="O33" s="112"/>
    </row>
    <row r="34" spans="1:15" s="104" customFormat="1" x14ac:dyDescent="0.25">
      <c r="A34" s="240">
        <v>98</v>
      </c>
      <c r="B34" s="242" t="s">
        <v>41</v>
      </c>
      <c r="C34" s="332">
        <v>-22713.57</v>
      </c>
      <c r="D34" s="121">
        <v>-41526.83</v>
      </c>
      <c r="E34" s="121">
        <v>-22713.57</v>
      </c>
      <c r="F34" s="121">
        <v>-229.43</v>
      </c>
      <c r="G34" s="121">
        <v>-516217.5</v>
      </c>
      <c r="H34" s="121">
        <v>-764328.34</v>
      </c>
      <c r="I34" s="121">
        <v>4495154.9679005193</v>
      </c>
      <c r="J34" s="121">
        <v>2695723.6163410065</v>
      </c>
      <c r="K34" s="121">
        <v>-2077970.81014045</v>
      </c>
      <c r="L34" s="121">
        <v>796054.51124049013</v>
      </c>
      <c r="M34" s="121">
        <v>41297.4</v>
      </c>
      <c r="N34" s="254">
        <f>SUM(LisäyksetVähennykset[[#This Row],[Kuntien yhdistymisavustus (-0,99 €/as)]:[Vuonna 2023 käyttämättä jääneiden yhdistymisavustusten palautus]])</f>
        <v>4582530.4453415666</v>
      </c>
      <c r="O34" s="60"/>
    </row>
    <row r="35" spans="1:15" s="45" customFormat="1" x14ac:dyDescent="0.25">
      <c r="A35" s="242">
        <v>102</v>
      </c>
      <c r="B35" s="242" t="s">
        <v>42</v>
      </c>
      <c r="C35" s="332">
        <v>-9647.5499999999993</v>
      </c>
      <c r="D35" s="121">
        <v>-17638.45</v>
      </c>
      <c r="E35" s="121">
        <v>-9647.5499999999993</v>
      </c>
      <c r="F35" s="121">
        <v>-97.45</v>
      </c>
      <c r="G35" s="121">
        <v>-219262.5</v>
      </c>
      <c r="H35" s="121">
        <v>-289760.42499999999</v>
      </c>
      <c r="I35" s="121">
        <v>310285.04827605054</v>
      </c>
      <c r="J35" s="34">
        <v>4479.3838312585385</v>
      </c>
      <c r="K35" s="34">
        <v>-882614.54669479514</v>
      </c>
      <c r="L35" s="34">
        <v>338122.79179002641</v>
      </c>
      <c r="M35" s="34">
        <v>17541</v>
      </c>
      <c r="N35" s="254">
        <f>SUM(LisäyksetVähennykset[[#This Row],[Kuntien yhdistymisavustus (-0,99 €/as)]:[Vuonna 2023 käyttämättä jääneiden yhdistymisavustusten palautus]])</f>
        <v>-758240.2477974596</v>
      </c>
      <c r="O35" s="112"/>
    </row>
    <row r="36" spans="1:15" s="45" customFormat="1" x14ac:dyDescent="0.25">
      <c r="A36" s="242">
        <v>103</v>
      </c>
      <c r="B36" s="242" t="s">
        <v>43</v>
      </c>
      <c r="C36" s="332">
        <v>-2139.39</v>
      </c>
      <c r="D36" s="121">
        <v>-3911.4100000000003</v>
      </c>
      <c r="E36" s="121">
        <v>-2139.39</v>
      </c>
      <c r="F36" s="121">
        <v>-21.61</v>
      </c>
      <c r="G36" s="121">
        <v>-48622.5</v>
      </c>
      <c r="H36" s="121">
        <v>-67852.179999999993</v>
      </c>
      <c r="I36" s="121">
        <v>142099.67890654004</v>
      </c>
      <c r="J36" s="34">
        <v>40211.771044527421</v>
      </c>
      <c r="K36" s="34">
        <v>-195723.96463904079</v>
      </c>
      <c r="L36" s="34">
        <v>74980.333818188519</v>
      </c>
      <c r="M36" s="34">
        <v>3889.8</v>
      </c>
      <c r="N36" s="254">
        <f>SUM(LisäyksetVähennykset[[#This Row],[Kuntien yhdistymisavustus (-0,99 €/as)]:[Vuonna 2023 käyttämättä jääneiden yhdistymisavustusten palautus]])</f>
        <v>-59228.860869784796</v>
      </c>
      <c r="O36" s="112"/>
    </row>
    <row r="37" spans="1:15" s="45" customFormat="1" x14ac:dyDescent="0.25">
      <c r="A37" s="242">
        <v>105</v>
      </c>
      <c r="B37" s="242" t="s">
        <v>44</v>
      </c>
      <c r="C37" s="332">
        <v>-2073.06</v>
      </c>
      <c r="D37" s="121">
        <v>-3790.1400000000003</v>
      </c>
      <c r="E37" s="121">
        <v>-2073.06</v>
      </c>
      <c r="F37" s="121">
        <v>-20.94</v>
      </c>
      <c r="G37" s="121">
        <v>-47115</v>
      </c>
      <c r="H37" s="121">
        <v>-50043.32</v>
      </c>
      <c r="I37" s="121">
        <v>416536.76124356815</v>
      </c>
      <c r="J37" s="34">
        <v>365103.72918725054</v>
      </c>
      <c r="K37" s="34">
        <v>-189655.70659609043</v>
      </c>
      <c r="L37" s="34">
        <v>72655.631196338159</v>
      </c>
      <c r="M37" s="34">
        <v>3769.2000000000003</v>
      </c>
      <c r="N37" s="254">
        <f>SUM(LisäyksetVähennykset[[#This Row],[Kuntien yhdistymisavustus (-0,99 €/as)]:[Vuonna 2023 käyttämättä jääneiden yhdistymisavustusten palautus]])</f>
        <v>563294.09503106633</v>
      </c>
      <c r="O37" s="112"/>
    </row>
    <row r="38" spans="1:15" s="45" customFormat="1" x14ac:dyDescent="0.25">
      <c r="A38" s="242">
        <v>106</v>
      </c>
      <c r="B38" s="242" t="s">
        <v>45</v>
      </c>
      <c r="C38" s="332">
        <v>-46329.03</v>
      </c>
      <c r="D38" s="121">
        <v>-84702.57</v>
      </c>
      <c r="E38" s="121">
        <v>-46329.03</v>
      </c>
      <c r="F38" s="121">
        <v>-467.97</v>
      </c>
      <c r="G38" s="121">
        <v>-1052932.5</v>
      </c>
      <c r="H38" s="121">
        <v>-3238828.7296000002</v>
      </c>
      <c r="I38" s="121">
        <v>-1346101.2265264208</v>
      </c>
      <c r="J38" s="34">
        <v>721215.86000360036</v>
      </c>
      <c r="K38" s="34">
        <v>-4238451.8154619122</v>
      </c>
      <c r="L38" s="34">
        <v>1623718.0387273338</v>
      </c>
      <c r="M38" s="34">
        <v>84234.6</v>
      </c>
      <c r="N38" s="254">
        <f>SUM(LisäyksetVähennykset[[#This Row],[Kuntien yhdistymisavustus (-0,99 €/as)]:[Vuonna 2023 käyttämättä jääneiden yhdistymisavustusten palautus]])</f>
        <v>-7624974.3728573993</v>
      </c>
      <c r="O38" s="112"/>
    </row>
    <row r="39" spans="1:15" s="45" customFormat="1" x14ac:dyDescent="0.25">
      <c r="A39" s="242">
        <v>108</v>
      </c>
      <c r="B39" s="242" t="s">
        <v>46</v>
      </c>
      <c r="C39" s="332">
        <v>-10154.43</v>
      </c>
      <c r="D39" s="121">
        <v>-18565.170000000002</v>
      </c>
      <c r="E39" s="121">
        <v>-10154.43</v>
      </c>
      <c r="F39" s="121">
        <v>-102.57000000000001</v>
      </c>
      <c r="G39" s="121">
        <v>-230782.5</v>
      </c>
      <c r="H39" s="121">
        <v>-347785.4</v>
      </c>
      <c r="I39" s="121">
        <v>874673.67666952522</v>
      </c>
      <c r="J39" s="34">
        <v>55791.027299867907</v>
      </c>
      <c r="K39" s="34">
        <v>-928986.90666480397</v>
      </c>
      <c r="L39" s="34">
        <v>355887.68346745009</v>
      </c>
      <c r="M39" s="34">
        <v>18462.600000000002</v>
      </c>
      <c r="N39" s="254">
        <f>SUM(LisäyksetVähennykset[[#This Row],[Kuntien yhdistymisavustus (-0,99 €/as)]:[Vuonna 2023 käyttämättä jääneiden yhdistymisavustusten palautus]])</f>
        <v>-241716.41922796084</v>
      </c>
      <c r="O39" s="112"/>
    </row>
    <row r="40" spans="1:15" s="45" customFormat="1" x14ac:dyDescent="0.25">
      <c r="A40" s="242">
        <v>109</v>
      </c>
      <c r="B40" s="242" t="s">
        <v>47</v>
      </c>
      <c r="C40" s="332">
        <v>-67362.569999999992</v>
      </c>
      <c r="D40" s="121">
        <v>-123157.83</v>
      </c>
      <c r="E40" s="121">
        <v>-67362.569999999992</v>
      </c>
      <c r="F40" s="121">
        <v>-680.43000000000006</v>
      </c>
      <c r="G40" s="121">
        <v>-1530967.5</v>
      </c>
      <c r="H40" s="121">
        <v>-4610917.5884999996</v>
      </c>
      <c r="I40" s="121">
        <v>804310.22624768852</v>
      </c>
      <c r="J40" s="34">
        <v>2189707.6726485007</v>
      </c>
      <c r="K40" s="34">
        <v>-6162723.6121861413</v>
      </c>
      <c r="L40" s="34">
        <v>2360891.6492323005</v>
      </c>
      <c r="M40" s="34">
        <v>122477.40000000001</v>
      </c>
      <c r="N40" s="254">
        <f>SUM(LisäyksetVähennykset[[#This Row],[Kuntien yhdistymisavustus (-0,99 €/as)]:[Vuonna 2023 käyttämättä jääneiden yhdistymisavustusten palautus]])</f>
        <v>-7085785.1525576506</v>
      </c>
      <c r="O40" s="112"/>
    </row>
    <row r="41" spans="1:15" s="45" customFormat="1" x14ac:dyDescent="0.25">
      <c r="A41" s="242">
        <v>111</v>
      </c>
      <c r="B41" s="242" t="s">
        <v>48</v>
      </c>
      <c r="C41" s="332">
        <v>-17949.689999999999</v>
      </c>
      <c r="D41" s="121">
        <v>-32817.11</v>
      </c>
      <c r="E41" s="121">
        <v>-17949.689999999999</v>
      </c>
      <c r="F41" s="121">
        <v>-181.31</v>
      </c>
      <c r="G41" s="121">
        <v>-407947.5</v>
      </c>
      <c r="H41" s="121">
        <v>-996071.27099999995</v>
      </c>
      <c r="I41" s="121">
        <v>3283324.5640364131</v>
      </c>
      <c r="J41" s="34">
        <v>3542745.7105385</v>
      </c>
      <c r="K41" s="34">
        <v>-1642143.083234821</v>
      </c>
      <c r="L41" s="34">
        <v>629092.28711595375</v>
      </c>
      <c r="M41" s="34">
        <v>32635.8</v>
      </c>
      <c r="N41" s="254">
        <f>SUM(LisäyksetVähennykset[[#This Row],[Kuntien yhdistymisavustus (-0,99 €/as)]:[Vuonna 2023 käyttämättä jääneiden yhdistymisavustusten palautus]])</f>
        <v>4372738.7074560449</v>
      </c>
      <c r="O41" s="112"/>
    </row>
    <row r="42" spans="1:15" s="45" customFormat="1" x14ac:dyDescent="0.25">
      <c r="A42" s="242">
        <v>139</v>
      </c>
      <c r="B42" s="242" t="s">
        <v>49</v>
      </c>
      <c r="C42" s="332">
        <v>-9754.4699999999993</v>
      </c>
      <c r="D42" s="121">
        <v>-17833.93</v>
      </c>
      <c r="E42" s="121">
        <v>-9754.4699999999993</v>
      </c>
      <c r="F42" s="121">
        <v>-98.53</v>
      </c>
      <c r="G42" s="121">
        <v>-221692.5</v>
      </c>
      <c r="H42" s="121">
        <v>-241754.109</v>
      </c>
      <c r="I42" s="121">
        <v>-910061.4245212822</v>
      </c>
      <c r="J42" s="34">
        <v>-1099119.8085925479</v>
      </c>
      <c r="K42" s="34">
        <v>-892396.21637596888</v>
      </c>
      <c r="L42" s="34">
        <v>341870.07362823299</v>
      </c>
      <c r="M42" s="34">
        <v>17735.400000000001</v>
      </c>
      <c r="N42" s="254">
        <f>SUM(LisäyksetVähennykset[[#This Row],[Kuntien yhdistymisavustus (-0,99 €/as)]:[Vuonna 2023 käyttämättä jääneiden yhdistymisavustusten palautus]])</f>
        <v>-3042859.9848615662</v>
      </c>
      <c r="O42" s="112"/>
    </row>
    <row r="43" spans="1:15" s="45" customFormat="1" x14ac:dyDescent="0.25">
      <c r="A43" s="242">
        <v>140</v>
      </c>
      <c r="B43" s="242" t="s">
        <v>50</v>
      </c>
      <c r="C43" s="332">
        <v>-20592.990000000002</v>
      </c>
      <c r="D43" s="121">
        <v>-37649.81</v>
      </c>
      <c r="E43" s="121">
        <v>-20592.990000000002</v>
      </c>
      <c r="F43" s="121">
        <v>-208.01</v>
      </c>
      <c r="G43" s="121">
        <v>-468022.5</v>
      </c>
      <c r="H43" s="121">
        <v>-1117997.0035999999</v>
      </c>
      <c r="I43" s="121">
        <v>5687944.3897173535</v>
      </c>
      <c r="J43" s="34">
        <v>2960840.0346355471</v>
      </c>
      <c r="K43" s="34">
        <v>-1883967.6947971713</v>
      </c>
      <c r="L43" s="34">
        <v>721733.4214493935</v>
      </c>
      <c r="M43" s="34">
        <v>37441.800000000003</v>
      </c>
      <c r="N43" s="254">
        <f>SUM(LisäyksetVähennykset[[#This Row],[Kuntien yhdistymisavustus (-0,99 €/as)]:[Vuonna 2023 käyttämättä jääneiden yhdistymisavustusten palautus]])</f>
        <v>5858928.6474051224</v>
      </c>
      <c r="O43" s="112"/>
    </row>
    <row r="44" spans="1:15" s="45" customFormat="1" x14ac:dyDescent="0.25">
      <c r="A44" s="242">
        <v>142</v>
      </c>
      <c r="B44" s="242" t="s">
        <v>51</v>
      </c>
      <c r="C44" s="332">
        <v>-6438.96</v>
      </c>
      <c r="D44" s="121">
        <v>-11772.24</v>
      </c>
      <c r="E44" s="121">
        <v>-6438.96</v>
      </c>
      <c r="F44" s="121">
        <v>-65.040000000000006</v>
      </c>
      <c r="G44" s="121">
        <v>-146340</v>
      </c>
      <c r="H44" s="121">
        <v>-184164.66500000001</v>
      </c>
      <c r="I44" s="121">
        <v>302401.4120114441</v>
      </c>
      <c r="J44" s="34">
        <v>265464.53475643415</v>
      </c>
      <c r="K44" s="34">
        <v>-589073.88524401723</v>
      </c>
      <c r="L44" s="34">
        <v>225669.63958977239</v>
      </c>
      <c r="M44" s="34">
        <v>11707.2</v>
      </c>
      <c r="N44" s="254">
        <f>SUM(LisäyksetVähennykset[[#This Row],[Kuntien yhdistymisavustus (-0,99 €/as)]:[Vuonna 2023 käyttämättä jääneiden yhdistymisavustusten palautus]])</f>
        <v>-139050.96388636658</v>
      </c>
      <c r="O44" s="112"/>
    </row>
    <row r="45" spans="1:15" s="45" customFormat="1" x14ac:dyDescent="0.25">
      <c r="A45" s="242">
        <v>143</v>
      </c>
      <c r="B45" s="242" t="s">
        <v>52</v>
      </c>
      <c r="C45" s="332">
        <v>-6735.96</v>
      </c>
      <c r="D45" s="121">
        <v>-12315.24</v>
      </c>
      <c r="E45" s="121">
        <v>-6735.96</v>
      </c>
      <c r="F45" s="121">
        <v>-68.040000000000006</v>
      </c>
      <c r="G45" s="121">
        <v>-153090</v>
      </c>
      <c r="H45" s="121">
        <v>-324060.03000000003</v>
      </c>
      <c r="I45" s="121">
        <v>-569157.69478586689</v>
      </c>
      <c r="J45" s="34">
        <v>3127.5246370326422</v>
      </c>
      <c r="K45" s="34">
        <v>-616245.18991394422</v>
      </c>
      <c r="L45" s="34">
        <v>236078.75580701281</v>
      </c>
      <c r="M45" s="34">
        <v>12247.2</v>
      </c>
      <c r="N45" s="254">
        <f>SUM(LisäyksetVähennykset[[#This Row],[Kuntien yhdistymisavustus (-0,99 €/as)]:[Vuonna 2023 käyttämättä jääneiden yhdistymisavustusten palautus]])</f>
        <v>-1436954.6342557657</v>
      </c>
      <c r="O45" s="112"/>
    </row>
    <row r="46" spans="1:15" s="45" customFormat="1" x14ac:dyDescent="0.25">
      <c r="A46" s="242">
        <v>145</v>
      </c>
      <c r="B46" s="242" t="s">
        <v>53</v>
      </c>
      <c r="C46" s="332">
        <v>-12245.31</v>
      </c>
      <c r="D46" s="121">
        <v>-22387.89</v>
      </c>
      <c r="E46" s="121">
        <v>-12245.31</v>
      </c>
      <c r="F46" s="121">
        <v>-123.69</v>
      </c>
      <c r="G46" s="121">
        <v>-278302.5</v>
      </c>
      <c r="H46" s="121">
        <v>-338038.42499999999</v>
      </c>
      <c r="I46" s="121">
        <v>918783.69266658579</v>
      </c>
      <c r="J46" s="34">
        <v>-287397.89555781212</v>
      </c>
      <c r="K46" s="34">
        <v>-1120272.8915410899</v>
      </c>
      <c r="L46" s="34">
        <v>429167.86163682269</v>
      </c>
      <c r="M46" s="34">
        <v>22264.2</v>
      </c>
      <c r="N46" s="254">
        <f>SUM(LisäyksetVähennykset[[#This Row],[Kuntien yhdistymisavustus (-0,99 €/as)]:[Vuonna 2023 käyttämättä jääneiden yhdistymisavustusten palautus]])</f>
        <v>-700798.15779549361</v>
      </c>
      <c r="O46" s="112"/>
    </row>
    <row r="47" spans="1:15" s="45" customFormat="1" x14ac:dyDescent="0.25">
      <c r="A47" s="242">
        <v>146</v>
      </c>
      <c r="B47" s="242" t="s">
        <v>54</v>
      </c>
      <c r="C47" s="332">
        <v>-4447.08</v>
      </c>
      <c r="D47" s="121">
        <v>-8130.52</v>
      </c>
      <c r="E47" s="121">
        <v>-4447.08</v>
      </c>
      <c r="F47" s="121">
        <v>-44.92</v>
      </c>
      <c r="G47" s="121">
        <v>-101070</v>
      </c>
      <c r="H47" s="121">
        <v>-134849.54</v>
      </c>
      <c r="I47" s="121">
        <v>304573.67127162195</v>
      </c>
      <c r="J47" s="34">
        <v>-4492.9769673992305</v>
      </c>
      <c r="K47" s="34">
        <v>-406845.0019243735</v>
      </c>
      <c r="L47" s="34">
        <v>155859.16682614663</v>
      </c>
      <c r="M47" s="34">
        <v>8085.6</v>
      </c>
      <c r="N47" s="254">
        <f>SUM(LisäyksetVähennykset[[#This Row],[Kuntien yhdistymisavustus (-0,99 €/as)]:[Vuonna 2023 käyttämättä jääneiden yhdistymisavustusten palautus]])</f>
        <v>-195808.68079400418</v>
      </c>
      <c r="O47" s="112"/>
    </row>
    <row r="48" spans="1:15" s="45" customFormat="1" x14ac:dyDescent="0.25">
      <c r="A48" s="242">
        <v>148</v>
      </c>
      <c r="B48" s="242" t="s">
        <v>55</v>
      </c>
      <c r="C48" s="332">
        <v>-6976.53</v>
      </c>
      <c r="D48" s="121">
        <v>-12755.07</v>
      </c>
      <c r="E48" s="121">
        <v>-6976.53</v>
      </c>
      <c r="F48" s="121">
        <v>-70.47</v>
      </c>
      <c r="G48" s="121">
        <v>-158557.5</v>
      </c>
      <c r="H48" s="121">
        <v>-128664.845</v>
      </c>
      <c r="I48" s="121">
        <v>804492.87175756262</v>
      </c>
      <c r="J48" s="34">
        <v>2405251.4224724765</v>
      </c>
      <c r="K48" s="34">
        <v>-638253.94669658504</v>
      </c>
      <c r="L48" s="34">
        <v>244510.13994297755</v>
      </c>
      <c r="M48" s="34">
        <v>12684.6</v>
      </c>
      <c r="N48" s="254">
        <f>SUM(LisäyksetVähennykset[[#This Row],[Kuntien yhdistymisavustus (-0,99 €/as)]:[Vuonna 2023 käyttämättä jääneiden yhdistymisavustusten palautus]])</f>
        <v>2514684.1424764316</v>
      </c>
      <c r="O48" s="112"/>
    </row>
    <row r="49" spans="1:15" s="45" customFormat="1" x14ac:dyDescent="0.25">
      <c r="A49" s="242">
        <v>149</v>
      </c>
      <c r="B49" s="242" t="s">
        <v>56</v>
      </c>
      <c r="C49" s="332">
        <v>-5330.16</v>
      </c>
      <c r="D49" s="121">
        <v>-9745.0400000000009</v>
      </c>
      <c r="E49" s="121">
        <v>-5330.16</v>
      </c>
      <c r="F49" s="121">
        <v>-53.84</v>
      </c>
      <c r="G49" s="121">
        <v>-121140</v>
      </c>
      <c r="H49" s="121">
        <v>-89088.972500000003</v>
      </c>
      <c r="I49" s="121">
        <v>653747.95431239984</v>
      </c>
      <c r="J49" s="34">
        <v>408476.08550515637</v>
      </c>
      <c r="K49" s="34">
        <v>-487634.34780962311</v>
      </c>
      <c r="L49" s="34">
        <v>186808.93904540813</v>
      </c>
      <c r="M49" s="34">
        <v>9691.2000000000007</v>
      </c>
      <c r="N49" s="254">
        <f>SUM(LisäyksetVähennykset[[#This Row],[Kuntien yhdistymisavustus (-0,99 €/as)]:[Vuonna 2023 käyttämättä jääneiden yhdistymisavustusten palautus]])</f>
        <v>540401.65855334117</v>
      </c>
      <c r="O49" s="112"/>
    </row>
    <row r="50" spans="1:15" s="45" customFormat="1" x14ac:dyDescent="0.25">
      <c r="A50" s="242">
        <v>151</v>
      </c>
      <c r="B50" s="242" t="s">
        <v>57</v>
      </c>
      <c r="C50" s="332">
        <v>-1833.48</v>
      </c>
      <c r="D50" s="121">
        <v>-3352.12</v>
      </c>
      <c r="E50" s="121">
        <v>-1833.48</v>
      </c>
      <c r="F50" s="121">
        <v>-18.52</v>
      </c>
      <c r="G50" s="121">
        <v>-41670</v>
      </c>
      <c r="H50" s="121">
        <v>-45611.65</v>
      </c>
      <c r="I50" s="121">
        <v>-213180.22948828325</v>
      </c>
      <c r="J50" s="34">
        <v>-269395.92316733167</v>
      </c>
      <c r="K50" s="34">
        <v>-167737.52082901596</v>
      </c>
      <c r="L50" s="34">
        <v>64258.94411443088</v>
      </c>
      <c r="M50" s="34">
        <v>3333.6</v>
      </c>
      <c r="N50" s="254">
        <f>SUM(LisäyksetVähennykset[[#This Row],[Kuntien yhdistymisavustus (-0,99 €/as)]:[Vuonna 2023 käyttämättä jääneiden yhdistymisavustusten palautus]])</f>
        <v>-677040.3793702001</v>
      </c>
      <c r="O50" s="112"/>
    </row>
    <row r="51" spans="1:15" s="45" customFormat="1" x14ac:dyDescent="0.25">
      <c r="A51" s="242">
        <v>152</v>
      </c>
      <c r="B51" s="242" t="s">
        <v>58</v>
      </c>
      <c r="C51" s="332">
        <v>-4361.9399999999996</v>
      </c>
      <c r="D51" s="121">
        <v>-7974.8600000000006</v>
      </c>
      <c r="E51" s="121">
        <v>-4361.9399999999996</v>
      </c>
      <c r="F51" s="121">
        <v>-44.06</v>
      </c>
      <c r="G51" s="121">
        <v>-99135</v>
      </c>
      <c r="H51" s="121">
        <v>-128665.84</v>
      </c>
      <c r="I51" s="121">
        <v>225339.63208022303</v>
      </c>
      <c r="J51" s="34">
        <v>-175389.19659341511</v>
      </c>
      <c r="K51" s="34">
        <v>-399055.89458566112</v>
      </c>
      <c r="L51" s="34">
        <v>152875.22017720435</v>
      </c>
      <c r="M51" s="34">
        <v>7930.8</v>
      </c>
      <c r="N51" s="254">
        <f>SUM(LisäyksetVähennykset[[#This Row],[Kuntien yhdistymisavustus (-0,99 €/as)]:[Vuonna 2023 käyttämättä jääneiden yhdistymisavustusten palautus]])</f>
        <v>-432843.07892164885</v>
      </c>
      <c r="O51" s="112"/>
    </row>
    <row r="52" spans="1:15" s="45" customFormat="1" x14ac:dyDescent="0.25">
      <c r="A52" s="242">
        <v>153</v>
      </c>
      <c r="B52" s="242" t="s">
        <v>59</v>
      </c>
      <c r="C52" s="332">
        <v>-24955.919999999998</v>
      </c>
      <c r="D52" s="121">
        <v>-45626.48</v>
      </c>
      <c r="E52" s="121">
        <v>-24955.919999999998</v>
      </c>
      <c r="F52" s="121">
        <v>-252.08</v>
      </c>
      <c r="G52" s="121">
        <v>-567180</v>
      </c>
      <c r="H52" s="121">
        <v>-1591017.872</v>
      </c>
      <c r="I52" s="121">
        <v>5223923.2469535852</v>
      </c>
      <c r="J52" s="34">
        <v>3966871.2202217714</v>
      </c>
      <c r="K52" s="34">
        <v>-2283114.160398399</v>
      </c>
      <c r="L52" s="34">
        <v>874643.33868065535</v>
      </c>
      <c r="M52" s="34">
        <v>45374.400000000001</v>
      </c>
      <c r="N52" s="254">
        <f>SUM(LisäyksetVähennykset[[#This Row],[Kuntien yhdistymisavustus (-0,99 €/as)]:[Vuonna 2023 käyttämättä jääneiden yhdistymisavustusten palautus]])</f>
        <v>5573709.7734576138</v>
      </c>
      <c r="O52" s="112"/>
    </row>
    <row r="53" spans="1:15" s="45" customFormat="1" x14ac:dyDescent="0.25">
      <c r="A53" s="242">
        <v>165</v>
      </c>
      <c r="B53" s="242" t="s">
        <v>60</v>
      </c>
      <c r="C53" s="332">
        <v>-16117.2</v>
      </c>
      <c r="D53" s="121">
        <v>-29466.799999999999</v>
      </c>
      <c r="E53" s="121">
        <v>-16117.2</v>
      </c>
      <c r="F53" s="121">
        <v>-162.80000000000001</v>
      </c>
      <c r="G53" s="121">
        <v>-366300</v>
      </c>
      <c r="H53" s="121">
        <v>-813419.36250000005</v>
      </c>
      <c r="I53" s="121">
        <v>696649.80188388797</v>
      </c>
      <c r="J53" s="34">
        <v>7483.2600074796319</v>
      </c>
      <c r="K53" s="34">
        <v>-1474496.1334213715</v>
      </c>
      <c r="L53" s="34">
        <v>564868.04005558032</v>
      </c>
      <c r="M53" s="34">
        <v>29304</v>
      </c>
      <c r="N53" s="254">
        <f>SUM(LisäyksetVähennykset[[#This Row],[Kuntien yhdistymisavustus (-0,99 €/as)]:[Vuonna 2023 käyttämättä jääneiden yhdistymisavustusten palautus]])</f>
        <v>-1417774.3939744234</v>
      </c>
      <c r="O53" s="112"/>
    </row>
    <row r="54" spans="1:15" s="45" customFormat="1" x14ac:dyDescent="0.25">
      <c r="A54" s="242">
        <v>167</v>
      </c>
      <c r="B54" s="242" t="s">
        <v>61</v>
      </c>
      <c r="C54" s="332">
        <v>-76737.87</v>
      </c>
      <c r="D54" s="121">
        <v>-140298.53</v>
      </c>
      <c r="E54" s="121">
        <v>-76737.87</v>
      </c>
      <c r="F54" s="121">
        <v>-775.13</v>
      </c>
      <c r="G54" s="121">
        <v>-1744042.5</v>
      </c>
      <c r="H54" s="121">
        <v>-5040967.0610499997</v>
      </c>
      <c r="I54" s="121">
        <v>1010348.5497270249</v>
      </c>
      <c r="J54" s="34">
        <v>1485002.6978478441</v>
      </c>
      <c r="K54" s="34">
        <v>-7020431.1296001701</v>
      </c>
      <c r="L54" s="34">
        <v>2689472.7511565234</v>
      </c>
      <c r="M54" s="34">
        <v>139523.4</v>
      </c>
      <c r="N54" s="254">
        <f>SUM(LisäyksetVähennykset[[#This Row],[Kuntien yhdistymisavustus (-0,99 €/as)]:[Vuonna 2023 käyttämättä jääneiden yhdistymisavustusten palautus]])</f>
        <v>-8775642.6919187773</v>
      </c>
      <c r="O54" s="112"/>
    </row>
    <row r="55" spans="1:15" s="45" customFormat="1" x14ac:dyDescent="0.25">
      <c r="A55" s="242">
        <v>169</v>
      </c>
      <c r="B55" s="242" t="s">
        <v>62</v>
      </c>
      <c r="C55" s="332">
        <v>-4940.1000000000004</v>
      </c>
      <c r="D55" s="121">
        <v>-9031.9</v>
      </c>
      <c r="E55" s="121">
        <v>-4940.1000000000004</v>
      </c>
      <c r="F55" s="121">
        <v>-49.9</v>
      </c>
      <c r="G55" s="121">
        <v>-112275</v>
      </c>
      <c r="H55" s="121">
        <v>-136076.245</v>
      </c>
      <c r="I55" s="121">
        <v>348419.59021290694</v>
      </c>
      <c r="J55" s="34">
        <v>183166.76186588657</v>
      </c>
      <c r="K55" s="34">
        <v>-451949.36767645233</v>
      </c>
      <c r="L55" s="34">
        <v>173138.29974676573</v>
      </c>
      <c r="M55" s="34">
        <v>8982</v>
      </c>
      <c r="N55" s="254">
        <f>SUM(LisäyksetVähennykset[[#This Row],[Kuntien yhdistymisavustus (-0,99 €/as)]:[Vuonna 2023 käyttämättä jääneiden yhdistymisavustusten palautus]])</f>
        <v>-5555.9608508930833</v>
      </c>
      <c r="O55" s="112"/>
    </row>
    <row r="56" spans="1:15" s="45" customFormat="1" x14ac:dyDescent="0.25">
      <c r="A56" s="242">
        <v>171</v>
      </c>
      <c r="B56" s="242" t="s">
        <v>63</v>
      </c>
      <c r="C56" s="332">
        <v>-4494.6000000000004</v>
      </c>
      <c r="D56" s="121">
        <v>-8217.4</v>
      </c>
      <c r="E56" s="121">
        <v>-4494.6000000000004</v>
      </c>
      <c r="F56" s="121">
        <v>-45.4</v>
      </c>
      <c r="G56" s="121">
        <v>-102150</v>
      </c>
      <c r="H56" s="121">
        <v>-113841.66</v>
      </c>
      <c r="I56" s="121">
        <v>-11485.531544051584</v>
      </c>
      <c r="J56" s="34">
        <v>-138010.04351563024</v>
      </c>
      <c r="K56" s="34">
        <v>-411192.41067156184</v>
      </c>
      <c r="L56" s="34">
        <v>157524.62542090507</v>
      </c>
      <c r="M56" s="34">
        <v>8172</v>
      </c>
      <c r="N56" s="254">
        <f>SUM(LisäyksetVähennykset[[#This Row],[Kuntien yhdistymisavustus (-0,99 €/as)]:[Vuonna 2023 käyttämättä jääneiden yhdistymisavustusten palautus]])</f>
        <v>-628235.02031033859</v>
      </c>
      <c r="O56" s="112"/>
    </row>
    <row r="57" spans="1:15" s="45" customFormat="1" x14ac:dyDescent="0.25">
      <c r="A57" s="242">
        <v>172</v>
      </c>
      <c r="B57" s="242" t="s">
        <v>64</v>
      </c>
      <c r="C57" s="332">
        <v>-4129.29</v>
      </c>
      <c r="D57" s="121">
        <v>-7549.51</v>
      </c>
      <c r="E57" s="121">
        <v>-4129.29</v>
      </c>
      <c r="F57" s="121">
        <v>-41.71</v>
      </c>
      <c r="G57" s="121">
        <v>-93847.5</v>
      </c>
      <c r="H57" s="121">
        <v>-127706.815</v>
      </c>
      <c r="I57" s="121">
        <v>50478.673624909396</v>
      </c>
      <c r="J57" s="34">
        <v>-87108.356121454301</v>
      </c>
      <c r="K57" s="34">
        <v>-377771.70592755167</v>
      </c>
      <c r="L57" s="34">
        <v>144721.41247369937</v>
      </c>
      <c r="M57" s="34">
        <v>7507.8</v>
      </c>
      <c r="N57" s="254">
        <f>SUM(LisäyksetVähennykset[[#This Row],[Kuntien yhdistymisavustus (-0,99 €/as)]:[Vuonna 2023 käyttämättä jääneiden yhdistymisavustusten palautus]])</f>
        <v>-499576.29095039726</v>
      </c>
      <c r="O57" s="112"/>
    </row>
    <row r="58" spans="1:15" s="45" customFormat="1" x14ac:dyDescent="0.25">
      <c r="A58" s="242">
        <v>176</v>
      </c>
      <c r="B58" s="242" t="s">
        <v>65</v>
      </c>
      <c r="C58" s="332">
        <v>-4308.4799999999996</v>
      </c>
      <c r="D58" s="121">
        <v>-7877.12</v>
      </c>
      <c r="E58" s="121">
        <v>-4308.4799999999996</v>
      </c>
      <c r="F58" s="121">
        <v>-43.52</v>
      </c>
      <c r="G58" s="121">
        <v>-97920</v>
      </c>
      <c r="H58" s="121">
        <v>-176177.43</v>
      </c>
      <c r="I58" s="121">
        <v>-1211231.1006262582</v>
      </c>
      <c r="J58" s="34">
        <v>-866190.05898060987</v>
      </c>
      <c r="K58" s="34">
        <v>-394165.05974507425</v>
      </c>
      <c r="L58" s="34">
        <v>151001.57925810109</v>
      </c>
      <c r="M58" s="34">
        <v>7833.6</v>
      </c>
      <c r="N58" s="254">
        <f>SUM(LisäyksetVähennykset[[#This Row],[Kuntien yhdistymisavustus (-0,99 €/as)]:[Vuonna 2023 käyttämättä jääneiden yhdistymisavustusten palautus]])</f>
        <v>-2603386.0700938413</v>
      </c>
      <c r="O58" s="112"/>
    </row>
    <row r="59" spans="1:15" s="45" customFormat="1" x14ac:dyDescent="0.25">
      <c r="A59" s="242">
        <v>177</v>
      </c>
      <c r="B59" s="242" t="s">
        <v>66</v>
      </c>
      <c r="C59" s="332">
        <v>-1750.32</v>
      </c>
      <c r="D59" s="121">
        <v>-3200.08</v>
      </c>
      <c r="E59" s="121">
        <v>-1750.32</v>
      </c>
      <c r="F59" s="121">
        <v>-17.68</v>
      </c>
      <c r="G59" s="121">
        <v>-39780</v>
      </c>
      <c r="H59" s="121">
        <v>-59937.964999999997</v>
      </c>
      <c r="I59" s="121">
        <v>360287.54861490434</v>
      </c>
      <c r="J59" s="34">
        <v>331156.68834590359</v>
      </c>
      <c r="K59" s="34">
        <v>-160129.55552143641</v>
      </c>
      <c r="L59" s="34">
        <v>61344.391573603563</v>
      </c>
      <c r="M59" s="34">
        <v>3182.4</v>
      </c>
      <c r="N59" s="254">
        <f>SUM(LisäyksetVähennykset[[#This Row],[Kuntien yhdistymisavustus (-0,99 €/as)]:[Vuonna 2023 käyttämättä jääneiden yhdistymisavustusten palautus]])</f>
        <v>489405.10801297514</v>
      </c>
      <c r="O59" s="112"/>
    </row>
    <row r="60" spans="1:15" s="45" customFormat="1" x14ac:dyDescent="0.25">
      <c r="A60" s="242">
        <v>178</v>
      </c>
      <c r="B60" s="242" t="s">
        <v>67</v>
      </c>
      <c r="C60" s="332">
        <v>-5711.31</v>
      </c>
      <c r="D60" s="121">
        <v>-10441.89</v>
      </c>
      <c r="E60" s="121">
        <v>-5711.31</v>
      </c>
      <c r="F60" s="121">
        <v>-57.69</v>
      </c>
      <c r="G60" s="121">
        <v>-129802.5</v>
      </c>
      <c r="H60" s="121">
        <v>-125357.64</v>
      </c>
      <c r="I60" s="121">
        <v>563572.22020073293</v>
      </c>
      <c r="J60" s="34">
        <v>73640.513815721468</v>
      </c>
      <c r="K60" s="34">
        <v>-522504.18880269607</v>
      </c>
      <c r="L60" s="34">
        <v>200167.30485753334</v>
      </c>
      <c r="M60" s="34">
        <v>10384.200000000001</v>
      </c>
      <c r="N60" s="254">
        <f>SUM(LisäyksetVähennykset[[#This Row],[Kuntien yhdistymisavustus (-0,99 €/as)]:[Vuonna 2023 käyttämättä jääneiden yhdistymisavustusten palautus]])</f>
        <v>48177.710071291614</v>
      </c>
      <c r="O60" s="112"/>
    </row>
    <row r="61" spans="1:15" s="45" customFormat="1" x14ac:dyDescent="0.25">
      <c r="A61" s="242">
        <v>179</v>
      </c>
      <c r="B61" s="242" t="s">
        <v>68</v>
      </c>
      <c r="C61" s="332">
        <v>-144428.13</v>
      </c>
      <c r="D61" s="121">
        <v>-264055.47000000003</v>
      </c>
      <c r="E61" s="121">
        <v>-144428.13</v>
      </c>
      <c r="F61" s="121">
        <v>-1458.8700000000001</v>
      </c>
      <c r="G61" s="121">
        <v>-3282457.5</v>
      </c>
      <c r="H61" s="121">
        <v>-13053424.267000001</v>
      </c>
      <c r="I61" s="121">
        <v>-16953557.2812845</v>
      </c>
      <c r="J61" s="34">
        <v>-3853268.3305332852</v>
      </c>
      <c r="K61" s="34">
        <v>-13213133.747938799</v>
      </c>
      <c r="L61" s="34">
        <v>5061849.1252818462</v>
      </c>
      <c r="M61" s="34">
        <v>262596.60000000003</v>
      </c>
      <c r="N61" s="254">
        <f>SUM(LisäyksetVähennykset[[#This Row],[Kuntien yhdistymisavustus (-0,99 €/as)]:[Vuonna 2023 käyttämättä jääneiden yhdistymisavustusten palautus]])</f>
        <v>-45585766.001474738</v>
      </c>
      <c r="O61" s="112"/>
    </row>
    <row r="62" spans="1:15" s="45" customFormat="1" x14ac:dyDescent="0.25">
      <c r="A62" s="242">
        <v>181</v>
      </c>
      <c r="B62" s="242" t="s">
        <v>69</v>
      </c>
      <c r="C62" s="332">
        <v>-1666.17</v>
      </c>
      <c r="D62" s="121">
        <v>-3046.23</v>
      </c>
      <c r="E62" s="121">
        <v>-1666.17</v>
      </c>
      <c r="F62" s="121">
        <v>-16.830000000000002</v>
      </c>
      <c r="G62" s="121">
        <v>-37867.5</v>
      </c>
      <c r="H62" s="121">
        <v>-29935.355</v>
      </c>
      <c r="I62" s="121">
        <v>394555.77329883224</v>
      </c>
      <c r="J62" s="34">
        <v>245506.42988037129</v>
      </c>
      <c r="K62" s="34">
        <v>-152431.01919829042</v>
      </c>
      <c r="L62" s="34">
        <v>58395.141978718777</v>
      </c>
      <c r="M62" s="34">
        <v>3029.4</v>
      </c>
      <c r="N62" s="254">
        <f>SUM(LisäyksetVähennykset[[#This Row],[Kuntien yhdistymisavustus (-0,99 €/as)]:[Vuonna 2023 käyttämättä jääneiden yhdistymisavustusten palautus]])</f>
        <v>474857.47095963196</v>
      </c>
      <c r="O62" s="112"/>
    </row>
    <row r="63" spans="1:15" s="45" customFormat="1" x14ac:dyDescent="0.25">
      <c r="A63" s="242">
        <v>182</v>
      </c>
      <c r="B63" s="242" t="s">
        <v>70</v>
      </c>
      <c r="C63" s="332">
        <v>-19153.53</v>
      </c>
      <c r="D63" s="121">
        <v>-35018.07</v>
      </c>
      <c r="E63" s="121">
        <v>-19153.53</v>
      </c>
      <c r="F63" s="121">
        <v>-193.47</v>
      </c>
      <c r="G63" s="121">
        <v>-435307.5</v>
      </c>
      <c r="H63" s="121">
        <v>-973123.39249999996</v>
      </c>
      <c r="I63" s="121">
        <v>-1698618.1868244917</v>
      </c>
      <c r="J63" s="34">
        <v>-9319.5581072418336</v>
      </c>
      <c r="K63" s="34">
        <v>-1752277.4381635918</v>
      </c>
      <c r="L63" s="34">
        <v>671283.90484983497</v>
      </c>
      <c r="M63" s="34">
        <v>34824.6</v>
      </c>
      <c r="N63" s="254">
        <f>SUM(LisäyksetVähennykset[[#This Row],[Kuntien yhdistymisavustus (-0,99 €/as)]:[Vuonna 2023 käyttämättä jääneiden yhdistymisavustusten palautus]])</f>
        <v>-4236056.1707454911</v>
      </c>
      <c r="O63" s="112"/>
    </row>
    <row r="64" spans="1:15" s="45" customFormat="1" x14ac:dyDescent="0.25">
      <c r="A64" s="242">
        <v>186</v>
      </c>
      <c r="B64" s="242" t="s">
        <v>71</v>
      </c>
      <c r="C64" s="332">
        <v>-45173.7</v>
      </c>
      <c r="D64" s="121">
        <v>-82590.3</v>
      </c>
      <c r="E64" s="121">
        <v>-45173.7</v>
      </c>
      <c r="F64" s="121">
        <v>-456.3</v>
      </c>
      <c r="G64" s="121">
        <v>-1026675</v>
      </c>
      <c r="H64" s="121">
        <v>-4170484.0180500001</v>
      </c>
      <c r="I64" s="121">
        <v>-5507718.4701112546</v>
      </c>
      <c r="J64" s="34">
        <v>-1811716.4953633861</v>
      </c>
      <c r="K64" s="34">
        <v>-4132755.4402958956</v>
      </c>
      <c r="L64" s="34">
        <v>1583226.5766422686</v>
      </c>
      <c r="M64" s="34">
        <v>82134</v>
      </c>
      <c r="N64" s="254">
        <f>SUM(LisäyksetVähennykset[[#This Row],[Kuntien yhdistymisavustus (-0,99 €/as)]:[Vuonna 2023 käyttämättä jääneiden yhdistymisavustusten palautus]])</f>
        <v>-15157382.847178267</v>
      </c>
      <c r="O64" s="112"/>
    </row>
    <row r="65" spans="1:15" s="45" customFormat="1" x14ac:dyDescent="0.25">
      <c r="A65" s="242">
        <v>202</v>
      </c>
      <c r="B65" s="242" t="s">
        <v>72</v>
      </c>
      <c r="C65" s="332">
        <v>-35489.519999999997</v>
      </c>
      <c r="D65" s="121">
        <v>-64884.880000000005</v>
      </c>
      <c r="E65" s="121">
        <v>-35489.519999999997</v>
      </c>
      <c r="F65" s="121">
        <v>-358.48</v>
      </c>
      <c r="G65" s="121">
        <v>-806580</v>
      </c>
      <c r="H65" s="121">
        <v>-1173341.7675000001</v>
      </c>
      <c r="I65" s="121">
        <v>5611023.2644015951</v>
      </c>
      <c r="J65" s="34">
        <v>2485267.7389891795</v>
      </c>
      <c r="K65" s="34">
        <v>-3246789.7660251427</v>
      </c>
      <c r="L65" s="34">
        <v>1243819.9938521157</v>
      </c>
      <c r="M65" s="34">
        <v>64526.400000000001</v>
      </c>
      <c r="N65" s="254">
        <f>SUM(LisäyksetVähennykset[[#This Row],[Kuntien yhdistymisavustus (-0,99 €/as)]:[Vuonna 2023 käyttämättä jääneiden yhdistymisavustusten palautus]])</f>
        <v>4041703.4637177475</v>
      </c>
      <c r="O65" s="112"/>
    </row>
    <row r="66" spans="1:15" s="45" customFormat="1" x14ac:dyDescent="0.25">
      <c r="A66" s="242">
        <v>204</v>
      </c>
      <c r="B66" s="242" t="s">
        <v>73</v>
      </c>
      <c r="C66" s="332">
        <v>-2662.11</v>
      </c>
      <c r="D66" s="121">
        <v>-4867.09</v>
      </c>
      <c r="E66" s="121">
        <v>-2662.11</v>
      </c>
      <c r="F66" s="121">
        <v>-26.89</v>
      </c>
      <c r="G66" s="121">
        <v>-60502.5</v>
      </c>
      <c r="H66" s="121">
        <v>-125209.075</v>
      </c>
      <c r="I66" s="121">
        <v>-781894.76511632674</v>
      </c>
      <c r="J66" s="34">
        <v>-903251.55099046126</v>
      </c>
      <c r="K66" s="34">
        <v>-243545.46085811229</v>
      </c>
      <c r="L66" s="34">
        <v>93300.378360531671</v>
      </c>
      <c r="M66" s="34">
        <v>4840.2</v>
      </c>
      <c r="N66" s="254">
        <f>SUM(LisäyksetVähennykset[[#This Row],[Kuntien yhdistymisavustus (-0,99 €/as)]:[Vuonna 2023 käyttämättä jääneiden yhdistymisavustusten palautus]])</f>
        <v>-2026480.9736043687</v>
      </c>
      <c r="O66" s="112"/>
    </row>
    <row r="67" spans="1:15" s="45" customFormat="1" x14ac:dyDescent="0.25">
      <c r="A67" s="242">
        <v>205</v>
      </c>
      <c r="B67" s="242" t="s">
        <v>74</v>
      </c>
      <c r="C67" s="332">
        <v>-35934.03</v>
      </c>
      <c r="D67" s="121">
        <v>-65697.570000000007</v>
      </c>
      <c r="E67" s="121">
        <v>-35934.03</v>
      </c>
      <c r="F67" s="121">
        <v>-362.97</v>
      </c>
      <c r="G67" s="121">
        <v>-816682.5</v>
      </c>
      <c r="H67" s="121">
        <v>-1970000.21915</v>
      </c>
      <c r="I67" s="121">
        <v>-5505661.1376929609</v>
      </c>
      <c r="J67" s="34">
        <v>-3007442.9254161492</v>
      </c>
      <c r="K67" s="34">
        <v>-3287456.1520144669</v>
      </c>
      <c r="L67" s="34">
        <v>1259398.9711239189</v>
      </c>
      <c r="M67" s="34">
        <v>65334.6</v>
      </c>
      <c r="N67" s="254">
        <f>SUM(LisäyksetVähennykset[[#This Row],[Kuntien yhdistymisavustus (-0,99 €/as)]:[Vuonna 2023 käyttämättä jääneiden yhdistymisavustusten palautus]])</f>
        <v>-13400437.963149657</v>
      </c>
      <c r="O67" s="112"/>
    </row>
    <row r="68" spans="1:15" s="45" customFormat="1" x14ac:dyDescent="0.25">
      <c r="A68" s="242">
        <v>208</v>
      </c>
      <c r="B68" s="242" t="s">
        <v>75</v>
      </c>
      <c r="C68" s="332">
        <v>-12211.65</v>
      </c>
      <c r="D68" s="121">
        <v>-22326.350000000002</v>
      </c>
      <c r="E68" s="121">
        <v>-12211.65</v>
      </c>
      <c r="F68" s="121">
        <v>-123.35000000000001</v>
      </c>
      <c r="G68" s="121">
        <v>-277537.5</v>
      </c>
      <c r="H68" s="121">
        <v>-274133.92249999999</v>
      </c>
      <c r="I68" s="121">
        <v>1090660.0327865274</v>
      </c>
      <c r="J68" s="34">
        <v>144666.13464401322</v>
      </c>
      <c r="K68" s="34">
        <v>-1117193.4770118315</v>
      </c>
      <c r="L68" s="34">
        <v>427988.16179886874</v>
      </c>
      <c r="M68" s="34">
        <v>22203</v>
      </c>
      <c r="N68" s="254">
        <f>SUM(LisäyksetVähennykset[[#This Row],[Kuntien yhdistymisavustus (-0,99 €/as)]:[Vuonna 2023 käyttämättä jääneiden yhdistymisavustusten palautus]])</f>
        <v>-30220.570282422064</v>
      </c>
      <c r="O68" s="112"/>
    </row>
    <row r="69" spans="1:15" s="45" customFormat="1" x14ac:dyDescent="0.25">
      <c r="A69" s="242">
        <v>211</v>
      </c>
      <c r="B69" s="242" t="s">
        <v>76</v>
      </c>
      <c r="C69" s="332">
        <v>-32629.41</v>
      </c>
      <c r="D69" s="121">
        <v>-59655.79</v>
      </c>
      <c r="E69" s="121">
        <v>-32629.41</v>
      </c>
      <c r="F69" s="121">
        <v>-329.59000000000003</v>
      </c>
      <c r="G69" s="121">
        <v>-741577.5</v>
      </c>
      <c r="H69" s="121">
        <v>-1117032.6775</v>
      </c>
      <c r="I69" s="121">
        <v>227491.82921693509</v>
      </c>
      <c r="J69" s="34">
        <v>15149.9242375013</v>
      </c>
      <c r="K69" s="34">
        <v>-2985130.1020537461</v>
      </c>
      <c r="L69" s="34">
        <v>1143580.2046800905</v>
      </c>
      <c r="M69" s="34">
        <v>59326.200000000004</v>
      </c>
      <c r="N69" s="254">
        <f>SUM(LisäyksetVähennykset[[#This Row],[Kuntien yhdistymisavustus (-0,99 €/as)]:[Vuonna 2023 käyttämättä jääneiden yhdistymisavustusten palautus]])</f>
        <v>-3523436.3214192186</v>
      </c>
      <c r="O69" s="112"/>
    </row>
    <row r="70" spans="1:15" s="45" customFormat="1" x14ac:dyDescent="0.25">
      <c r="A70" s="242">
        <v>213</v>
      </c>
      <c r="B70" s="242" t="s">
        <v>77</v>
      </c>
      <c r="C70" s="332">
        <v>-5102.46</v>
      </c>
      <c r="D70" s="121">
        <v>-9328.74</v>
      </c>
      <c r="E70" s="121">
        <v>-5102.46</v>
      </c>
      <c r="F70" s="121">
        <v>-51.54</v>
      </c>
      <c r="G70" s="121">
        <v>-115965</v>
      </c>
      <c r="H70" s="121">
        <v>-198915.68</v>
      </c>
      <c r="I70" s="121">
        <v>-469288.93150539533</v>
      </c>
      <c r="J70" s="34">
        <v>-99885.930040019972</v>
      </c>
      <c r="K70" s="34">
        <v>-466803.01422934578</v>
      </c>
      <c r="L70" s="34">
        <v>178828.6166121905</v>
      </c>
      <c r="M70" s="34">
        <v>9277.2000000000007</v>
      </c>
      <c r="N70" s="254">
        <f>SUM(LisäyksetVähennykset[[#This Row],[Kuntien yhdistymisavustus (-0,99 €/as)]:[Vuonna 2023 käyttämättä jääneiden yhdistymisavustusten palautus]])</f>
        <v>-1182337.9391625708</v>
      </c>
      <c r="O70" s="112"/>
    </row>
    <row r="71" spans="1:15" s="45" customFormat="1" x14ac:dyDescent="0.25">
      <c r="A71" s="242">
        <v>214</v>
      </c>
      <c r="B71" s="246" t="s">
        <v>78</v>
      </c>
      <c r="C71" s="332">
        <v>-12402.72</v>
      </c>
      <c r="D71" s="121">
        <v>-22675.68</v>
      </c>
      <c r="E71" s="121">
        <v>-12402.72</v>
      </c>
      <c r="F71" s="121">
        <v>-125.28</v>
      </c>
      <c r="G71" s="121">
        <v>-281880</v>
      </c>
      <c r="H71" s="121">
        <v>-317642.45500000002</v>
      </c>
      <c r="I71" s="121">
        <v>-359613.47144234675</v>
      </c>
      <c r="J71" s="34">
        <v>197904.26069341192</v>
      </c>
      <c r="K71" s="34">
        <v>-1134673.6830161512</v>
      </c>
      <c r="L71" s="34">
        <v>434684.69323196012</v>
      </c>
      <c r="M71" s="34">
        <v>22550.400000000001</v>
      </c>
      <c r="N71" s="254">
        <f>SUM(LisäyksetVähennykset[[#This Row],[Kuntien yhdistymisavustus (-0,99 €/as)]:[Vuonna 2023 käyttämättä jääneiden yhdistymisavustusten palautus]])</f>
        <v>-1486276.6555331259</v>
      </c>
      <c r="O71" s="112"/>
    </row>
    <row r="72" spans="1:15" s="45" customFormat="1" x14ac:dyDescent="0.25">
      <c r="A72" s="242">
        <v>216</v>
      </c>
      <c r="B72" s="242" t="s">
        <v>79</v>
      </c>
      <c r="C72" s="332">
        <v>-1256.31</v>
      </c>
      <c r="D72" s="121">
        <v>-2296.89</v>
      </c>
      <c r="E72" s="121">
        <v>-1256.31</v>
      </c>
      <c r="F72" s="121">
        <v>-12.69</v>
      </c>
      <c r="G72" s="121">
        <v>-28552.5</v>
      </c>
      <c r="H72" s="121">
        <v>-31251.03</v>
      </c>
      <c r="I72" s="121">
        <v>82910.212932417213</v>
      </c>
      <c r="J72" s="34">
        <v>-11899.924942034795</v>
      </c>
      <c r="K72" s="34">
        <v>-114934.61875379119</v>
      </c>
      <c r="L72" s="34">
        <v>44030.561598926994</v>
      </c>
      <c r="M72" s="34">
        <v>2284.2000000000003</v>
      </c>
      <c r="N72" s="254">
        <f>SUM(LisäyksetVähennykset[[#This Row],[Kuntien yhdistymisavustus (-0,99 €/as)]:[Vuonna 2023 käyttämättä jääneiden yhdistymisavustusten palautus]])</f>
        <v>-62235.299164481774</v>
      </c>
      <c r="O72" s="112"/>
    </row>
    <row r="73" spans="1:15" s="45" customFormat="1" x14ac:dyDescent="0.25">
      <c r="A73" s="242">
        <v>217</v>
      </c>
      <c r="B73" s="242" t="s">
        <v>80</v>
      </c>
      <c r="C73" s="332">
        <v>-5298.48</v>
      </c>
      <c r="D73" s="121">
        <v>-9687.1200000000008</v>
      </c>
      <c r="E73" s="121">
        <v>-5298.48</v>
      </c>
      <c r="F73" s="121">
        <v>-53.52</v>
      </c>
      <c r="G73" s="121">
        <v>-120420</v>
      </c>
      <c r="H73" s="121">
        <v>-121579.155</v>
      </c>
      <c r="I73" s="121">
        <v>-723950.50658415561</v>
      </c>
      <c r="J73" s="34">
        <v>-823094.38315052423</v>
      </c>
      <c r="K73" s="34">
        <v>-484736.07531149755</v>
      </c>
      <c r="L73" s="34">
        <v>185698.63331556917</v>
      </c>
      <c r="M73" s="34">
        <v>9633.6</v>
      </c>
      <c r="N73" s="254">
        <f>SUM(LisäyksetVähennykset[[#This Row],[Kuntien yhdistymisavustus (-0,99 €/as)]:[Vuonna 2023 käyttämättä jääneiden yhdistymisavustusten palautus]])</f>
        <v>-2098785.4867306082</v>
      </c>
      <c r="O73" s="112"/>
    </row>
    <row r="74" spans="1:15" s="45" customFormat="1" x14ac:dyDescent="0.25">
      <c r="A74" s="242">
        <v>218</v>
      </c>
      <c r="B74" s="242" t="s">
        <v>81</v>
      </c>
      <c r="C74" s="332">
        <v>-1188</v>
      </c>
      <c r="D74" s="121">
        <v>-2172</v>
      </c>
      <c r="E74" s="121">
        <v>-1188</v>
      </c>
      <c r="F74" s="121">
        <v>-12</v>
      </c>
      <c r="G74" s="121">
        <v>-27000</v>
      </c>
      <c r="H74" s="121">
        <v>-23562.215</v>
      </c>
      <c r="I74" s="121">
        <v>331647.56100849988</v>
      </c>
      <c r="J74" s="34">
        <v>157627.60735726121</v>
      </c>
      <c r="K74" s="34">
        <v>-108685.21867970798</v>
      </c>
      <c r="L74" s="34">
        <v>41636.464868961695</v>
      </c>
      <c r="M74" s="34">
        <v>2160</v>
      </c>
      <c r="N74" s="254">
        <f>SUM(LisäyksetVähennykset[[#This Row],[Kuntien yhdistymisavustus (-0,99 €/as)]:[Vuonna 2023 käyttämättä jääneiden yhdistymisavustusten palautus]])</f>
        <v>369264.19955501484</v>
      </c>
      <c r="O74" s="112"/>
    </row>
    <row r="75" spans="1:15" s="45" customFormat="1" x14ac:dyDescent="0.25">
      <c r="A75" s="242">
        <v>224</v>
      </c>
      <c r="B75" s="242" t="s">
        <v>82</v>
      </c>
      <c r="C75" s="332">
        <v>-8516.9699999999993</v>
      </c>
      <c r="D75" s="121">
        <v>-15571.43</v>
      </c>
      <c r="E75" s="121">
        <v>-8516.9699999999993</v>
      </c>
      <c r="F75" s="121">
        <v>-86.03</v>
      </c>
      <c r="G75" s="121">
        <v>-193567.5</v>
      </c>
      <c r="H75" s="121">
        <v>-499338.91499999998</v>
      </c>
      <c r="I75" s="121">
        <v>-207149.17075832974</v>
      </c>
      <c r="J75" s="34">
        <v>-179086.34596851381</v>
      </c>
      <c r="K75" s="34">
        <v>-779182.44691793981</v>
      </c>
      <c r="L75" s="34">
        <v>298498.75605639786</v>
      </c>
      <c r="M75" s="34">
        <v>15485.4</v>
      </c>
      <c r="N75" s="254">
        <f>SUM(LisäyksetVähennykset[[#This Row],[Kuntien yhdistymisavustus (-0,99 €/as)]:[Vuonna 2023 käyttämättä jääneiden yhdistymisavustusten palautus]])</f>
        <v>-1577031.6225883856</v>
      </c>
      <c r="O75" s="112"/>
    </row>
    <row r="76" spans="1:15" s="45" customFormat="1" x14ac:dyDescent="0.25">
      <c r="A76" s="242">
        <v>226</v>
      </c>
      <c r="B76" s="242" t="s">
        <v>83</v>
      </c>
      <c r="C76" s="332">
        <v>-3628.35</v>
      </c>
      <c r="D76" s="121">
        <v>-6633.6500000000005</v>
      </c>
      <c r="E76" s="121">
        <v>-3628.35</v>
      </c>
      <c r="F76" s="121">
        <v>-36.65</v>
      </c>
      <c r="G76" s="121">
        <v>-82462.5</v>
      </c>
      <c r="H76" s="121">
        <v>-89497.03</v>
      </c>
      <c r="I76" s="121">
        <v>391817.80303608027</v>
      </c>
      <c r="J76" s="34">
        <v>202829.45514954472</v>
      </c>
      <c r="K76" s="34">
        <v>-331942.77205094142</v>
      </c>
      <c r="L76" s="34">
        <v>127164.70312062051</v>
      </c>
      <c r="M76" s="34">
        <v>6597</v>
      </c>
      <c r="N76" s="254">
        <f>SUM(LisäyksetVähennykset[[#This Row],[Kuntien yhdistymisavustus (-0,99 €/as)]:[Vuonna 2023 käyttämättä jääneiden yhdistymisavustusten palautus]])</f>
        <v>210579.65925530408</v>
      </c>
      <c r="O76" s="112"/>
    </row>
    <row r="77" spans="1:15" s="45" customFormat="1" x14ac:dyDescent="0.25">
      <c r="A77" s="242">
        <v>230</v>
      </c>
      <c r="B77" s="242" t="s">
        <v>84</v>
      </c>
      <c r="C77" s="332">
        <v>-2217.6</v>
      </c>
      <c r="D77" s="121">
        <v>-4054.4</v>
      </c>
      <c r="E77" s="121">
        <v>-2217.6</v>
      </c>
      <c r="F77" s="121">
        <v>-22.400000000000002</v>
      </c>
      <c r="G77" s="121">
        <v>-50400</v>
      </c>
      <c r="H77" s="121">
        <v>-29129.955000000002</v>
      </c>
      <c r="I77" s="121">
        <v>27730.53614179519</v>
      </c>
      <c r="J77" s="34">
        <v>552.14725966003346</v>
      </c>
      <c r="K77" s="34">
        <v>-202879.07486878822</v>
      </c>
      <c r="L77" s="34">
        <v>77721.401088728497</v>
      </c>
      <c r="M77" s="34">
        <v>4032</v>
      </c>
      <c r="N77" s="254">
        <f>SUM(LisäyksetVähennykset[[#This Row],[Kuntien yhdistymisavustus (-0,99 €/as)]:[Vuonna 2023 käyttämättä jääneiden yhdistymisavustusten palautus]])</f>
        <v>-180884.94537860446</v>
      </c>
      <c r="O77" s="112"/>
    </row>
    <row r="78" spans="1:15" s="45" customFormat="1" x14ac:dyDescent="0.25">
      <c r="A78" s="242">
        <v>231</v>
      </c>
      <c r="B78" s="242" t="s">
        <v>85</v>
      </c>
      <c r="C78" s="332">
        <v>-1243.44</v>
      </c>
      <c r="D78" s="121">
        <v>-2273.36</v>
      </c>
      <c r="E78" s="121">
        <v>-1243.44</v>
      </c>
      <c r="F78" s="121">
        <v>-12.56</v>
      </c>
      <c r="G78" s="121">
        <v>-28260</v>
      </c>
      <c r="H78" s="121">
        <v>-29157.205000000002</v>
      </c>
      <c r="I78" s="121">
        <v>-858317.88405327871</v>
      </c>
      <c r="J78" s="34">
        <v>-517631.27852162166</v>
      </c>
      <c r="K78" s="34">
        <v>-113757.19555142768</v>
      </c>
      <c r="L78" s="34">
        <v>43579.499896179907</v>
      </c>
      <c r="M78" s="34">
        <v>2260.8000000000002</v>
      </c>
      <c r="N78" s="254">
        <f>SUM(LisäyksetVähennykset[[#This Row],[Kuntien yhdistymisavustus (-0,99 €/as)]:[Vuonna 2023 käyttämättä jääneiden yhdistymisavustusten palautus]])</f>
        <v>-1506056.0632301483</v>
      </c>
      <c r="O78" s="112"/>
    </row>
    <row r="79" spans="1:15" s="45" customFormat="1" x14ac:dyDescent="0.25">
      <c r="A79" s="242">
        <v>232</v>
      </c>
      <c r="B79" s="242" t="s">
        <v>86</v>
      </c>
      <c r="C79" s="332">
        <v>-12622.5</v>
      </c>
      <c r="D79" s="121">
        <v>-23077.5</v>
      </c>
      <c r="E79" s="121">
        <v>-12622.5</v>
      </c>
      <c r="F79" s="121">
        <v>-127.5</v>
      </c>
      <c r="G79" s="121">
        <v>-286875</v>
      </c>
      <c r="H79" s="121">
        <v>-509538.34499999997</v>
      </c>
      <c r="I79" s="121">
        <v>-22726.03907395744</v>
      </c>
      <c r="J79" s="34">
        <v>-169431.76101604686</v>
      </c>
      <c r="K79" s="34">
        <v>-1154780.4484718973</v>
      </c>
      <c r="L79" s="34">
        <v>442387.43923271802</v>
      </c>
      <c r="M79" s="34">
        <v>22950</v>
      </c>
      <c r="N79" s="254">
        <f>SUM(LisäyksetVähennykset[[#This Row],[Kuntien yhdistymisavustus (-0,99 €/as)]:[Vuonna 2023 käyttämättä jääneiden yhdistymisavustusten palautus]])</f>
        <v>-1726464.1543291837</v>
      </c>
      <c r="O79" s="112"/>
    </row>
    <row r="80" spans="1:15" s="45" customFormat="1" x14ac:dyDescent="0.25">
      <c r="A80" s="242">
        <v>233</v>
      </c>
      <c r="B80" s="242" t="s">
        <v>87</v>
      </c>
      <c r="C80" s="332">
        <v>-14964.84</v>
      </c>
      <c r="D80" s="121">
        <v>-27359.96</v>
      </c>
      <c r="E80" s="121">
        <v>-14964.84</v>
      </c>
      <c r="F80" s="121">
        <v>-151.16</v>
      </c>
      <c r="G80" s="121">
        <v>-340110</v>
      </c>
      <c r="H80" s="121">
        <v>-423307.37874999997</v>
      </c>
      <c r="I80" s="121">
        <v>2114932.4284441913</v>
      </c>
      <c r="J80" s="34">
        <v>243085.5265643512</v>
      </c>
      <c r="K80" s="34">
        <v>-1369071.4713020548</v>
      </c>
      <c r="L80" s="34">
        <v>524480.6691326875</v>
      </c>
      <c r="M80" s="34">
        <v>27208.799999999999</v>
      </c>
      <c r="N80" s="254">
        <f>SUM(LisäyksetVähennykset[[#This Row],[Kuntien yhdistymisavustus (-0,99 €/as)]:[Vuonna 2023 käyttämättä jääneiden yhdistymisavustusten palautus]])</f>
        <v>719777.77408917539</v>
      </c>
      <c r="O80" s="112"/>
    </row>
    <row r="81" spans="1:15" s="45" customFormat="1" x14ac:dyDescent="0.25">
      <c r="A81" s="242">
        <v>235</v>
      </c>
      <c r="B81" s="242" t="s">
        <v>88</v>
      </c>
      <c r="C81" s="332">
        <v>-10181.16</v>
      </c>
      <c r="D81" s="121">
        <v>-18614.04</v>
      </c>
      <c r="E81" s="121">
        <v>-10181.16</v>
      </c>
      <c r="F81" s="121">
        <v>-102.84</v>
      </c>
      <c r="G81" s="121">
        <v>-231390</v>
      </c>
      <c r="H81" s="121">
        <v>-371887.88500000001</v>
      </c>
      <c r="I81" s="121">
        <v>9961261.5929752979</v>
      </c>
      <c r="J81" s="34">
        <v>3022768.0780440816</v>
      </c>
      <c r="K81" s="34">
        <v>-931432.32408509729</v>
      </c>
      <c r="L81" s="34">
        <v>356824.50392700173</v>
      </c>
      <c r="M81" s="34">
        <v>18511.2</v>
      </c>
      <c r="N81" s="254">
        <f>SUM(LisäyksetVähennykset[[#This Row],[Kuntien yhdistymisavustus (-0,99 €/as)]:[Vuonna 2023 käyttämättä jääneiden yhdistymisavustusten palautus]])</f>
        <v>11785575.965861283</v>
      </c>
      <c r="O81" s="112"/>
    </row>
    <row r="82" spans="1:15" s="45" customFormat="1" x14ac:dyDescent="0.25">
      <c r="A82" s="242">
        <v>236</v>
      </c>
      <c r="B82" s="242" t="s">
        <v>89</v>
      </c>
      <c r="C82" s="332">
        <v>-4156.0199999999995</v>
      </c>
      <c r="D82" s="121">
        <v>-7598.38</v>
      </c>
      <c r="E82" s="121">
        <v>-4156.0199999999995</v>
      </c>
      <c r="F82" s="121">
        <v>-41.980000000000004</v>
      </c>
      <c r="G82" s="121">
        <v>-94455</v>
      </c>
      <c r="H82" s="121">
        <v>-63685.46</v>
      </c>
      <c r="I82" s="121">
        <v>68777.110937036647</v>
      </c>
      <c r="J82" s="34">
        <v>-262457.19877307885</v>
      </c>
      <c r="K82" s="34">
        <v>-380217.12334784504</v>
      </c>
      <c r="L82" s="34">
        <v>145658.23293325101</v>
      </c>
      <c r="M82" s="34">
        <v>7556.4000000000005</v>
      </c>
      <c r="N82" s="254">
        <f>SUM(LisäyksetVähennykset[[#This Row],[Kuntien yhdistymisavustus (-0,99 €/as)]:[Vuonna 2023 käyttämättä jääneiden yhdistymisavustusten palautus]])</f>
        <v>-594775.43825063633</v>
      </c>
      <c r="O82" s="112"/>
    </row>
    <row r="83" spans="1:15" s="45" customFormat="1" x14ac:dyDescent="0.25">
      <c r="A83" s="242">
        <v>239</v>
      </c>
      <c r="B83" s="242" t="s">
        <v>90</v>
      </c>
      <c r="C83" s="332">
        <v>-2008.71</v>
      </c>
      <c r="D83" s="121">
        <v>-3672.4900000000002</v>
      </c>
      <c r="E83" s="121">
        <v>-2008.71</v>
      </c>
      <c r="F83" s="121">
        <v>-20.29</v>
      </c>
      <c r="G83" s="121">
        <v>-45652.5</v>
      </c>
      <c r="H83" s="121">
        <v>-60051.584999999999</v>
      </c>
      <c r="I83" s="121">
        <v>275453.80411995272</v>
      </c>
      <c r="J83" s="34">
        <v>-212453.2177435059</v>
      </c>
      <c r="K83" s="34">
        <v>-183768.5905842729</v>
      </c>
      <c r="L83" s="34">
        <v>70400.322682602738</v>
      </c>
      <c r="M83" s="34">
        <v>3652.2000000000003</v>
      </c>
      <c r="N83" s="254">
        <f>SUM(LisäyksetVähennykset[[#This Row],[Kuntien yhdistymisavustus (-0,99 €/as)]:[Vuonna 2023 käyttämättä jääneiden yhdistymisavustusten palautus]])</f>
        <v>-160129.76652522333</v>
      </c>
      <c r="O83" s="112"/>
    </row>
    <row r="84" spans="1:15" s="45" customFormat="1" x14ac:dyDescent="0.25">
      <c r="A84" s="242">
        <v>240</v>
      </c>
      <c r="B84" s="242" t="s">
        <v>91</v>
      </c>
      <c r="C84" s="332">
        <v>-19304.009999999998</v>
      </c>
      <c r="D84" s="121">
        <v>-35293.19</v>
      </c>
      <c r="E84" s="121">
        <v>-19304.009999999998</v>
      </c>
      <c r="F84" s="121">
        <v>-194.99</v>
      </c>
      <c r="G84" s="121">
        <v>-438727.5</v>
      </c>
      <c r="H84" s="121">
        <v>-1386628.3566999999</v>
      </c>
      <c r="I84" s="121">
        <v>-7918485.2210957278</v>
      </c>
      <c r="J84" s="34">
        <v>-4733594.9750452265</v>
      </c>
      <c r="K84" s="34">
        <v>-1766044.2325296882</v>
      </c>
      <c r="L84" s="34">
        <v>676557.85706657008</v>
      </c>
      <c r="M84" s="34">
        <v>35098.200000000004</v>
      </c>
      <c r="N84" s="254">
        <f>SUM(LisäyksetVähennykset[[#This Row],[Kuntien yhdistymisavustus (-0,99 €/as)]:[Vuonna 2023 käyttämättä jääneiden yhdistymisavustusten palautus]])</f>
        <v>-15605920.428304074</v>
      </c>
      <c r="O84" s="112"/>
    </row>
    <row r="85" spans="1:15" s="45" customFormat="1" x14ac:dyDescent="0.25">
      <c r="A85" s="242">
        <v>241</v>
      </c>
      <c r="B85" s="242" t="s">
        <v>92</v>
      </c>
      <c r="C85" s="332">
        <v>-7693.29</v>
      </c>
      <c r="D85" s="121">
        <v>-14065.51</v>
      </c>
      <c r="E85" s="121">
        <v>-7693.29</v>
      </c>
      <c r="F85" s="121">
        <v>-77.710000000000008</v>
      </c>
      <c r="G85" s="121">
        <v>-174847.5</v>
      </c>
      <c r="H85" s="121">
        <v>-145249.93</v>
      </c>
      <c r="I85" s="121">
        <v>-1733822.0016617521</v>
      </c>
      <c r="J85" s="34">
        <v>-1116223.3567776668</v>
      </c>
      <c r="K85" s="34">
        <v>-703827.36196667561</v>
      </c>
      <c r="L85" s="34">
        <v>269630.80708058446</v>
      </c>
      <c r="M85" s="34">
        <v>13987.800000000001</v>
      </c>
      <c r="N85" s="254">
        <f>SUM(LisäyksetVähennykset[[#This Row],[Kuntien yhdistymisavustus (-0,99 €/as)]:[Vuonna 2023 käyttämättä jääneiden yhdistymisavustusten palautus]])</f>
        <v>-3619881.3433255102</v>
      </c>
      <c r="O85" s="112"/>
    </row>
    <row r="86" spans="1:15" s="45" customFormat="1" x14ac:dyDescent="0.25">
      <c r="A86" s="242">
        <v>244</v>
      </c>
      <c r="B86" s="242" t="s">
        <v>93</v>
      </c>
      <c r="C86" s="332">
        <v>-19107</v>
      </c>
      <c r="D86" s="121">
        <v>-34933</v>
      </c>
      <c r="E86" s="121">
        <v>-19107</v>
      </c>
      <c r="F86" s="121">
        <v>-193</v>
      </c>
      <c r="G86" s="121">
        <v>-434250</v>
      </c>
      <c r="H86" s="121">
        <v>-381329.56</v>
      </c>
      <c r="I86" s="121">
        <v>565142.12860777462</v>
      </c>
      <c r="J86" s="34">
        <v>-423097.89233809686</v>
      </c>
      <c r="K86" s="34">
        <v>-1748020.6004319699</v>
      </c>
      <c r="L86" s="34">
        <v>669653.14330913394</v>
      </c>
      <c r="M86" s="34">
        <v>34740</v>
      </c>
      <c r="N86" s="254">
        <f>SUM(LisäyksetVähennykset[[#This Row],[Kuntien yhdistymisavustus (-0,99 €/as)]:[Vuonna 2023 käyttämättä jääneiden yhdistymisavustusten palautus]])</f>
        <v>-1790502.7808531579</v>
      </c>
      <c r="O86" s="112"/>
    </row>
    <row r="87" spans="1:15" s="45" customFormat="1" x14ac:dyDescent="0.25">
      <c r="A87" s="242">
        <v>245</v>
      </c>
      <c r="B87" s="242" t="s">
        <v>94</v>
      </c>
      <c r="C87" s="332">
        <v>-37299.24</v>
      </c>
      <c r="D87" s="121">
        <v>-68193.56</v>
      </c>
      <c r="E87" s="121">
        <v>-37299.24</v>
      </c>
      <c r="F87" s="121">
        <v>-376.76</v>
      </c>
      <c r="G87" s="121">
        <v>-847710</v>
      </c>
      <c r="H87" s="121">
        <v>-3939316.7192000002</v>
      </c>
      <c r="I87" s="121">
        <v>-2323876.9373060782</v>
      </c>
      <c r="J87" s="34">
        <v>17318.139068906792</v>
      </c>
      <c r="K87" s="34">
        <v>-3412353.5824805647</v>
      </c>
      <c r="L87" s="34">
        <v>1307246.2086691675</v>
      </c>
      <c r="M87" s="34">
        <v>67816.800000000003</v>
      </c>
      <c r="N87" s="254">
        <f>SUM(LisäyksetVähennykset[[#This Row],[Kuntien yhdistymisavustus (-0,99 €/as)]:[Vuonna 2023 käyttämättä jääneiden yhdistymisavustusten palautus]])</f>
        <v>-9274044.8912485689</v>
      </c>
      <c r="O87" s="112"/>
    </row>
    <row r="88" spans="1:15" s="45" customFormat="1" x14ac:dyDescent="0.25">
      <c r="A88" s="242">
        <v>249</v>
      </c>
      <c r="B88" s="242" t="s">
        <v>95</v>
      </c>
      <c r="C88" s="332">
        <v>-9157.5</v>
      </c>
      <c r="D88" s="121">
        <v>-16742.5</v>
      </c>
      <c r="E88" s="121">
        <v>-9157.5</v>
      </c>
      <c r="F88" s="121">
        <v>-92.5</v>
      </c>
      <c r="G88" s="121">
        <v>-208125</v>
      </c>
      <c r="H88" s="121">
        <v>-408128.03</v>
      </c>
      <c r="I88" s="121">
        <v>321804.04423444072</v>
      </c>
      <c r="J88" s="34">
        <v>672971.99838957563</v>
      </c>
      <c r="K88" s="34">
        <v>-837781.89398941561</v>
      </c>
      <c r="L88" s="34">
        <v>320947.75003157975</v>
      </c>
      <c r="M88" s="34">
        <v>16650</v>
      </c>
      <c r="N88" s="254">
        <f>SUM(LisäyksetVähennykset[[#This Row],[Kuntien yhdistymisavustus (-0,99 €/as)]:[Vuonna 2023 käyttämättä jääneiden yhdistymisavustusten palautus]])</f>
        <v>-156811.13133381953</v>
      </c>
      <c r="O88" s="112"/>
    </row>
    <row r="89" spans="1:15" s="45" customFormat="1" x14ac:dyDescent="0.25">
      <c r="A89" s="242">
        <v>250</v>
      </c>
      <c r="B89" s="242" t="s">
        <v>96</v>
      </c>
      <c r="C89" s="332">
        <v>-1753.29</v>
      </c>
      <c r="D89" s="121">
        <v>-3205.51</v>
      </c>
      <c r="E89" s="121">
        <v>-1753.29</v>
      </c>
      <c r="F89" s="121">
        <v>-17.71</v>
      </c>
      <c r="G89" s="121">
        <v>-39847.5</v>
      </c>
      <c r="H89" s="121">
        <v>-53374.775000000001</v>
      </c>
      <c r="I89" s="121">
        <v>-33912.46675835787</v>
      </c>
      <c r="J89" s="34">
        <v>-63511.40975548212</v>
      </c>
      <c r="K89" s="34">
        <v>-160401.26856813568</v>
      </c>
      <c r="L89" s="34">
        <v>61448.482735775971</v>
      </c>
      <c r="M89" s="34">
        <v>3187.8</v>
      </c>
      <c r="N89" s="254">
        <f>SUM(LisäyksetVähennykset[[#This Row],[Kuntien yhdistymisavustus (-0,99 €/as)]:[Vuonna 2023 käyttämättä jääneiden yhdistymisavustusten palautus]])</f>
        <v>-293140.9373461997</v>
      </c>
      <c r="O89" s="112"/>
    </row>
    <row r="90" spans="1:15" s="45" customFormat="1" x14ac:dyDescent="0.25">
      <c r="A90" s="242">
        <v>256</v>
      </c>
      <c r="B90" s="242" t="s">
        <v>97</v>
      </c>
      <c r="C90" s="332">
        <v>-1538.46</v>
      </c>
      <c r="D90" s="121">
        <v>-2812.7400000000002</v>
      </c>
      <c r="E90" s="121">
        <v>-1538.46</v>
      </c>
      <c r="F90" s="121">
        <v>-15.540000000000001</v>
      </c>
      <c r="G90" s="121">
        <v>-34965</v>
      </c>
      <c r="H90" s="121">
        <v>-11765.834999999999</v>
      </c>
      <c r="I90" s="121">
        <v>-362507.93580721266</v>
      </c>
      <c r="J90" s="34">
        <v>-434828.50645918527</v>
      </c>
      <c r="K90" s="34">
        <v>-140747.35819022183</v>
      </c>
      <c r="L90" s="34">
        <v>53919.222005305397</v>
      </c>
      <c r="M90" s="34">
        <v>2797.2000000000003</v>
      </c>
      <c r="N90" s="254">
        <f>SUM(LisäyksetVähennykset[[#This Row],[Kuntien yhdistymisavustus (-0,99 €/as)]:[Vuonna 2023 käyttämättä jääneiden yhdistymisavustusten palautus]])</f>
        <v>-934003.41345131444</v>
      </c>
      <c r="O90" s="112"/>
    </row>
    <row r="91" spans="1:15" s="45" customFormat="1" x14ac:dyDescent="0.25">
      <c r="A91" s="242">
        <v>257</v>
      </c>
      <c r="B91" s="242" t="s">
        <v>98</v>
      </c>
      <c r="C91" s="332">
        <v>-40314.78</v>
      </c>
      <c r="D91" s="121">
        <v>-73706.820000000007</v>
      </c>
      <c r="E91" s="121">
        <v>-40314.78</v>
      </c>
      <c r="F91" s="121">
        <v>-407.22</v>
      </c>
      <c r="G91" s="121">
        <v>-916245</v>
      </c>
      <c r="H91" s="121">
        <v>-2276668.0687000002</v>
      </c>
      <c r="I91" s="121">
        <v>6730177.9833535608</v>
      </c>
      <c r="J91" s="34">
        <v>4050161.0294359676</v>
      </c>
      <c r="K91" s="34">
        <v>-3688232.89589589</v>
      </c>
      <c r="L91" s="34">
        <v>1412933.4353282151</v>
      </c>
      <c r="M91" s="34">
        <v>73299.600000000006</v>
      </c>
      <c r="N91" s="254">
        <f>SUM(LisäyksetVähennykset[[#This Row],[Kuntien yhdistymisavustus (-0,99 €/as)]:[Vuonna 2023 käyttämättä jääneiden yhdistymisavustusten palautus]])</f>
        <v>5230682.4835218536</v>
      </c>
      <c r="O91" s="112"/>
    </row>
    <row r="92" spans="1:15" s="45" customFormat="1" x14ac:dyDescent="0.25">
      <c r="A92" s="242">
        <v>260</v>
      </c>
      <c r="B92" s="242" t="s">
        <v>99</v>
      </c>
      <c r="C92" s="332">
        <v>-9629.73</v>
      </c>
      <c r="D92" s="121">
        <v>-17605.87</v>
      </c>
      <c r="E92" s="121">
        <v>-9629.73</v>
      </c>
      <c r="F92" s="121">
        <v>-97.27</v>
      </c>
      <c r="G92" s="121">
        <v>-218857.5</v>
      </c>
      <c r="H92" s="121">
        <v>-283228.59000000003</v>
      </c>
      <c r="I92" s="121">
        <v>2820993.2121783863</v>
      </c>
      <c r="J92" s="34">
        <v>1651446.9546784337</v>
      </c>
      <c r="K92" s="34">
        <v>-880984.26841459959</v>
      </c>
      <c r="L92" s="34">
        <v>337498.24481699202</v>
      </c>
      <c r="M92" s="34">
        <v>17508.600000000002</v>
      </c>
      <c r="N92" s="254">
        <f>SUM(LisäyksetVähennykset[[#This Row],[Kuntien yhdistymisavustus (-0,99 €/as)]:[Vuonna 2023 käyttämättä jääneiden yhdistymisavustusten palautus]])</f>
        <v>3407414.0532592125</v>
      </c>
      <c r="O92" s="112"/>
    </row>
    <row r="93" spans="1:15" s="45" customFormat="1" x14ac:dyDescent="0.25">
      <c r="A93" s="242">
        <v>261</v>
      </c>
      <c r="B93" s="242" t="s">
        <v>100</v>
      </c>
      <c r="C93" s="332">
        <v>-6570.63</v>
      </c>
      <c r="D93" s="121">
        <v>-12012.970000000001</v>
      </c>
      <c r="E93" s="121">
        <v>-6570.63</v>
      </c>
      <c r="F93" s="121">
        <v>-66.37</v>
      </c>
      <c r="G93" s="121">
        <v>-149332.5</v>
      </c>
      <c r="H93" s="121">
        <v>-84416.717000000004</v>
      </c>
      <c r="I93" s="121">
        <v>610566.06775582687</v>
      </c>
      <c r="J93" s="34">
        <v>1844326.9898103022</v>
      </c>
      <c r="K93" s="34">
        <v>-601119.83031435148</v>
      </c>
      <c r="L93" s="34">
        <v>230284.34777941564</v>
      </c>
      <c r="M93" s="34">
        <v>11946.6</v>
      </c>
      <c r="N93" s="254">
        <f>SUM(LisäyksetVähennykset[[#This Row],[Kuntien yhdistymisavustus (-0,99 €/as)]:[Vuonna 2023 käyttämättä jääneiden yhdistymisavustusten palautus]])</f>
        <v>1837034.358031193</v>
      </c>
      <c r="O93" s="112"/>
    </row>
    <row r="94" spans="1:15" s="45" customFormat="1" x14ac:dyDescent="0.25">
      <c r="A94" s="242">
        <v>263</v>
      </c>
      <c r="B94" s="242" t="s">
        <v>101</v>
      </c>
      <c r="C94" s="332">
        <v>-7521.03</v>
      </c>
      <c r="D94" s="121">
        <v>-13750.57</v>
      </c>
      <c r="E94" s="121">
        <v>-7521.03</v>
      </c>
      <c r="F94" s="121">
        <v>-75.97</v>
      </c>
      <c r="G94" s="121">
        <v>-170932.5</v>
      </c>
      <c r="H94" s="121">
        <v>-275731.20500000002</v>
      </c>
      <c r="I94" s="121">
        <v>1100378.9465230771</v>
      </c>
      <c r="J94" s="34">
        <v>488737.53989352088</v>
      </c>
      <c r="K94" s="34">
        <v>-688068.00525811792</v>
      </c>
      <c r="L94" s="34">
        <v>263593.51967458503</v>
      </c>
      <c r="M94" s="34">
        <v>13674.6</v>
      </c>
      <c r="N94" s="254">
        <f>SUM(LisäyksetVähennykset[[#This Row],[Kuntien yhdistymisavustus (-0,99 €/as)]:[Vuonna 2023 käyttämättä jääneiden yhdistymisavustusten palautus]])</f>
        <v>702784.29583306506</v>
      </c>
      <c r="O94" s="112"/>
    </row>
    <row r="95" spans="1:15" s="45" customFormat="1" x14ac:dyDescent="0.25">
      <c r="A95" s="242">
        <v>265</v>
      </c>
      <c r="B95" s="242" t="s">
        <v>102</v>
      </c>
      <c r="C95" s="332">
        <v>-1053.3599999999999</v>
      </c>
      <c r="D95" s="121">
        <v>-1925.8400000000001</v>
      </c>
      <c r="E95" s="121">
        <v>-1053.3599999999999</v>
      </c>
      <c r="F95" s="121">
        <v>-10.64</v>
      </c>
      <c r="G95" s="121">
        <v>-23940</v>
      </c>
      <c r="H95" s="121">
        <v>-33282.294999999998</v>
      </c>
      <c r="I95" s="121">
        <v>405673.08716618933</v>
      </c>
      <c r="J95" s="34">
        <v>170009.25803856461</v>
      </c>
      <c r="K95" s="34">
        <v>-96367.560562674407</v>
      </c>
      <c r="L95" s="34">
        <v>36917.665517146037</v>
      </c>
      <c r="M95" s="34">
        <v>1915.2</v>
      </c>
      <c r="N95" s="254">
        <f>SUM(LisäyksetVähennykset[[#This Row],[Kuntien yhdistymisavustus (-0,99 €/as)]:[Vuonna 2023 käyttämättä jääneiden yhdistymisavustusten palautus]])</f>
        <v>456882.15515922557</v>
      </c>
      <c r="O95" s="112"/>
    </row>
    <row r="96" spans="1:15" s="45" customFormat="1" x14ac:dyDescent="0.25">
      <c r="A96" s="242">
        <v>271</v>
      </c>
      <c r="B96" s="242" t="s">
        <v>103</v>
      </c>
      <c r="C96" s="332">
        <v>-6833.97</v>
      </c>
      <c r="D96" s="121">
        <v>-12494.43</v>
      </c>
      <c r="E96" s="121">
        <v>-6833.97</v>
      </c>
      <c r="F96" s="121">
        <v>-69.03</v>
      </c>
      <c r="G96" s="121">
        <v>-155317.5</v>
      </c>
      <c r="H96" s="121">
        <v>-260031.535</v>
      </c>
      <c r="I96" s="121">
        <v>-695416.62654656218</v>
      </c>
      <c r="J96" s="34">
        <v>-375175.73867308459</v>
      </c>
      <c r="K96" s="34">
        <v>-625211.72045502008</v>
      </c>
      <c r="L96" s="34">
        <v>239513.76415870216</v>
      </c>
      <c r="M96" s="34">
        <v>12425.4</v>
      </c>
      <c r="N96" s="254">
        <f>SUM(LisäyksetVähennykset[[#This Row],[Kuntien yhdistymisavustus (-0,99 €/as)]:[Vuonna 2023 käyttämättä jääneiden yhdistymisavustusten palautus]])</f>
        <v>-1885445.3565159647</v>
      </c>
      <c r="O96" s="112"/>
    </row>
    <row r="97" spans="1:15" s="45" customFormat="1" x14ac:dyDescent="0.25">
      <c r="A97" s="242">
        <v>272</v>
      </c>
      <c r="B97" s="242" t="s">
        <v>104</v>
      </c>
      <c r="C97" s="332">
        <v>-47525.94</v>
      </c>
      <c r="D97" s="121">
        <v>-86890.86</v>
      </c>
      <c r="E97" s="121">
        <v>-47525.94</v>
      </c>
      <c r="F97" s="121">
        <v>-480.06</v>
      </c>
      <c r="G97" s="121">
        <v>-1080135</v>
      </c>
      <c r="H97" s="121">
        <v>-1715879.7185</v>
      </c>
      <c r="I97" s="121">
        <v>-9731663.1440515183</v>
      </c>
      <c r="J97" s="34">
        <v>-4495303.7291428382</v>
      </c>
      <c r="K97" s="34">
        <v>-4347952.1732817171</v>
      </c>
      <c r="L97" s="34">
        <v>1665666.7770828127</v>
      </c>
      <c r="M97" s="34">
        <v>86410.8</v>
      </c>
      <c r="N97" s="254">
        <f>SUM(LisäyksetVähennykset[[#This Row],[Kuntien yhdistymisavustus (-0,99 €/as)]:[Vuonna 2023 käyttämättä jääneiden yhdistymisavustusten palautus]])</f>
        <v>-19801278.987893261</v>
      </c>
      <c r="O97" s="112"/>
    </row>
    <row r="98" spans="1:15" s="45" customFormat="1" x14ac:dyDescent="0.25">
      <c r="A98" s="242">
        <v>273</v>
      </c>
      <c r="B98" s="242" t="s">
        <v>105</v>
      </c>
      <c r="C98" s="332">
        <v>-3959.0099999999998</v>
      </c>
      <c r="D98" s="121">
        <v>-7238.1900000000005</v>
      </c>
      <c r="E98" s="121">
        <v>-3959.0099999999998</v>
      </c>
      <c r="F98" s="121">
        <v>-39.99</v>
      </c>
      <c r="G98" s="121">
        <v>-89977.5</v>
      </c>
      <c r="H98" s="121">
        <v>-48762.6005</v>
      </c>
      <c r="I98" s="121">
        <v>-708765.87479334534</v>
      </c>
      <c r="J98" s="34">
        <v>953502.80385796411</v>
      </c>
      <c r="K98" s="34">
        <v>-362193.49125012686</v>
      </c>
      <c r="L98" s="34">
        <v>138753.51917581484</v>
      </c>
      <c r="M98" s="34">
        <v>7198.2</v>
      </c>
      <c r="N98" s="254">
        <f>SUM(LisäyksetVähennykset[[#This Row],[Kuntien yhdistymisavustus (-0,99 €/as)]:[Vuonna 2023 käyttämättä jääneiden yhdistymisavustusten palautus]])</f>
        <v>-125441.14350969325</v>
      </c>
      <c r="O98" s="112"/>
    </row>
    <row r="99" spans="1:15" s="45" customFormat="1" x14ac:dyDescent="0.25">
      <c r="A99" s="242">
        <v>275</v>
      </c>
      <c r="B99" s="242" t="s">
        <v>106</v>
      </c>
      <c r="C99" s="332">
        <v>-2495.79</v>
      </c>
      <c r="D99" s="121">
        <v>-4563.01</v>
      </c>
      <c r="E99" s="121">
        <v>-2495.79</v>
      </c>
      <c r="F99" s="121">
        <v>-25.21</v>
      </c>
      <c r="G99" s="121">
        <v>-56722.5</v>
      </c>
      <c r="H99" s="121">
        <v>-85686.31</v>
      </c>
      <c r="I99" s="121">
        <v>182024.72181221083</v>
      </c>
      <c r="J99" s="34">
        <v>234882.16629765218</v>
      </c>
      <c r="K99" s="34">
        <v>-228329.53024295316</v>
      </c>
      <c r="L99" s="34">
        <v>87471.273278877023</v>
      </c>
      <c r="M99" s="34">
        <v>4537.8</v>
      </c>
      <c r="N99" s="254">
        <f>SUM(LisäyksetVähennykset[[#This Row],[Kuntien yhdistymisavustus (-0,99 €/as)]:[Vuonna 2023 käyttämättä jääneiden yhdistymisavustusten palautus]])</f>
        <v>128597.82114578692</v>
      </c>
      <c r="O99" s="112"/>
    </row>
    <row r="100" spans="1:15" s="45" customFormat="1" x14ac:dyDescent="0.25">
      <c r="A100" s="242">
        <v>276</v>
      </c>
      <c r="B100" s="242" t="s">
        <v>107</v>
      </c>
      <c r="C100" s="332">
        <v>-15005.43</v>
      </c>
      <c r="D100" s="121">
        <v>-27434.170000000002</v>
      </c>
      <c r="E100" s="121">
        <v>-15005.43</v>
      </c>
      <c r="F100" s="121">
        <v>-151.57</v>
      </c>
      <c r="G100" s="121">
        <v>-341032.5</v>
      </c>
      <c r="H100" s="121">
        <v>-470801.65250000003</v>
      </c>
      <c r="I100" s="121">
        <v>1190534.1531384191</v>
      </c>
      <c r="J100" s="34">
        <v>6967.0621580693351</v>
      </c>
      <c r="K100" s="34">
        <v>-1372784.8829402782</v>
      </c>
      <c r="L100" s="34">
        <v>525903.24834904366</v>
      </c>
      <c r="M100" s="34">
        <v>27282.600000000002</v>
      </c>
      <c r="N100" s="254">
        <f>SUM(LisäyksetVähennykset[[#This Row],[Kuntien yhdistymisavustus (-0,99 €/as)]:[Vuonna 2023 käyttämättä jääneiden yhdistymisavustusten palautus]])</f>
        <v>-491528.57179474598</v>
      </c>
      <c r="O100" s="112"/>
    </row>
    <row r="101" spans="1:15" s="45" customFormat="1" x14ac:dyDescent="0.25">
      <c r="A101" s="242">
        <v>280</v>
      </c>
      <c r="B101" s="242" t="s">
        <v>108</v>
      </c>
      <c r="C101" s="332">
        <v>-2003.76</v>
      </c>
      <c r="D101" s="121">
        <v>-3663.44</v>
      </c>
      <c r="E101" s="121">
        <v>-2003.76</v>
      </c>
      <c r="F101" s="121">
        <v>-20.240000000000002</v>
      </c>
      <c r="G101" s="121">
        <v>-45540</v>
      </c>
      <c r="H101" s="121">
        <v>-33367.665000000001</v>
      </c>
      <c r="I101" s="121">
        <v>105036.56164960016</v>
      </c>
      <c r="J101" s="34">
        <v>293437.76651820366</v>
      </c>
      <c r="K101" s="34">
        <v>-183315.73550644077</v>
      </c>
      <c r="L101" s="34">
        <v>70226.837412315392</v>
      </c>
      <c r="M101" s="34">
        <v>3643.2000000000003</v>
      </c>
      <c r="N101" s="254">
        <f>SUM(LisäyksetVähennykset[[#This Row],[Kuntien yhdistymisavustus (-0,99 €/as)]:[Vuonna 2023 käyttämättä jääneiden yhdistymisavustusten palautus]])</f>
        <v>202429.76507367846</v>
      </c>
      <c r="O101" s="112"/>
    </row>
    <row r="102" spans="1:15" s="45" customFormat="1" x14ac:dyDescent="0.25">
      <c r="A102" s="242">
        <v>284</v>
      </c>
      <c r="B102" s="242" t="s">
        <v>109</v>
      </c>
      <c r="C102" s="332">
        <v>-2204.73</v>
      </c>
      <c r="D102" s="121">
        <v>-4030.8700000000003</v>
      </c>
      <c r="E102" s="121">
        <v>-2204.73</v>
      </c>
      <c r="F102" s="121">
        <v>-22.27</v>
      </c>
      <c r="G102" s="121">
        <v>-50107.5</v>
      </c>
      <c r="H102" s="121">
        <v>-34526.385000000002</v>
      </c>
      <c r="I102" s="121">
        <v>495986.30034370022</v>
      </c>
      <c r="J102" s="34">
        <v>437154.33206123527</v>
      </c>
      <c r="K102" s="34">
        <v>-201701.65166642473</v>
      </c>
      <c r="L102" s="34">
        <v>77270.33938598141</v>
      </c>
      <c r="M102" s="34">
        <v>4008.6</v>
      </c>
      <c r="N102" s="254">
        <f>SUM(LisäyksetVähennykset[[#This Row],[Kuntien yhdistymisavustus (-0,99 €/as)]:[Vuonna 2023 käyttämättä jääneiden yhdistymisavustusten palautus]])</f>
        <v>719621.43512449216</v>
      </c>
      <c r="O102" s="112"/>
    </row>
    <row r="103" spans="1:15" s="45" customFormat="1" x14ac:dyDescent="0.25">
      <c r="A103" s="242">
        <v>285</v>
      </c>
      <c r="B103" s="242" t="s">
        <v>110</v>
      </c>
      <c r="C103" s="332">
        <v>-50110.83</v>
      </c>
      <c r="D103" s="121">
        <v>-91616.77</v>
      </c>
      <c r="E103" s="121">
        <v>-50110.83</v>
      </c>
      <c r="F103" s="121">
        <v>-506.17</v>
      </c>
      <c r="G103" s="121">
        <v>-1138882.5</v>
      </c>
      <c r="H103" s="121">
        <v>-4183953.1655999999</v>
      </c>
      <c r="I103" s="121">
        <v>-9374034.1984421462</v>
      </c>
      <c r="J103" s="34">
        <v>-2380468.1753571546</v>
      </c>
      <c r="K103" s="34">
        <v>-4584433.0949256485</v>
      </c>
      <c r="L103" s="34">
        <v>1756260.7852268617</v>
      </c>
      <c r="M103" s="34">
        <v>91110.6</v>
      </c>
      <c r="N103" s="254">
        <f>SUM(LisäyksetVähennykset[[#This Row],[Kuntien yhdistymisavustus (-0,99 €/as)]:[Vuonna 2023 käyttämättä jääneiden yhdistymisavustusten palautus]])</f>
        <v>-20006744.349098086</v>
      </c>
      <c r="O103" s="112"/>
    </row>
    <row r="104" spans="1:15" s="45" customFormat="1" x14ac:dyDescent="0.25">
      <c r="A104" s="242">
        <v>286</v>
      </c>
      <c r="B104" s="242" t="s">
        <v>111</v>
      </c>
      <c r="C104" s="332">
        <v>-78634.710000000006</v>
      </c>
      <c r="D104" s="121">
        <v>-143766.49</v>
      </c>
      <c r="E104" s="121">
        <v>-78634.710000000006</v>
      </c>
      <c r="F104" s="121">
        <v>-794.29</v>
      </c>
      <c r="G104" s="121">
        <v>-1787152.5</v>
      </c>
      <c r="H104" s="121">
        <v>-3875814.7149999999</v>
      </c>
      <c r="I104" s="121">
        <v>-15053612.211614927</v>
      </c>
      <c r="J104" s="34">
        <v>-6717492.0710726827</v>
      </c>
      <c r="K104" s="34">
        <v>-7193965.1954254378</v>
      </c>
      <c r="L104" s="34">
        <v>2755952.3067306322</v>
      </c>
      <c r="M104" s="34">
        <v>142972.20000000001</v>
      </c>
      <c r="N104" s="254">
        <f>SUM(LisäyksetVähennykset[[#This Row],[Kuntien yhdistymisavustus (-0,99 €/as)]:[Vuonna 2023 käyttämättä jääneiden yhdistymisavustusten palautus]])</f>
        <v>-32030942.386382416</v>
      </c>
      <c r="O104" s="112"/>
    </row>
    <row r="105" spans="1:15" s="45" customFormat="1" x14ac:dyDescent="0.25">
      <c r="A105" s="242">
        <v>287</v>
      </c>
      <c r="B105" s="242" t="s">
        <v>112</v>
      </c>
      <c r="C105" s="332">
        <v>-6179.58</v>
      </c>
      <c r="D105" s="121">
        <v>-11298.02</v>
      </c>
      <c r="E105" s="121">
        <v>-6179.58</v>
      </c>
      <c r="F105" s="121">
        <v>-62.42</v>
      </c>
      <c r="G105" s="121">
        <v>-140445</v>
      </c>
      <c r="H105" s="121">
        <v>-89398.7</v>
      </c>
      <c r="I105" s="121">
        <v>1344414.7852380527</v>
      </c>
      <c r="J105" s="34">
        <v>777479.34896429034</v>
      </c>
      <c r="K105" s="34">
        <v>-565344.27916561428</v>
      </c>
      <c r="L105" s="34">
        <v>216579.01142671576</v>
      </c>
      <c r="M105" s="34">
        <v>11235.6</v>
      </c>
      <c r="N105" s="254">
        <f>SUM(LisäyksetVähennykset[[#This Row],[Kuntien yhdistymisavustus (-0,99 €/as)]:[Vuonna 2023 käyttämättä jääneiden yhdistymisavustusten palautus]])</f>
        <v>1530801.1664634445</v>
      </c>
      <c r="O105" s="112"/>
    </row>
    <row r="106" spans="1:15" s="45" customFormat="1" x14ac:dyDescent="0.25">
      <c r="A106" s="242">
        <v>288</v>
      </c>
      <c r="B106" s="242" t="s">
        <v>113</v>
      </c>
      <c r="C106" s="332">
        <v>-6340.95</v>
      </c>
      <c r="D106" s="121">
        <v>-11593.050000000001</v>
      </c>
      <c r="E106" s="121">
        <v>-6340.95</v>
      </c>
      <c r="F106" s="121">
        <v>-64.05</v>
      </c>
      <c r="G106" s="121">
        <v>-144112.5</v>
      </c>
      <c r="H106" s="121">
        <v>-69717.06</v>
      </c>
      <c r="I106" s="121">
        <v>3202.2815455690056</v>
      </c>
      <c r="J106" s="34">
        <v>-227740.78971624881</v>
      </c>
      <c r="K106" s="34">
        <v>-580107.35470294137</v>
      </c>
      <c r="L106" s="34">
        <v>222234.63123808306</v>
      </c>
      <c r="M106" s="34">
        <v>11529</v>
      </c>
      <c r="N106" s="254">
        <f>SUM(LisäyksetVähennykset[[#This Row],[Kuntien yhdistymisavustus (-0,99 €/as)]:[Vuonna 2023 käyttämättä jääneiden yhdistymisavustusten palautus]])</f>
        <v>-809050.79163553799</v>
      </c>
      <c r="O106" s="112"/>
    </row>
    <row r="107" spans="1:15" s="45" customFormat="1" x14ac:dyDescent="0.25">
      <c r="A107" s="242">
        <v>290</v>
      </c>
      <c r="B107" s="242" t="s">
        <v>114</v>
      </c>
      <c r="C107" s="332">
        <v>-7677.45</v>
      </c>
      <c r="D107" s="121">
        <v>-14036.550000000001</v>
      </c>
      <c r="E107" s="121">
        <v>-7677.45</v>
      </c>
      <c r="F107" s="121">
        <v>-77.55</v>
      </c>
      <c r="G107" s="121">
        <v>-174487.5</v>
      </c>
      <c r="H107" s="121">
        <v>-211523.07</v>
      </c>
      <c r="I107" s="121">
        <v>398281.32944976032</v>
      </c>
      <c r="J107" s="34">
        <v>712537.36035202933</v>
      </c>
      <c r="K107" s="34">
        <v>-702378.22571761278</v>
      </c>
      <c r="L107" s="34">
        <v>269075.65421566495</v>
      </c>
      <c r="M107" s="34">
        <v>13959</v>
      </c>
      <c r="N107" s="254">
        <f>SUM(LisäyksetVähennykset[[#This Row],[Kuntien yhdistymisavustus (-0,99 €/as)]:[Vuonna 2023 käyttämättä jääneiden yhdistymisavustusten palautus]])</f>
        <v>275995.54829984182</v>
      </c>
      <c r="O107" s="112"/>
    </row>
    <row r="108" spans="1:15" s="45" customFormat="1" x14ac:dyDescent="0.25">
      <c r="A108" s="242">
        <v>291</v>
      </c>
      <c r="B108" s="242" t="s">
        <v>115</v>
      </c>
      <c r="C108" s="332">
        <v>-2097.81</v>
      </c>
      <c r="D108" s="121">
        <v>-3835.3900000000003</v>
      </c>
      <c r="E108" s="121">
        <v>-2097.81</v>
      </c>
      <c r="F108" s="121">
        <v>-21.19</v>
      </c>
      <c r="G108" s="121">
        <v>-47677.5</v>
      </c>
      <c r="H108" s="121">
        <v>-48432.53</v>
      </c>
      <c r="I108" s="121">
        <v>1054656.6899326986</v>
      </c>
      <c r="J108" s="34">
        <v>924635.47839696659</v>
      </c>
      <c r="K108" s="34">
        <v>-191919.98198525101</v>
      </c>
      <c r="L108" s="34">
        <v>73523.057547774864</v>
      </c>
      <c r="M108" s="34">
        <v>3814.2000000000003</v>
      </c>
      <c r="N108" s="254">
        <f>SUM(LisäyksetVähennykset[[#This Row],[Kuntien yhdistymisavustus (-0,99 €/as)]:[Vuonna 2023 käyttämättä jääneiden yhdistymisavustusten palautus]])</f>
        <v>1760547.2138921891</v>
      </c>
      <c r="O108" s="112"/>
    </row>
    <row r="109" spans="1:15" s="45" customFormat="1" x14ac:dyDescent="0.25">
      <c r="A109" s="242">
        <v>297</v>
      </c>
      <c r="B109" s="242" t="s">
        <v>116</v>
      </c>
      <c r="C109" s="332">
        <v>-121368.06</v>
      </c>
      <c r="D109" s="121">
        <v>-221895.14</v>
      </c>
      <c r="E109" s="121">
        <v>-121368.06</v>
      </c>
      <c r="F109" s="121">
        <v>-1225.94</v>
      </c>
      <c r="G109" s="121">
        <v>-2758365</v>
      </c>
      <c r="H109" s="121">
        <v>-9634600.9978500009</v>
      </c>
      <c r="I109" s="121">
        <v>-12747671.117118452</v>
      </c>
      <c r="J109" s="34">
        <v>-4227415.9610003131</v>
      </c>
      <c r="K109" s="34">
        <v>-11103463.082350099</v>
      </c>
      <c r="L109" s="34">
        <v>4253650.6451212419</v>
      </c>
      <c r="M109" s="34">
        <v>220669.2</v>
      </c>
      <c r="N109" s="254">
        <f>SUM(LisäyksetVähennykset[[#This Row],[Kuntien yhdistymisavustus (-0,99 €/as)]:[Vuonna 2023 käyttämättä jääneiden yhdistymisavustusten palautus]])</f>
        <v>-36463053.513197623</v>
      </c>
      <c r="O109" s="112"/>
    </row>
    <row r="110" spans="1:15" s="45" customFormat="1" x14ac:dyDescent="0.25">
      <c r="A110" s="240">
        <v>300</v>
      </c>
      <c r="B110" s="242" t="s">
        <v>117</v>
      </c>
      <c r="C110" s="332">
        <v>-3402.63</v>
      </c>
      <c r="D110" s="121">
        <v>-6220.97</v>
      </c>
      <c r="E110" s="121">
        <v>-3402.63</v>
      </c>
      <c r="F110" s="121">
        <v>-34.369999999999997</v>
      </c>
      <c r="G110" s="121">
        <v>-77332.5</v>
      </c>
      <c r="H110" s="121">
        <v>-51817.355000000003</v>
      </c>
      <c r="I110" s="121">
        <v>1409171.1510585283</v>
      </c>
      <c r="J110" s="121">
        <v>718617.4359819981</v>
      </c>
      <c r="K110" s="121">
        <v>-311292.58050179691</v>
      </c>
      <c r="L110" s="121">
        <v>119253.77479551779</v>
      </c>
      <c r="M110" s="121">
        <v>6186.6</v>
      </c>
      <c r="N110" s="254">
        <f>SUM(LisäyksetVähennykset[[#This Row],[Kuntien yhdistymisavustus (-0,99 €/as)]:[Vuonna 2023 käyttämättä jääneiden yhdistymisavustusten palautus]])</f>
        <v>1799725.9263342472</v>
      </c>
      <c r="O110" s="112"/>
    </row>
    <row r="111" spans="1:15" s="45" customFormat="1" x14ac:dyDescent="0.25">
      <c r="A111" s="242">
        <v>301</v>
      </c>
      <c r="B111" s="242" t="s">
        <v>118</v>
      </c>
      <c r="C111" s="332">
        <v>-19691.099999999999</v>
      </c>
      <c r="D111" s="121">
        <v>-36000.9</v>
      </c>
      <c r="E111" s="121">
        <v>-19691.099999999999</v>
      </c>
      <c r="F111" s="121">
        <v>-198.9</v>
      </c>
      <c r="G111" s="121">
        <v>-447525</v>
      </c>
      <c r="H111" s="121">
        <v>-550234.91500000004</v>
      </c>
      <c r="I111" s="121">
        <v>-1709106.965171943</v>
      </c>
      <c r="J111" s="34">
        <v>-2037610.4631984052</v>
      </c>
      <c r="K111" s="34">
        <v>-1801457.4996161596</v>
      </c>
      <c r="L111" s="34">
        <v>690124.40520304011</v>
      </c>
      <c r="M111" s="34">
        <v>35802</v>
      </c>
      <c r="N111" s="254">
        <f>SUM(LisäyksetVähennykset[[#This Row],[Kuntien yhdistymisavustus (-0,99 €/as)]:[Vuonna 2023 käyttämättä jääneiden yhdistymisavustusten palautus]])</f>
        <v>-5895590.4377834676</v>
      </c>
      <c r="O111" s="112"/>
    </row>
    <row r="112" spans="1:15" s="104" customFormat="1" x14ac:dyDescent="0.25">
      <c r="A112" s="240">
        <v>304</v>
      </c>
      <c r="B112" s="242" t="s">
        <v>119</v>
      </c>
      <c r="C112" s="332">
        <v>-940.5</v>
      </c>
      <c r="D112" s="121">
        <v>-1719.5</v>
      </c>
      <c r="E112" s="121">
        <v>-940.5</v>
      </c>
      <c r="F112" s="121">
        <v>-9.5</v>
      </c>
      <c r="G112" s="121">
        <v>-21375</v>
      </c>
      <c r="H112" s="121">
        <v>-17014.224999999999</v>
      </c>
      <c r="I112" s="121">
        <v>-267775.09514843271</v>
      </c>
      <c r="J112" s="121">
        <v>-14214.070639990954</v>
      </c>
      <c r="K112" s="121">
        <v>-86042.464788102152</v>
      </c>
      <c r="L112" s="121">
        <v>32962.201354594676</v>
      </c>
      <c r="M112" s="121">
        <v>1710</v>
      </c>
      <c r="N112" s="254">
        <f>SUM(LisäyksetVähennykset[[#This Row],[Kuntien yhdistymisavustus (-0,99 €/as)]:[Vuonna 2023 käyttämättä jääneiden yhdistymisavustusten palautus]])</f>
        <v>-375358.65422193112</v>
      </c>
      <c r="O112" s="60"/>
    </row>
    <row r="113" spans="1:15" s="45" customFormat="1" x14ac:dyDescent="0.25">
      <c r="A113" s="242">
        <v>305</v>
      </c>
      <c r="B113" s="242" t="s">
        <v>120</v>
      </c>
      <c r="C113" s="332">
        <v>-14994.539999999999</v>
      </c>
      <c r="D113" s="121">
        <v>-27414.260000000002</v>
      </c>
      <c r="E113" s="121">
        <v>-14994.539999999999</v>
      </c>
      <c r="F113" s="121">
        <v>-151.46</v>
      </c>
      <c r="G113" s="121">
        <v>-340785</v>
      </c>
      <c r="H113" s="121">
        <v>-356724.84499999997</v>
      </c>
      <c r="I113" s="121">
        <v>708301.42696446052</v>
      </c>
      <c r="J113" s="34">
        <v>1276111.3980404965</v>
      </c>
      <c r="K113" s="34">
        <v>-1371788.6017690476</v>
      </c>
      <c r="L113" s="34">
        <v>525521.58075441152</v>
      </c>
      <c r="M113" s="34">
        <v>27262.799999999999</v>
      </c>
      <c r="N113" s="254">
        <f>SUM(LisäyksetVähennykset[[#This Row],[Kuntien yhdistymisavustus (-0,99 €/as)]:[Vuonna 2023 käyttämättä jääneiden yhdistymisavustusten palautus]])</f>
        <v>410343.95899032109</v>
      </c>
      <c r="O113" s="112"/>
    </row>
    <row r="114" spans="1:15" s="45" customFormat="1" x14ac:dyDescent="0.25">
      <c r="A114" s="242">
        <v>309</v>
      </c>
      <c r="B114" s="242" t="s">
        <v>121</v>
      </c>
      <c r="C114" s="332">
        <v>-6392.43</v>
      </c>
      <c r="D114" s="121">
        <v>-11687.17</v>
      </c>
      <c r="E114" s="121">
        <v>-6392.43</v>
      </c>
      <c r="F114" s="121">
        <v>-64.570000000000007</v>
      </c>
      <c r="G114" s="121">
        <v>-145282.5</v>
      </c>
      <c r="H114" s="121">
        <v>-501924.01240000001</v>
      </c>
      <c r="I114" s="121">
        <v>-1325671.1750459524</v>
      </c>
      <c r="J114" s="34">
        <v>-979889.7590355922</v>
      </c>
      <c r="K114" s="34">
        <v>-584817.04751239531</v>
      </c>
      <c r="L114" s="34">
        <v>224038.87804907138</v>
      </c>
      <c r="M114" s="34">
        <v>11622.6</v>
      </c>
      <c r="N114" s="254">
        <f>SUM(LisäyksetVähennykset[[#This Row],[Kuntien yhdistymisavustus (-0,99 €/as)]:[Vuonna 2023 käyttämättä jääneiden yhdistymisavustusten palautus]])</f>
        <v>-3326459.6159448684</v>
      </c>
      <c r="O114" s="112"/>
    </row>
    <row r="115" spans="1:15" s="45" customFormat="1" x14ac:dyDescent="0.25">
      <c r="A115" s="242">
        <v>312</v>
      </c>
      <c r="B115" s="242" t="s">
        <v>122</v>
      </c>
      <c r="C115" s="332">
        <v>-1184.04</v>
      </c>
      <c r="D115" s="121">
        <v>-2164.7600000000002</v>
      </c>
      <c r="E115" s="121">
        <v>-1184.04</v>
      </c>
      <c r="F115" s="121">
        <v>-11.96</v>
      </c>
      <c r="G115" s="121">
        <v>-26910</v>
      </c>
      <c r="H115" s="121">
        <v>-26550.51</v>
      </c>
      <c r="I115" s="121">
        <v>-92523.861880266297</v>
      </c>
      <c r="J115" s="34">
        <v>-127178.38023822801</v>
      </c>
      <c r="K115" s="34">
        <v>-108322.93461744228</v>
      </c>
      <c r="L115" s="34">
        <v>41497.676652731825</v>
      </c>
      <c r="M115" s="34">
        <v>2152.8000000000002</v>
      </c>
      <c r="N115" s="254">
        <f>SUM(LisäyksetVähennykset[[#This Row],[Kuntien yhdistymisavustus (-0,99 €/as)]:[Vuonna 2023 käyttämättä jääneiden yhdistymisavustusten palautus]])</f>
        <v>-342380.01008320478</v>
      </c>
      <c r="O115" s="112"/>
    </row>
    <row r="116" spans="1:15" s="45" customFormat="1" x14ac:dyDescent="0.25">
      <c r="A116" s="242">
        <v>316</v>
      </c>
      <c r="B116" s="242" t="s">
        <v>123</v>
      </c>
      <c r="C116" s="332">
        <v>-4156.0199999999995</v>
      </c>
      <c r="D116" s="121">
        <v>-7598.38</v>
      </c>
      <c r="E116" s="121">
        <v>-4156.0199999999995</v>
      </c>
      <c r="F116" s="121">
        <v>-41.980000000000004</v>
      </c>
      <c r="G116" s="121">
        <v>-94455</v>
      </c>
      <c r="H116" s="121">
        <v>-305407.67</v>
      </c>
      <c r="I116" s="121">
        <v>-213263.92770545735</v>
      </c>
      <c r="J116" s="34">
        <v>-175871.98195035398</v>
      </c>
      <c r="K116" s="34">
        <v>-380217.12334784504</v>
      </c>
      <c r="L116" s="34">
        <v>145658.23293325101</v>
      </c>
      <c r="M116" s="34">
        <v>7556.4000000000005</v>
      </c>
      <c r="N116" s="254">
        <f>SUM(LisäyksetVähennykset[[#This Row],[Kuntien yhdistymisavustus (-0,99 €/as)]:[Vuonna 2023 käyttämättä jääneiden yhdistymisavustusten palautus]])</f>
        <v>-1031953.4700704053</v>
      </c>
      <c r="O116" s="112"/>
    </row>
    <row r="117" spans="1:15" s="45" customFormat="1" x14ac:dyDescent="0.25">
      <c r="A117" s="242">
        <v>317</v>
      </c>
      <c r="B117" s="242" t="s">
        <v>124</v>
      </c>
      <c r="C117" s="332">
        <v>-2449.2599999999998</v>
      </c>
      <c r="D117" s="121">
        <v>-4477.9400000000005</v>
      </c>
      <c r="E117" s="121">
        <v>-2449.2599999999998</v>
      </c>
      <c r="F117" s="121">
        <v>-24.740000000000002</v>
      </c>
      <c r="G117" s="121">
        <v>-55665</v>
      </c>
      <c r="H117" s="121">
        <v>-65554.464999999997</v>
      </c>
      <c r="I117" s="121">
        <v>603531.88054677029</v>
      </c>
      <c r="J117" s="34">
        <v>226326.47748699415</v>
      </c>
      <c r="K117" s="34">
        <v>-224072.69251133129</v>
      </c>
      <c r="L117" s="34">
        <v>85840.511738176036</v>
      </c>
      <c r="M117" s="34">
        <v>4453.2</v>
      </c>
      <c r="N117" s="254">
        <f>SUM(LisäyksetVähennykset[[#This Row],[Kuntien yhdistymisavustus (-0,99 €/as)]:[Vuonna 2023 käyttämättä jääneiden yhdistymisavustusten palautus]])</f>
        <v>565458.71226060914</v>
      </c>
      <c r="O117" s="112"/>
    </row>
    <row r="118" spans="1:15" s="45" customFormat="1" x14ac:dyDescent="0.25">
      <c r="A118" s="242">
        <v>320</v>
      </c>
      <c r="B118" s="242" t="s">
        <v>125</v>
      </c>
      <c r="C118" s="332">
        <v>-6926.04</v>
      </c>
      <c r="D118" s="121">
        <v>-12662.76</v>
      </c>
      <c r="E118" s="121">
        <v>-6926.04</v>
      </c>
      <c r="F118" s="121">
        <v>-69.960000000000008</v>
      </c>
      <c r="G118" s="121">
        <v>-157410</v>
      </c>
      <c r="H118" s="121">
        <v>-203968.27499999999</v>
      </c>
      <c r="I118" s="121">
        <v>428143.17379731592</v>
      </c>
      <c r="J118" s="34">
        <v>725284.48465979844</v>
      </c>
      <c r="K118" s="34">
        <v>-633634.82490269747</v>
      </c>
      <c r="L118" s="34">
        <v>242740.5901860467</v>
      </c>
      <c r="M118" s="34">
        <v>12592.800000000001</v>
      </c>
      <c r="N118" s="254">
        <f>SUM(LisäyksetVähennykset[[#This Row],[Kuntien yhdistymisavustus (-0,99 €/as)]:[Vuonna 2023 käyttämättä jääneiden yhdistymisavustusten palautus]])</f>
        <v>387163.1487404636</v>
      </c>
      <c r="O118" s="112"/>
    </row>
    <row r="119" spans="1:15" s="45" customFormat="1" x14ac:dyDescent="0.25">
      <c r="A119" s="242">
        <v>322</v>
      </c>
      <c r="B119" s="242" t="s">
        <v>126</v>
      </c>
      <c r="C119" s="332">
        <v>-6483.51</v>
      </c>
      <c r="D119" s="121">
        <v>-11853.69</v>
      </c>
      <c r="E119" s="121">
        <v>-6483.51</v>
      </c>
      <c r="F119" s="121">
        <v>-65.489999999999995</v>
      </c>
      <c r="G119" s="121">
        <v>-147352.5</v>
      </c>
      <c r="H119" s="121">
        <v>-168457.81</v>
      </c>
      <c r="I119" s="121">
        <v>1132721.2076239495</v>
      </c>
      <c r="J119" s="34">
        <v>1030699.7435879781</v>
      </c>
      <c r="K119" s="34">
        <v>-593149.58094450622</v>
      </c>
      <c r="L119" s="34">
        <v>227231.00702235845</v>
      </c>
      <c r="M119" s="34">
        <v>11788.2</v>
      </c>
      <c r="N119" s="254">
        <f>SUM(LisäyksetVähennykset[[#This Row],[Kuntien yhdistymisavustus (-0,99 €/as)]:[Vuonna 2023 käyttämättä jääneiden yhdistymisavustusten palautus]])</f>
        <v>1468594.0672897799</v>
      </c>
      <c r="O119" s="112"/>
    </row>
    <row r="120" spans="1:15" s="45" customFormat="1" x14ac:dyDescent="0.25">
      <c r="A120" s="242">
        <v>398</v>
      </c>
      <c r="B120" s="242" t="s">
        <v>127</v>
      </c>
      <c r="C120" s="332">
        <v>-118973.25</v>
      </c>
      <c r="D120" s="121">
        <v>-217516.75</v>
      </c>
      <c r="E120" s="121">
        <v>-118973.25</v>
      </c>
      <c r="F120" s="121">
        <v>-1201.75</v>
      </c>
      <c r="G120" s="121">
        <v>-2703937.5</v>
      </c>
      <c r="H120" s="121">
        <v>-11503541.45875</v>
      </c>
      <c r="I120" s="121">
        <v>9529173.0882378947</v>
      </c>
      <c r="J120" s="34">
        <v>14250045.532246923</v>
      </c>
      <c r="K120" s="34">
        <v>-10884371.795694921</v>
      </c>
      <c r="L120" s="34">
        <v>4169718.4713562266</v>
      </c>
      <c r="M120" s="34">
        <v>216315</v>
      </c>
      <c r="N120" s="254">
        <f>SUM(LisäyksetVähennykset[[#This Row],[Kuntien yhdistymisavustus (-0,99 €/as)]:[Vuonna 2023 käyttämättä jääneiden yhdistymisavustusten palautus]])</f>
        <v>2616736.337396123</v>
      </c>
      <c r="O120" s="112"/>
    </row>
    <row r="121" spans="1:15" s="104" customFormat="1" x14ac:dyDescent="0.25">
      <c r="A121" s="240">
        <v>399</v>
      </c>
      <c r="B121" s="242" t="s">
        <v>128</v>
      </c>
      <c r="C121" s="332">
        <v>-7738.83</v>
      </c>
      <c r="D121" s="121">
        <v>-14148.77</v>
      </c>
      <c r="E121" s="121">
        <v>-7738.83</v>
      </c>
      <c r="F121" s="121">
        <v>-78.17</v>
      </c>
      <c r="G121" s="121">
        <v>-175882.5</v>
      </c>
      <c r="H121" s="121">
        <v>-171381.715</v>
      </c>
      <c r="I121" s="121">
        <v>-1522000.7555946151</v>
      </c>
      <c r="J121" s="121">
        <v>-1680627.519771659</v>
      </c>
      <c r="K121" s="121">
        <v>-707993.62868273107</v>
      </c>
      <c r="L121" s="121">
        <v>271226.87156722799</v>
      </c>
      <c r="M121" s="121">
        <v>14070.6</v>
      </c>
      <c r="N121" s="254">
        <f>SUM(LisäyksetVähennykset[[#This Row],[Kuntien yhdistymisavustus (-0,99 €/as)]:[Vuonna 2023 käyttämättä jääneiden yhdistymisavustusten palautus]])</f>
        <v>-4002293.2474817769</v>
      </c>
      <c r="O121" s="60"/>
    </row>
    <row r="122" spans="1:15" s="45" customFormat="1" x14ac:dyDescent="0.25">
      <c r="A122" s="242">
        <v>400</v>
      </c>
      <c r="B122" s="242" t="s">
        <v>129</v>
      </c>
      <c r="C122" s="332">
        <v>-8282.34</v>
      </c>
      <c r="D122" s="121">
        <v>-15142.460000000001</v>
      </c>
      <c r="E122" s="121">
        <v>-8282.34</v>
      </c>
      <c r="F122" s="121">
        <v>-83.66</v>
      </c>
      <c r="G122" s="121">
        <v>-188235</v>
      </c>
      <c r="H122" s="121">
        <v>-173197.495</v>
      </c>
      <c r="I122" s="121">
        <v>1537828.7900891798</v>
      </c>
      <c r="J122" s="34">
        <v>1089284.166461041</v>
      </c>
      <c r="K122" s="34">
        <v>-757717.11622869747</v>
      </c>
      <c r="L122" s="34">
        <v>290275.55424477794</v>
      </c>
      <c r="M122" s="34">
        <v>15058.800000000001</v>
      </c>
      <c r="N122" s="254">
        <f>SUM(LisäyksetVähennykset[[#This Row],[Kuntien yhdistymisavustus (-0,99 €/as)]:[Vuonna 2023 käyttämättä jääneiden yhdistymisavustusten palautus]])</f>
        <v>1781506.8995663016</v>
      </c>
      <c r="O122" s="112"/>
    </row>
    <row r="123" spans="1:15" s="45" customFormat="1" x14ac:dyDescent="0.25">
      <c r="A123" s="242">
        <v>402</v>
      </c>
      <c r="B123" s="242" t="s">
        <v>130</v>
      </c>
      <c r="C123" s="332">
        <v>-9008.01</v>
      </c>
      <c r="D123" s="121">
        <v>-16469.189999999999</v>
      </c>
      <c r="E123" s="121">
        <v>-9008.01</v>
      </c>
      <c r="F123" s="121">
        <v>-90.99</v>
      </c>
      <c r="G123" s="121">
        <v>-204727.5</v>
      </c>
      <c r="H123" s="121">
        <v>-364921.51500000001</v>
      </c>
      <c r="I123" s="121">
        <v>-1869385.7573780392</v>
      </c>
      <c r="J123" s="34">
        <v>-1581115.2397226396</v>
      </c>
      <c r="K123" s="34">
        <v>-824105.6706388857</v>
      </c>
      <c r="L123" s="34">
        <v>315708.49486890208</v>
      </c>
      <c r="M123" s="34">
        <v>16378.2</v>
      </c>
      <c r="N123" s="254">
        <f>SUM(LisäyksetVähennykset[[#This Row],[Kuntien yhdistymisavustus (-0,99 €/as)]:[Vuonna 2023 käyttämättä jääneiden yhdistymisavustusten palautus]])</f>
        <v>-4546745.1878706617</v>
      </c>
      <c r="O123" s="112"/>
    </row>
    <row r="124" spans="1:15" s="45" customFormat="1" x14ac:dyDescent="0.25">
      <c r="A124" s="242">
        <v>403</v>
      </c>
      <c r="B124" s="242" t="s">
        <v>131</v>
      </c>
      <c r="C124" s="332">
        <v>-2791.8</v>
      </c>
      <c r="D124" s="121">
        <v>-5104.2</v>
      </c>
      <c r="E124" s="121">
        <v>-2791.8</v>
      </c>
      <c r="F124" s="121">
        <v>-28.2</v>
      </c>
      <c r="G124" s="121">
        <v>-63450</v>
      </c>
      <c r="H124" s="121">
        <v>-49586.425000000003</v>
      </c>
      <c r="I124" s="121">
        <v>275941.70974205603</v>
      </c>
      <c r="J124" s="34">
        <v>-4824.7149475749038</v>
      </c>
      <c r="K124" s="34">
        <v>-255410.26389731374</v>
      </c>
      <c r="L124" s="34">
        <v>97845.692442059983</v>
      </c>
      <c r="M124" s="34">
        <v>5076</v>
      </c>
      <c r="N124" s="254">
        <f>SUM(LisäyksetVähennykset[[#This Row],[Kuntien yhdistymisavustus (-0,99 €/as)]:[Vuonna 2023 käyttämättä jääneiden yhdistymisavustusten palautus]])</f>
        <v>-5124.0016607726284</v>
      </c>
      <c r="O124" s="112"/>
    </row>
    <row r="125" spans="1:15" s="45" customFormat="1" x14ac:dyDescent="0.25">
      <c r="A125" s="242">
        <v>405</v>
      </c>
      <c r="B125" s="242" t="s">
        <v>132</v>
      </c>
      <c r="C125" s="332">
        <v>-71923.5</v>
      </c>
      <c r="D125" s="121">
        <v>-131496.5</v>
      </c>
      <c r="E125" s="121">
        <v>-71923.5</v>
      </c>
      <c r="F125" s="121">
        <v>-726.5</v>
      </c>
      <c r="G125" s="121">
        <v>-1634625</v>
      </c>
      <c r="H125" s="121">
        <v>-4549494.0915000001</v>
      </c>
      <c r="I125" s="121">
        <v>-2680554.9973284649</v>
      </c>
      <c r="J125" s="34">
        <v>1219959.5452476817</v>
      </c>
      <c r="K125" s="34">
        <v>-6579984.2809006535</v>
      </c>
      <c r="L125" s="34">
        <v>2520740.9772750558</v>
      </c>
      <c r="M125" s="34">
        <v>130770</v>
      </c>
      <c r="N125" s="254">
        <f>SUM(LisäyksetVähennykset[[#This Row],[Kuntien yhdistymisavustus (-0,99 €/as)]:[Vuonna 2023 käyttämättä jääneiden yhdistymisavustusten palautus]])</f>
        <v>-11849257.84720638</v>
      </c>
      <c r="O125" s="112"/>
    </row>
    <row r="126" spans="1:15" s="45" customFormat="1" x14ac:dyDescent="0.25">
      <c r="A126" s="242">
        <v>407</v>
      </c>
      <c r="B126" s="242" t="s">
        <v>133</v>
      </c>
      <c r="C126" s="332">
        <v>-2492.8200000000002</v>
      </c>
      <c r="D126" s="121">
        <v>-4557.58</v>
      </c>
      <c r="E126" s="121">
        <v>-2492.8200000000002</v>
      </c>
      <c r="F126" s="121">
        <v>-25.18</v>
      </c>
      <c r="G126" s="121">
        <v>-56655</v>
      </c>
      <c r="H126" s="121">
        <v>-100673.985</v>
      </c>
      <c r="I126" s="121">
        <v>219185.76756665396</v>
      </c>
      <c r="J126" s="34">
        <v>55259.052914683853</v>
      </c>
      <c r="K126" s="34">
        <v>-228057.81719625389</v>
      </c>
      <c r="L126" s="34">
        <v>87367.182116704629</v>
      </c>
      <c r="M126" s="34">
        <v>4532.4000000000005</v>
      </c>
      <c r="N126" s="254">
        <f>SUM(LisäyksetVähennykset[[#This Row],[Kuntien yhdistymisavustus (-0,99 €/as)]:[Vuonna 2023 käyttämättä jääneiden yhdistymisavustusten palautus]])</f>
        <v>-28610.799598211459</v>
      </c>
      <c r="O126" s="112"/>
    </row>
    <row r="127" spans="1:15" s="45" customFormat="1" x14ac:dyDescent="0.25">
      <c r="A127" s="242">
        <v>408</v>
      </c>
      <c r="B127" s="242" t="s">
        <v>134</v>
      </c>
      <c r="C127" s="332">
        <v>-13958.01</v>
      </c>
      <c r="D127" s="121">
        <v>-25519.190000000002</v>
      </c>
      <c r="E127" s="121">
        <v>-13958.01</v>
      </c>
      <c r="F127" s="121">
        <v>-140.99</v>
      </c>
      <c r="G127" s="121">
        <v>-317227.5</v>
      </c>
      <c r="H127" s="121">
        <v>-497929.39</v>
      </c>
      <c r="I127" s="121">
        <v>580006.69596974109</v>
      </c>
      <c r="J127" s="34">
        <v>-138440.55450543977</v>
      </c>
      <c r="K127" s="34">
        <v>-1276960.7484710023</v>
      </c>
      <c r="L127" s="34">
        <v>489193.76515624247</v>
      </c>
      <c r="M127" s="34">
        <v>25378.2</v>
      </c>
      <c r="N127" s="254">
        <f>SUM(LisäyksetVähennykset[[#This Row],[Kuntien yhdistymisavustus (-0,99 €/as)]:[Vuonna 2023 käyttämättä jääneiden yhdistymisavustusten palautus]])</f>
        <v>-1189555.7318504585</v>
      </c>
      <c r="O127" s="112"/>
    </row>
    <row r="128" spans="1:15" s="45" customFormat="1" x14ac:dyDescent="0.25">
      <c r="A128" s="242">
        <v>410</v>
      </c>
      <c r="B128" s="242" t="s">
        <v>135</v>
      </c>
      <c r="C128" s="332">
        <v>-18587.25</v>
      </c>
      <c r="D128" s="121">
        <v>-33982.75</v>
      </c>
      <c r="E128" s="121">
        <v>-18587.25</v>
      </c>
      <c r="F128" s="121">
        <v>-187.75</v>
      </c>
      <c r="G128" s="121">
        <v>-422437.5</v>
      </c>
      <c r="H128" s="121">
        <v>-679201.03625</v>
      </c>
      <c r="I128" s="121">
        <v>-3718134.796940987</v>
      </c>
      <c r="J128" s="34">
        <v>-2826056.3874998256</v>
      </c>
      <c r="K128" s="34">
        <v>-1700470.8172595976</v>
      </c>
      <c r="L128" s="34">
        <v>651437.1899289632</v>
      </c>
      <c r="M128" s="34">
        <v>33795</v>
      </c>
      <c r="N128" s="254">
        <f>SUM(LisäyksetVähennykset[[#This Row],[Kuntien yhdistymisavustus (-0,99 €/as)]:[Vuonna 2023 käyttämättä jääneiden yhdistymisavustusten palautus]])</f>
        <v>-8732413.3480214477</v>
      </c>
      <c r="O128" s="112"/>
    </row>
    <row r="129" spans="1:15" s="45" customFormat="1" x14ac:dyDescent="0.25">
      <c r="A129" s="242">
        <v>416</v>
      </c>
      <c r="B129" s="242" t="s">
        <v>136</v>
      </c>
      <c r="C129" s="332">
        <v>-2857.14</v>
      </c>
      <c r="D129" s="121">
        <v>-5223.66</v>
      </c>
      <c r="E129" s="121">
        <v>-2857.14</v>
      </c>
      <c r="F129" s="121">
        <v>-28.86</v>
      </c>
      <c r="G129" s="121">
        <v>-64935</v>
      </c>
      <c r="H129" s="121">
        <v>-93404.71</v>
      </c>
      <c r="I129" s="121">
        <v>-449151.69105400209</v>
      </c>
      <c r="J129" s="34">
        <v>-308080.83929201949</v>
      </c>
      <c r="K129" s="34">
        <v>-261387.95092469768</v>
      </c>
      <c r="L129" s="34">
        <v>100135.69800985287</v>
      </c>
      <c r="M129" s="34">
        <v>5194.8</v>
      </c>
      <c r="N129" s="254">
        <f>SUM(LisäyksetVähennykset[[#This Row],[Kuntien yhdistymisavustus (-0,99 €/as)]:[Vuonna 2023 käyttämättä jääneiden yhdistymisavustusten palautus]])</f>
        <v>-1082596.4932608665</v>
      </c>
      <c r="O129" s="112"/>
    </row>
    <row r="130" spans="1:15" s="45" customFormat="1" x14ac:dyDescent="0.25">
      <c r="A130" s="242">
        <v>418</v>
      </c>
      <c r="B130" s="246" t="s">
        <v>137</v>
      </c>
      <c r="C130" s="332">
        <v>-24334.2</v>
      </c>
      <c r="D130" s="121">
        <v>-44489.8</v>
      </c>
      <c r="E130" s="121">
        <v>-24334.2</v>
      </c>
      <c r="F130" s="121">
        <v>-245.8</v>
      </c>
      <c r="G130" s="121">
        <v>-553050</v>
      </c>
      <c r="H130" s="121">
        <v>-915684.04500000004</v>
      </c>
      <c r="I130" s="121">
        <v>87527.887049725701</v>
      </c>
      <c r="J130" s="34">
        <v>11298.43556411851</v>
      </c>
      <c r="K130" s="34">
        <v>-2226235.562622685</v>
      </c>
      <c r="L130" s="34">
        <v>852853.5887325654</v>
      </c>
      <c r="M130" s="34">
        <v>44244</v>
      </c>
      <c r="N130" s="254">
        <f>SUM(LisäyksetVähennykset[[#This Row],[Kuntien yhdistymisavustus (-0,99 €/as)]:[Vuonna 2023 käyttämättä jääneiden yhdistymisavustusten palautus]])</f>
        <v>-2792449.6962762754</v>
      </c>
      <c r="O130" s="112"/>
    </row>
    <row r="131" spans="1:15" s="45" customFormat="1" x14ac:dyDescent="0.25">
      <c r="A131" s="242">
        <v>420</v>
      </c>
      <c r="B131" s="242" t="s">
        <v>138</v>
      </c>
      <c r="C131" s="332">
        <v>-9085.23</v>
      </c>
      <c r="D131" s="121">
        <v>-16610.37</v>
      </c>
      <c r="E131" s="121">
        <v>-9085.23</v>
      </c>
      <c r="F131" s="121">
        <v>-91.77</v>
      </c>
      <c r="G131" s="121">
        <v>-206482.5</v>
      </c>
      <c r="H131" s="121">
        <v>-337236.94500000001</v>
      </c>
      <c r="I131" s="121">
        <v>830477.12585432839</v>
      </c>
      <c r="J131" s="34">
        <v>291545.14032729022</v>
      </c>
      <c r="K131" s="34">
        <v>-831170.20985306671</v>
      </c>
      <c r="L131" s="34">
        <v>318414.86508538458</v>
      </c>
      <c r="M131" s="34">
        <v>16518.600000000002</v>
      </c>
      <c r="N131" s="254">
        <f>SUM(LisäyksetVähennykset[[#This Row],[Kuntien yhdistymisavustus (-0,99 €/as)]:[Vuonna 2023 käyttämättä jääneiden yhdistymisavustusten palautus]])</f>
        <v>47193.476413936383</v>
      </c>
      <c r="O131" s="112"/>
    </row>
    <row r="132" spans="1:15" s="45" customFormat="1" x14ac:dyDescent="0.25">
      <c r="A132" s="242">
        <v>421</v>
      </c>
      <c r="B132" s="242" t="s">
        <v>139</v>
      </c>
      <c r="C132" s="332">
        <v>-688.05</v>
      </c>
      <c r="D132" s="121">
        <v>-1257.95</v>
      </c>
      <c r="E132" s="121">
        <v>-688.05</v>
      </c>
      <c r="F132" s="121">
        <v>-6.95</v>
      </c>
      <c r="G132" s="121">
        <v>-15637.5</v>
      </c>
      <c r="H132" s="121">
        <v>-25949.264999999999</v>
      </c>
      <c r="I132" s="121">
        <v>339846.08488809998</v>
      </c>
      <c r="J132" s="34">
        <v>122645.7097075627</v>
      </c>
      <c r="K132" s="34">
        <v>-62946.855818664204</v>
      </c>
      <c r="L132" s="34">
        <v>24114.452569940317</v>
      </c>
      <c r="M132" s="34">
        <v>1251</v>
      </c>
      <c r="N132" s="254">
        <f>SUM(LisäyksetVähennykset[[#This Row],[Kuntien yhdistymisavustus (-0,99 €/as)]:[Vuonna 2023 käyttämättä jääneiden yhdistymisavustusten palautus]])</f>
        <v>380682.62634693878</v>
      </c>
      <c r="O132" s="112"/>
    </row>
    <row r="133" spans="1:15" s="45" customFormat="1" x14ac:dyDescent="0.25">
      <c r="A133" s="242">
        <v>422</v>
      </c>
      <c r="B133" s="242" t="s">
        <v>140</v>
      </c>
      <c r="C133" s="332">
        <v>-10268.280000000001</v>
      </c>
      <c r="D133" s="121">
        <v>-18773.32</v>
      </c>
      <c r="E133" s="121">
        <v>-10268.280000000001</v>
      </c>
      <c r="F133" s="121">
        <v>-103.72</v>
      </c>
      <c r="G133" s="121">
        <v>-233370</v>
      </c>
      <c r="H133" s="121">
        <v>-448113.4375</v>
      </c>
      <c r="I133" s="121">
        <v>-303805.50825229962</v>
      </c>
      <c r="J133" s="34">
        <v>4767.5904666817405</v>
      </c>
      <c r="K133" s="34">
        <v>-939402.57345494255</v>
      </c>
      <c r="L133" s="34">
        <v>359877.84468405892</v>
      </c>
      <c r="M133" s="34">
        <v>18669.600000000002</v>
      </c>
      <c r="N133" s="254">
        <f>SUM(LisäyksetVähennykset[[#This Row],[Kuntien yhdistymisavustus (-0,99 €/as)]:[Vuonna 2023 käyttämättä jääneiden yhdistymisavustusten palautus]])</f>
        <v>-1580790.0840565013</v>
      </c>
      <c r="O133" s="112"/>
    </row>
    <row r="134" spans="1:15" s="45" customFormat="1" x14ac:dyDescent="0.25">
      <c r="A134" s="242">
        <v>423</v>
      </c>
      <c r="B134" s="242" t="s">
        <v>141</v>
      </c>
      <c r="C134" s="332">
        <v>-20292.03</v>
      </c>
      <c r="D134" s="121">
        <v>-37099.57</v>
      </c>
      <c r="E134" s="121">
        <v>-20292.03</v>
      </c>
      <c r="F134" s="121">
        <v>-204.97</v>
      </c>
      <c r="G134" s="121">
        <v>-461182.5</v>
      </c>
      <c r="H134" s="121">
        <v>-422423.45500000002</v>
      </c>
      <c r="I134" s="121">
        <v>2692273.7804819779</v>
      </c>
      <c r="J134" s="34">
        <v>662253.49914224225</v>
      </c>
      <c r="K134" s="34">
        <v>-1856434.1060649788</v>
      </c>
      <c r="L134" s="34">
        <v>711185.51701592328</v>
      </c>
      <c r="M134" s="34">
        <v>36894.6</v>
      </c>
      <c r="N134" s="254">
        <f>SUM(LisäyksetVähennykset[[#This Row],[Kuntien yhdistymisavustus (-0,99 €/as)]:[Vuonna 2023 käyttämättä jääneiden yhdistymisavustusten palautus]])</f>
        <v>1284678.7355751649</v>
      </c>
      <c r="O134" s="112"/>
    </row>
    <row r="135" spans="1:15" s="45" customFormat="1" x14ac:dyDescent="0.25">
      <c r="A135" s="240">
        <v>425</v>
      </c>
      <c r="B135" s="242" t="s">
        <v>142</v>
      </c>
      <c r="C135" s="332">
        <v>-10155.42</v>
      </c>
      <c r="D135" s="121">
        <v>-18566.98</v>
      </c>
      <c r="E135" s="121">
        <v>-10155.42</v>
      </c>
      <c r="F135" s="121">
        <v>-102.58</v>
      </c>
      <c r="G135" s="121">
        <v>-230805</v>
      </c>
      <c r="H135" s="121">
        <v>-161887.19500000001</v>
      </c>
      <c r="I135" s="121">
        <v>-655908.62277299759</v>
      </c>
      <c r="J135" s="121">
        <v>-1449669.1636128903</v>
      </c>
      <c r="K135" s="121">
        <v>-929077.47768037033</v>
      </c>
      <c r="L135" s="121">
        <v>355922.38052150758</v>
      </c>
      <c r="M135" s="121">
        <v>18464.400000000001</v>
      </c>
      <c r="N135" s="254">
        <f>SUM(LisäyksetVähennykset[[#This Row],[Kuntien yhdistymisavustus (-0,99 €/as)]:[Vuonna 2023 käyttämättä jääneiden yhdistymisavustusten palautus]])</f>
        <v>-3091941.0785447508</v>
      </c>
      <c r="O135" s="112"/>
    </row>
    <row r="136" spans="1:15" s="45" customFormat="1" x14ac:dyDescent="0.25">
      <c r="A136" s="242">
        <v>426</v>
      </c>
      <c r="B136" s="242" t="s">
        <v>143</v>
      </c>
      <c r="C136" s="332">
        <v>-11842.38</v>
      </c>
      <c r="D136" s="121">
        <v>-21651.22</v>
      </c>
      <c r="E136" s="121">
        <v>-11842.38</v>
      </c>
      <c r="F136" s="121">
        <v>-119.62</v>
      </c>
      <c r="G136" s="121">
        <v>-269145</v>
      </c>
      <c r="H136" s="121">
        <v>-444060.19750000001</v>
      </c>
      <c r="I136" s="121">
        <v>-1689718.2459034517</v>
      </c>
      <c r="J136" s="34">
        <v>-1116468.0942660593</v>
      </c>
      <c r="K136" s="34">
        <v>-1083410.4882055556</v>
      </c>
      <c r="L136" s="34">
        <v>415046.16063543316</v>
      </c>
      <c r="M136" s="34">
        <v>21531.600000000002</v>
      </c>
      <c r="N136" s="254">
        <f>SUM(LisäyksetVähennykset[[#This Row],[Kuntien yhdistymisavustus (-0,99 €/as)]:[Vuonna 2023 käyttämättä jääneiden yhdistymisavustusten palautus]])</f>
        <v>-4211679.8652396342</v>
      </c>
      <c r="O136" s="112"/>
    </row>
    <row r="137" spans="1:15" s="45" customFormat="1" x14ac:dyDescent="0.25">
      <c r="A137" s="242">
        <v>430</v>
      </c>
      <c r="B137" s="242" t="s">
        <v>144</v>
      </c>
      <c r="C137" s="332">
        <v>-15238.08</v>
      </c>
      <c r="D137" s="121">
        <v>-27859.52</v>
      </c>
      <c r="E137" s="121">
        <v>-15238.08</v>
      </c>
      <c r="F137" s="121">
        <v>-153.92000000000002</v>
      </c>
      <c r="G137" s="121">
        <v>-346320</v>
      </c>
      <c r="H137" s="121">
        <v>-540747.29385000002</v>
      </c>
      <c r="I137" s="121">
        <v>1261488.4010607996</v>
      </c>
      <c r="J137" s="34">
        <v>439069.3801450734</v>
      </c>
      <c r="K137" s="34">
        <v>-1394069.0715983876</v>
      </c>
      <c r="L137" s="34">
        <v>534057.05605254869</v>
      </c>
      <c r="M137" s="34">
        <v>27705.600000000002</v>
      </c>
      <c r="N137" s="254">
        <f>SUM(LisäyksetVähennykset[[#This Row],[Kuntien yhdistymisavustus (-0,99 €/as)]:[Vuonna 2023 käyttämättä jääneiden yhdistymisavustusten palautus]])</f>
        <v>-77305.528189965844</v>
      </c>
      <c r="O137" s="112"/>
    </row>
    <row r="138" spans="1:15" s="45" customFormat="1" x14ac:dyDescent="0.25">
      <c r="A138" s="242">
        <v>433</v>
      </c>
      <c r="B138" s="242" t="s">
        <v>145</v>
      </c>
      <c r="C138" s="332">
        <v>-7671.51</v>
      </c>
      <c r="D138" s="121">
        <v>-14025.69</v>
      </c>
      <c r="E138" s="121">
        <v>-7671.51</v>
      </c>
      <c r="F138" s="121">
        <v>-77.489999999999995</v>
      </c>
      <c r="G138" s="121">
        <v>-174352.5</v>
      </c>
      <c r="H138" s="121">
        <v>-257070.02</v>
      </c>
      <c r="I138" s="121">
        <v>55291.691277203128</v>
      </c>
      <c r="J138" s="34">
        <v>21059.308798090573</v>
      </c>
      <c r="K138" s="34">
        <v>-701834.7996242143</v>
      </c>
      <c r="L138" s="34">
        <v>268867.47189132014</v>
      </c>
      <c r="M138" s="34">
        <v>13948.2</v>
      </c>
      <c r="N138" s="254">
        <f>SUM(LisäyksetVähennykset[[#This Row],[Kuntien yhdistymisavustus (-0,99 €/as)]:[Vuonna 2023 käyttämättä jääneiden yhdistymisavustusten palautus]])</f>
        <v>-803536.84765760042</v>
      </c>
      <c r="O138" s="112"/>
    </row>
    <row r="139" spans="1:15" s="45" customFormat="1" x14ac:dyDescent="0.25">
      <c r="A139" s="242">
        <v>434</v>
      </c>
      <c r="B139" s="242" t="s">
        <v>146</v>
      </c>
      <c r="C139" s="332">
        <v>-14422.32</v>
      </c>
      <c r="D139" s="121">
        <v>-26368.080000000002</v>
      </c>
      <c r="E139" s="121">
        <v>-14422.32</v>
      </c>
      <c r="F139" s="121">
        <v>-145.68</v>
      </c>
      <c r="G139" s="121">
        <v>-327780</v>
      </c>
      <c r="H139" s="121">
        <v>-575741.23250000004</v>
      </c>
      <c r="I139" s="121">
        <v>2253525.4227396073</v>
      </c>
      <c r="J139" s="34">
        <v>1158393.5727888257</v>
      </c>
      <c r="K139" s="34">
        <v>-1319438.5547716548</v>
      </c>
      <c r="L139" s="34">
        <v>505466.68350919499</v>
      </c>
      <c r="M139" s="34">
        <v>26222.400000000001</v>
      </c>
      <c r="N139" s="254">
        <f>SUM(LisäyksetVähennykset[[#This Row],[Kuntien yhdistymisavustus (-0,99 €/as)]:[Vuonna 2023 käyttämättä jääneiden yhdistymisavustusten palautus]])</f>
        <v>1665289.8917659733</v>
      </c>
      <c r="O139" s="112"/>
    </row>
    <row r="140" spans="1:15" s="45" customFormat="1" x14ac:dyDescent="0.25">
      <c r="A140" s="242">
        <v>435</v>
      </c>
      <c r="B140" s="242" t="s">
        <v>147</v>
      </c>
      <c r="C140" s="332">
        <v>-685.08</v>
      </c>
      <c r="D140" s="121">
        <v>-1252.52</v>
      </c>
      <c r="E140" s="121">
        <v>-685.08</v>
      </c>
      <c r="F140" s="121">
        <v>-6.92</v>
      </c>
      <c r="G140" s="121">
        <v>-15570</v>
      </c>
      <c r="H140" s="121">
        <v>-12100.79</v>
      </c>
      <c r="I140" s="121">
        <v>386514.52093453839</v>
      </c>
      <c r="J140" s="34">
        <v>398689.41760600469</v>
      </c>
      <c r="K140" s="34">
        <v>-62675.142771964929</v>
      </c>
      <c r="L140" s="34">
        <v>24010.361407767912</v>
      </c>
      <c r="M140" s="34">
        <v>1245.6000000000001</v>
      </c>
      <c r="N140" s="254">
        <f>SUM(LisäyksetVähennykset[[#This Row],[Kuntien yhdistymisavustus (-0,99 €/as)]:[Vuonna 2023 käyttämättä jääneiden yhdistymisavustusten palautus]])</f>
        <v>717484.36717634602</v>
      </c>
      <c r="O140" s="112"/>
    </row>
    <row r="141" spans="1:15" s="45" customFormat="1" x14ac:dyDescent="0.25">
      <c r="A141" s="242">
        <v>436</v>
      </c>
      <c r="B141" s="242" t="s">
        <v>148</v>
      </c>
      <c r="C141" s="332">
        <v>-1968.12</v>
      </c>
      <c r="D141" s="121">
        <v>-3598.28</v>
      </c>
      <c r="E141" s="121">
        <v>-1968.12</v>
      </c>
      <c r="F141" s="121">
        <v>-19.88</v>
      </c>
      <c r="G141" s="121">
        <v>-44730</v>
      </c>
      <c r="H141" s="121">
        <v>-32828.67</v>
      </c>
      <c r="I141" s="121">
        <v>-93853.417441251542</v>
      </c>
      <c r="J141" s="34">
        <v>-197935.69140400569</v>
      </c>
      <c r="K141" s="34">
        <v>-180055.17894604953</v>
      </c>
      <c r="L141" s="34">
        <v>68977.743466246538</v>
      </c>
      <c r="M141" s="34">
        <v>3578.4</v>
      </c>
      <c r="N141" s="254">
        <f>SUM(LisäyksetVähennykset[[#This Row],[Kuntien yhdistymisavustus (-0,99 €/as)]:[Vuonna 2023 käyttämättä jääneiden yhdistymisavustusten palautus]])</f>
        <v>-484401.21432506025</v>
      </c>
      <c r="O141" s="112"/>
    </row>
    <row r="142" spans="1:15" s="45" customFormat="1" x14ac:dyDescent="0.25">
      <c r="A142" s="242">
        <v>440</v>
      </c>
      <c r="B142" s="242" t="s">
        <v>149</v>
      </c>
      <c r="C142" s="332">
        <v>-5674.68</v>
      </c>
      <c r="D142" s="121">
        <v>-10374.92</v>
      </c>
      <c r="E142" s="121">
        <v>-5674.68</v>
      </c>
      <c r="F142" s="121">
        <v>-57.32</v>
      </c>
      <c r="G142" s="121">
        <v>-128970</v>
      </c>
      <c r="H142" s="121">
        <v>-33531.86</v>
      </c>
      <c r="I142" s="121">
        <v>-1088842.0824706783</v>
      </c>
      <c r="J142" s="34">
        <v>-1161086.4604951169</v>
      </c>
      <c r="K142" s="34">
        <v>-519153.06122673844</v>
      </c>
      <c r="L142" s="34">
        <v>198883.51385740703</v>
      </c>
      <c r="M142" s="34">
        <v>10317.6</v>
      </c>
      <c r="N142" s="254">
        <f>SUM(LisäyksetVähennykset[[#This Row],[Kuntien yhdistymisavustus (-0,99 €/as)]:[Vuonna 2023 käyttämättä jääneiden yhdistymisavustusten palautus]])</f>
        <v>-2744163.9503351264</v>
      </c>
      <c r="O142" s="112"/>
    </row>
    <row r="143" spans="1:15" s="45" customFormat="1" x14ac:dyDescent="0.25">
      <c r="A143" s="242">
        <v>441</v>
      </c>
      <c r="B143" s="242" t="s">
        <v>150</v>
      </c>
      <c r="C143" s="332">
        <v>-4376.79</v>
      </c>
      <c r="D143" s="121">
        <v>-8002.01</v>
      </c>
      <c r="E143" s="121">
        <v>-4376.79</v>
      </c>
      <c r="F143" s="121">
        <v>-44.21</v>
      </c>
      <c r="G143" s="121">
        <v>-99472.5</v>
      </c>
      <c r="H143" s="121">
        <v>-181562.26</v>
      </c>
      <c r="I143" s="121">
        <v>-829996.46312295948</v>
      </c>
      <c r="J143" s="34">
        <v>-247162.28629509846</v>
      </c>
      <c r="K143" s="34">
        <v>-400414.45981915749</v>
      </c>
      <c r="L143" s="34">
        <v>153395.67598806639</v>
      </c>
      <c r="M143" s="34">
        <v>7957.8</v>
      </c>
      <c r="N143" s="254">
        <f>SUM(LisäyksetVähennykset[[#This Row],[Kuntien yhdistymisavustus (-0,99 €/as)]:[Vuonna 2023 käyttämättä jääneiden yhdistymisavustusten palautus]])</f>
        <v>-1614054.2932491491</v>
      </c>
      <c r="O143" s="112"/>
    </row>
    <row r="144" spans="1:15" s="45" customFormat="1" x14ac:dyDescent="0.25">
      <c r="A144" s="242">
        <v>444</v>
      </c>
      <c r="B144" s="242" t="s">
        <v>151</v>
      </c>
      <c r="C144" s="332">
        <v>-45352.89</v>
      </c>
      <c r="D144" s="121">
        <v>-82917.91</v>
      </c>
      <c r="E144" s="121">
        <v>-45352.89</v>
      </c>
      <c r="F144" s="121">
        <v>-458.11</v>
      </c>
      <c r="G144" s="121">
        <v>-1030747.5</v>
      </c>
      <c r="H144" s="121">
        <v>-2657114.5649999999</v>
      </c>
      <c r="I144" s="121">
        <v>2478386.7976316563</v>
      </c>
      <c r="J144" s="34">
        <v>3572348.5998611343</v>
      </c>
      <c r="K144" s="34">
        <v>-4149148.7941134186</v>
      </c>
      <c r="L144" s="34">
        <v>1589506.7434266701</v>
      </c>
      <c r="M144" s="34">
        <v>82459.8</v>
      </c>
      <c r="N144" s="254">
        <f>SUM(LisäyksetVähennykset[[#This Row],[Kuntien yhdistymisavustus (-0,99 €/as)]:[Vuonna 2023 käyttämättä jääneiden yhdistymisavustusten palautus]])</f>
        <v>-288390.71819395811</v>
      </c>
      <c r="O144" s="112"/>
    </row>
    <row r="145" spans="1:15" s="45" customFormat="1" x14ac:dyDescent="0.25">
      <c r="A145" s="242">
        <v>445</v>
      </c>
      <c r="B145" s="242" t="s">
        <v>152</v>
      </c>
      <c r="C145" s="332">
        <v>-14841.09</v>
      </c>
      <c r="D145" s="121">
        <v>-27133.71</v>
      </c>
      <c r="E145" s="121">
        <v>-14841.09</v>
      </c>
      <c r="F145" s="121">
        <v>-149.91</v>
      </c>
      <c r="G145" s="121">
        <v>-337297.5</v>
      </c>
      <c r="H145" s="121">
        <v>-331528.68</v>
      </c>
      <c r="I145" s="121">
        <v>-4499630.5183719164</v>
      </c>
      <c r="J145" s="34">
        <v>-793600.92866613599</v>
      </c>
      <c r="K145" s="34">
        <v>-1357750.0943562519</v>
      </c>
      <c r="L145" s="34">
        <v>520143.53737550398</v>
      </c>
      <c r="M145" s="34">
        <v>26983.8</v>
      </c>
      <c r="N145" s="254">
        <f>SUM(LisäyksetVähennykset[[#This Row],[Kuntien yhdistymisavustus (-0,99 €/as)]:[Vuonna 2023 käyttämättä jääneiden yhdistymisavustusten palautus]])</f>
        <v>-6829646.1840188</v>
      </c>
      <c r="O145" s="112"/>
    </row>
    <row r="146" spans="1:15" s="45" customFormat="1" x14ac:dyDescent="0.25">
      <c r="A146" s="242">
        <v>475</v>
      </c>
      <c r="B146" s="242" t="s">
        <v>153</v>
      </c>
      <c r="C146" s="332">
        <v>-5424.21</v>
      </c>
      <c r="D146" s="121">
        <v>-9916.99</v>
      </c>
      <c r="E146" s="121">
        <v>-5424.21</v>
      </c>
      <c r="F146" s="121">
        <v>-54.79</v>
      </c>
      <c r="G146" s="121">
        <v>-123277.5</v>
      </c>
      <c r="H146" s="121">
        <v>-53528.464999999997</v>
      </c>
      <c r="I146" s="121">
        <v>-1368804.3046799542</v>
      </c>
      <c r="J146" s="34">
        <v>-981932.40847028233</v>
      </c>
      <c r="K146" s="34">
        <v>-496238.59428843332</v>
      </c>
      <c r="L146" s="34">
        <v>190105.1591808676</v>
      </c>
      <c r="M146" s="34">
        <v>9862.2000000000007</v>
      </c>
      <c r="N146" s="254">
        <f>SUM(LisäyksetVähennykset[[#This Row],[Kuntien yhdistymisavustus (-0,99 €/as)]:[Vuonna 2023 käyttämättä jääneiden yhdistymisavustusten palautus]])</f>
        <v>-2844634.1132578026</v>
      </c>
      <c r="O146" s="112"/>
    </row>
    <row r="147" spans="1:15" s="45" customFormat="1" x14ac:dyDescent="0.25">
      <c r="A147" s="242">
        <v>480</v>
      </c>
      <c r="B147" s="242" t="s">
        <v>154</v>
      </c>
      <c r="C147" s="332">
        <v>-1958.22</v>
      </c>
      <c r="D147" s="121">
        <v>-3580.1800000000003</v>
      </c>
      <c r="E147" s="121">
        <v>-1958.22</v>
      </c>
      <c r="F147" s="121">
        <v>-19.78</v>
      </c>
      <c r="G147" s="121">
        <v>-44505</v>
      </c>
      <c r="H147" s="121">
        <v>-34075.519999999997</v>
      </c>
      <c r="I147" s="121">
        <v>111836.96442156307</v>
      </c>
      <c r="J147" s="34">
        <v>-3545.877234525467</v>
      </c>
      <c r="K147" s="34">
        <v>-179149.46879038532</v>
      </c>
      <c r="L147" s="34">
        <v>68630.772925671859</v>
      </c>
      <c r="M147" s="34">
        <v>3560.4</v>
      </c>
      <c r="N147" s="254">
        <f>SUM(LisäyksetVähennykset[[#This Row],[Kuntien yhdistymisavustus (-0,99 €/as)]:[Vuonna 2023 käyttämättä jääneiden yhdistymisavustusten palautus]])</f>
        <v>-84764.12867767585</v>
      </c>
      <c r="O147" s="112"/>
    </row>
    <row r="148" spans="1:15" s="45" customFormat="1" x14ac:dyDescent="0.25">
      <c r="A148" s="242">
        <v>481</v>
      </c>
      <c r="B148" s="242" t="s">
        <v>155</v>
      </c>
      <c r="C148" s="332">
        <v>-9545.58</v>
      </c>
      <c r="D148" s="121">
        <v>-17452.02</v>
      </c>
      <c r="E148" s="121">
        <v>-9545.58</v>
      </c>
      <c r="F148" s="121">
        <v>-96.42</v>
      </c>
      <c r="G148" s="121">
        <v>-216945</v>
      </c>
      <c r="H148" s="121">
        <v>-96933.797500000001</v>
      </c>
      <c r="I148" s="121">
        <v>328508.05771031545</v>
      </c>
      <c r="J148" s="34">
        <v>4432.0388815797669</v>
      </c>
      <c r="K148" s="34">
        <v>-873285.73209145362</v>
      </c>
      <c r="L148" s="34">
        <v>334548.99522210722</v>
      </c>
      <c r="M148" s="34">
        <v>17355.600000000002</v>
      </c>
      <c r="N148" s="254">
        <f>SUM(LisäyksetVähennykset[[#This Row],[Kuntien yhdistymisavustus (-0,99 €/as)]:[Vuonna 2023 käyttämättä jääneiden yhdistymisavustusten palautus]])</f>
        <v>-538959.43777745112</v>
      </c>
      <c r="O148" s="112"/>
    </row>
    <row r="149" spans="1:15" s="45" customFormat="1" x14ac:dyDescent="0.25">
      <c r="A149" s="242">
        <v>483</v>
      </c>
      <c r="B149" s="242" t="s">
        <v>156</v>
      </c>
      <c r="C149" s="332">
        <v>-1056.33</v>
      </c>
      <c r="D149" s="121">
        <v>-1931.27</v>
      </c>
      <c r="E149" s="121">
        <v>-1056.33</v>
      </c>
      <c r="F149" s="121">
        <v>-10.67</v>
      </c>
      <c r="G149" s="121">
        <v>-24007.5</v>
      </c>
      <c r="H149" s="121">
        <v>-36982.695</v>
      </c>
      <c r="I149" s="121">
        <v>-212018.61245962916</v>
      </c>
      <c r="J149" s="34">
        <v>-275470.68724682397</v>
      </c>
      <c r="K149" s="34">
        <v>-96639.273609373675</v>
      </c>
      <c r="L149" s="34">
        <v>37021.756679318438</v>
      </c>
      <c r="M149" s="34">
        <v>1920.6000000000001</v>
      </c>
      <c r="N149" s="254">
        <f>SUM(LisäyksetVähennykset[[#This Row],[Kuntien yhdistymisavustus (-0,99 €/as)]:[Vuonna 2023 käyttämättä jääneiden yhdistymisavustusten palautus]])</f>
        <v>-610231.01163650851</v>
      </c>
      <c r="O149" s="112"/>
    </row>
    <row r="150" spans="1:15" s="45" customFormat="1" x14ac:dyDescent="0.25">
      <c r="A150" s="242">
        <v>484</v>
      </c>
      <c r="B150" s="242" t="s">
        <v>157</v>
      </c>
      <c r="C150" s="332">
        <v>-2937.33</v>
      </c>
      <c r="D150" s="121">
        <v>-5370.27</v>
      </c>
      <c r="E150" s="121">
        <v>-2937.33</v>
      </c>
      <c r="F150" s="121">
        <v>-29.67</v>
      </c>
      <c r="G150" s="121">
        <v>-66757.5</v>
      </c>
      <c r="H150" s="121">
        <v>-41013.089999999997</v>
      </c>
      <c r="I150" s="121">
        <v>-370876.19512735825</v>
      </c>
      <c r="J150" s="34">
        <v>68537.646507680751</v>
      </c>
      <c r="K150" s="34">
        <v>-268724.20318557799</v>
      </c>
      <c r="L150" s="34">
        <v>102946.15938850779</v>
      </c>
      <c r="M150" s="34">
        <v>5340.6</v>
      </c>
      <c r="N150" s="254">
        <f>SUM(LisäyksetVähennykset[[#This Row],[Kuntien yhdistymisavustus (-0,99 €/as)]:[Vuonna 2023 käyttämättä jääneiden yhdistymisavustusten palautus]])</f>
        <v>-581821.18241674767</v>
      </c>
      <c r="O150" s="112"/>
    </row>
    <row r="151" spans="1:15" s="45" customFormat="1" x14ac:dyDescent="0.25">
      <c r="A151" s="242">
        <v>489</v>
      </c>
      <c r="B151" s="242" t="s">
        <v>158</v>
      </c>
      <c r="C151" s="332">
        <v>-1773.09</v>
      </c>
      <c r="D151" s="121">
        <v>-3241.71</v>
      </c>
      <c r="E151" s="121">
        <v>-1773.09</v>
      </c>
      <c r="F151" s="121">
        <v>-17.91</v>
      </c>
      <c r="G151" s="121">
        <v>-40297.5</v>
      </c>
      <c r="H151" s="121">
        <v>-34666.76</v>
      </c>
      <c r="I151" s="121">
        <v>633509.21216143866</v>
      </c>
      <c r="J151" s="34">
        <v>330104.97979658458</v>
      </c>
      <c r="K151" s="34">
        <v>-162212.68887946414</v>
      </c>
      <c r="L151" s="34">
        <v>62142.423816925329</v>
      </c>
      <c r="M151" s="34">
        <v>3223.8</v>
      </c>
      <c r="N151" s="254">
        <f>SUM(LisäyksetVähennykset[[#This Row],[Kuntien yhdistymisavustus (-0,99 €/as)]:[Vuonna 2023 käyttämättä jääneiden yhdistymisavustusten palautus]])</f>
        <v>784997.66689548455</v>
      </c>
      <c r="O151" s="112"/>
    </row>
    <row r="152" spans="1:15" s="45" customFormat="1" x14ac:dyDescent="0.25">
      <c r="A152" s="242">
        <v>491</v>
      </c>
      <c r="B152" s="242" t="s">
        <v>159</v>
      </c>
      <c r="C152" s="332">
        <v>-51460.2</v>
      </c>
      <c r="D152" s="121">
        <v>-94083.8</v>
      </c>
      <c r="E152" s="121">
        <v>-51460.2</v>
      </c>
      <c r="F152" s="121">
        <v>-519.79999999999995</v>
      </c>
      <c r="G152" s="121">
        <v>-1169550</v>
      </c>
      <c r="H152" s="121">
        <v>-2821299.0830000001</v>
      </c>
      <c r="I152" s="121">
        <v>-12122341.839662476</v>
      </c>
      <c r="J152" s="34">
        <v>-5029793.2100910293</v>
      </c>
      <c r="K152" s="34">
        <v>-4707881.3891426837</v>
      </c>
      <c r="L152" s="34">
        <v>1803552.8699071908</v>
      </c>
      <c r="M152" s="34">
        <v>93564</v>
      </c>
      <c r="N152" s="254">
        <f>SUM(LisäyksetVähennykset[[#This Row],[Kuntien yhdistymisavustus (-0,99 €/as)]:[Vuonna 2023 käyttämättä jääneiden yhdistymisavustusten palautus]])</f>
        <v>-24151272.651989002</v>
      </c>
      <c r="O152" s="112"/>
    </row>
    <row r="153" spans="1:15" s="45" customFormat="1" x14ac:dyDescent="0.25">
      <c r="A153" s="242">
        <v>494</v>
      </c>
      <c r="B153" s="242" t="s">
        <v>160</v>
      </c>
      <c r="C153" s="332">
        <v>-8793.18</v>
      </c>
      <c r="D153" s="121">
        <v>-16076.42</v>
      </c>
      <c r="E153" s="121">
        <v>-8793.18</v>
      </c>
      <c r="F153" s="121">
        <v>-88.820000000000007</v>
      </c>
      <c r="G153" s="121">
        <v>-199845</v>
      </c>
      <c r="H153" s="121">
        <v>-270538.83500000002</v>
      </c>
      <c r="I153" s="121">
        <v>-1683048.3172458161</v>
      </c>
      <c r="J153" s="34">
        <v>-1940057.6494636505</v>
      </c>
      <c r="K153" s="34">
        <v>-804451.76026097185</v>
      </c>
      <c r="L153" s="34">
        <v>308179.23413843149</v>
      </c>
      <c r="M153" s="34">
        <v>15987.6</v>
      </c>
      <c r="N153" s="254">
        <f>SUM(LisäyksetVähennykset[[#This Row],[Kuntien yhdistymisavustus (-0,99 €/as)]:[Vuonna 2023 käyttämättä jääneiden yhdistymisavustusten palautus]])</f>
        <v>-4607526.3278320078</v>
      </c>
      <c r="O153" s="112"/>
    </row>
    <row r="154" spans="1:15" s="45" customFormat="1" x14ac:dyDescent="0.25">
      <c r="A154" s="242">
        <v>495</v>
      </c>
      <c r="B154" s="242" t="s">
        <v>161</v>
      </c>
      <c r="C154" s="332">
        <v>-1462.23</v>
      </c>
      <c r="D154" s="121">
        <v>-2673.37</v>
      </c>
      <c r="E154" s="121">
        <v>-1462.23</v>
      </c>
      <c r="F154" s="121">
        <v>-14.77</v>
      </c>
      <c r="G154" s="121">
        <v>-33232.5</v>
      </c>
      <c r="H154" s="121">
        <v>-61190.69</v>
      </c>
      <c r="I154" s="121">
        <v>-7961.7651400020659</v>
      </c>
      <c r="J154" s="34">
        <v>2011.3875876180136</v>
      </c>
      <c r="K154" s="34">
        <v>-133773.38999160723</v>
      </c>
      <c r="L154" s="34">
        <v>51247.548842880351</v>
      </c>
      <c r="M154" s="34">
        <v>2658.6</v>
      </c>
      <c r="N154" s="254">
        <f>SUM(LisäyksetVähennykset[[#This Row],[Kuntien yhdistymisavustus (-0,99 €/as)]:[Vuonna 2023 käyttämättä jääneiden yhdistymisavustusten palautus]])</f>
        <v>-185853.40870111095</v>
      </c>
      <c r="O154" s="112"/>
    </row>
    <row r="155" spans="1:15" s="45" customFormat="1" x14ac:dyDescent="0.25">
      <c r="A155" s="242">
        <v>498</v>
      </c>
      <c r="B155" s="242" t="s">
        <v>162</v>
      </c>
      <c r="C155" s="332">
        <v>-2258.19</v>
      </c>
      <c r="D155" s="121">
        <v>-4128.6099999999997</v>
      </c>
      <c r="E155" s="121">
        <v>-2258.19</v>
      </c>
      <c r="F155" s="121">
        <v>-22.81</v>
      </c>
      <c r="G155" s="121">
        <v>-51322.5</v>
      </c>
      <c r="H155" s="121">
        <v>-22698.26</v>
      </c>
      <c r="I155" s="121">
        <v>73697.868990974603</v>
      </c>
      <c r="J155" s="34">
        <v>581467.94137752149</v>
      </c>
      <c r="K155" s="34">
        <v>-206592.48650701158</v>
      </c>
      <c r="L155" s="34">
        <v>79143.980305084697</v>
      </c>
      <c r="M155" s="34">
        <v>4105.8</v>
      </c>
      <c r="N155" s="254">
        <f>SUM(LisäyksetVähennykset[[#This Row],[Kuntien yhdistymisavustus (-0,99 €/as)]:[Vuonna 2023 käyttämättä jääneiden yhdistymisavustusten palautus]])</f>
        <v>449134.54416656919</v>
      </c>
      <c r="O155" s="112"/>
    </row>
    <row r="156" spans="1:15" s="45" customFormat="1" x14ac:dyDescent="0.25">
      <c r="A156" s="242">
        <v>499</v>
      </c>
      <c r="B156" s="242" t="s">
        <v>163</v>
      </c>
      <c r="C156" s="332">
        <v>-19465.38</v>
      </c>
      <c r="D156" s="121">
        <v>-35588.22</v>
      </c>
      <c r="E156" s="121">
        <v>-19465.38</v>
      </c>
      <c r="F156" s="121">
        <v>-196.62</v>
      </c>
      <c r="G156" s="121">
        <v>-442395</v>
      </c>
      <c r="H156" s="121">
        <v>-249149.9425</v>
      </c>
      <c r="I156" s="121">
        <v>1283600.7430349656</v>
      </c>
      <c r="J156" s="34">
        <v>9037.8291318835691</v>
      </c>
      <c r="K156" s="34">
        <v>-1780807.3080670151</v>
      </c>
      <c r="L156" s="34">
        <v>682213.47687793733</v>
      </c>
      <c r="M156" s="34">
        <v>35391.599999999999</v>
      </c>
      <c r="N156" s="254">
        <f>SUM(LisäyksetVähennykset[[#This Row],[Kuntien yhdistymisavustus (-0,99 €/as)]:[Vuonna 2023 käyttämättä jääneiden yhdistymisavustusten palautus]])</f>
        <v>-536824.20152222866</v>
      </c>
      <c r="O156" s="112"/>
    </row>
    <row r="157" spans="1:15" s="45" customFormat="1" x14ac:dyDescent="0.25">
      <c r="A157" s="242">
        <v>500</v>
      </c>
      <c r="B157" s="242" t="s">
        <v>164</v>
      </c>
      <c r="C157" s="332">
        <v>-10381.14</v>
      </c>
      <c r="D157" s="121">
        <v>-18979.66</v>
      </c>
      <c r="E157" s="121">
        <v>-10381.14</v>
      </c>
      <c r="F157" s="121">
        <v>-104.86</v>
      </c>
      <c r="G157" s="121">
        <v>-235935</v>
      </c>
      <c r="H157" s="121">
        <v>-200837.83499999999</v>
      </c>
      <c r="I157" s="121">
        <v>2705573.7844638815</v>
      </c>
      <c r="J157" s="34">
        <v>1285616.5212164067</v>
      </c>
      <c r="K157" s="34">
        <v>-949727.6692295149</v>
      </c>
      <c r="L157" s="34">
        <v>363833.30884661031</v>
      </c>
      <c r="M157" s="34">
        <v>18874.8</v>
      </c>
      <c r="N157" s="254">
        <f>SUM(LisäyksetVähennykset[[#This Row],[Kuntien yhdistymisavustus (-0,99 €/as)]:[Vuonna 2023 käyttämättä jääneiden yhdistymisavustusten palautus]])</f>
        <v>2947551.1102973833</v>
      </c>
      <c r="O157" s="112"/>
    </row>
    <row r="158" spans="1:15" s="45" customFormat="1" x14ac:dyDescent="0.25">
      <c r="A158" s="242">
        <v>503</v>
      </c>
      <c r="B158" s="242" t="s">
        <v>165</v>
      </c>
      <c r="C158" s="332">
        <v>-7463.61</v>
      </c>
      <c r="D158" s="121">
        <v>-13645.59</v>
      </c>
      <c r="E158" s="121">
        <v>-7463.61</v>
      </c>
      <c r="F158" s="121">
        <v>-75.39</v>
      </c>
      <c r="G158" s="121">
        <v>-169627.5</v>
      </c>
      <c r="H158" s="121">
        <v>-152616.57500000001</v>
      </c>
      <c r="I158" s="121">
        <v>-627304.2812280748</v>
      </c>
      <c r="J158" s="34">
        <v>-758664.3791083364</v>
      </c>
      <c r="K158" s="34">
        <v>-682814.88635526539</v>
      </c>
      <c r="L158" s="34">
        <v>261581.09053925186</v>
      </c>
      <c r="M158" s="34">
        <v>13570.2</v>
      </c>
      <c r="N158" s="254">
        <f>SUM(LisäyksetVähennykset[[#This Row],[Kuntien yhdistymisavustus (-0,99 €/as)]:[Vuonna 2023 käyttämättä jääneiden yhdistymisavustusten palautus]])</f>
        <v>-2144524.5311524244</v>
      </c>
      <c r="O158" s="112"/>
    </row>
    <row r="159" spans="1:15" s="45" customFormat="1" x14ac:dyDescent="0.25">
      <c r="A159" s="242">
        <v>504</v>
      </c>
      <c r="B159" s="242" t="s">
        <v>166</v>
      </c>
      <c r="C159" s="332">
        <v>-1746.36</v>
      </c>
      <c r="D159" s="121">
        <v>-3192.84</v>
      </c>
      <c r="E159" s="121">
        <v>-1746.36</v>
      </c>
      <c r="F159" s="121">
        <v>-17.64</v>
      </c>
      <c r="G159" s="121">
        <v>-39690</v>
      </c>
      <c r="H159" s="121">
        <v>-63438.855000000003</v>
      </c>
      <c r="I159" s="121">
        <v>-480665.71192696487</v>
      </c>
      <c r="J159" s="34">
        <v>-174657.15057842605</v>
      </c>
      <c r="K159" s="34">
        <v>-159767.27145917073</v>
      </c>
      <c r="L159" s="34">
        <v>61205.603357373693</v>
      </c>
      <c r="M159" s="34">
        <v>3175.2000000000003</v>
      </c>
      <c r="N159" s="254">
        <f>SUM(LisäyksetVähennykset[[#This Row],[Kuntien yhdistymisavustus (-0,99 €/as)]:[Vuonna 2023 käyttämättä jääneiden yhdistymisavustusten palautus]])</f>
        <v>-860541.38560718799</v>
      </c>
      <c r="O159" s="112"/>
    </row>
    <row r="160" spans="1:15" s="45" customFormat="1" x14ac:dyDescent="0.25">
      <c r="A160" s="242">
        <v>505</v>
      </c>
      <c r="B160" s="242" t="s">
        <v>167</v>
      </c>
      <c r="C160" s="332">
        <v>-20702.88</v>
      </c>
      <c r="D160" s="121">
        <v>-37850.720000000001</v>
      </c>
      <c r="E160" s="121">
        <v>-20702.88</v>
      </c>
      <c r="F160" s="121">
        <v>-209.12</v>
      </c>
      <c r="G160" s="121">
        <v>-470520</v>
      </c>
      <c r="H160" s="121">
        <v>-805752.06030000001</v>
      </c>
      <c r="I160" s="121">
        <v>-686844.96260971308</v>
      </c>
      <c r="J160" s="34">
        <v>-6089.0036184167311</v>
      </c>
      <c r="K160" s="34">
        <v>-1894021.0775250443</v>
      </c>
      <c r="L160" s="34">
        <v>725584.79444977245</v>
      </c>
      <c r="M160" s="34">
        <v>37641.599999999999</v>
      </c>
      <c r="N160" s="254">
        <f>SUM(LisäyksetVähennykset[[#This Row],[Kuntien yhdistymisavustus (-0,99 €/as)]:[Vuonna 2023 käyttämättä jääneiden yhdistymisavustusten palautus]])</f>
        <v>-3179466.3096034019</v>
      </c>
      <c r="O160" s="112"/>
    </row>
    <row r="161" spans="1:15" s="45" customFormat="1" x14ac:dyDescent="0.25">
      <c r="A161" s="242">
        <v>507</v>
      </c>
      <c r="B161" s="242" t="s">
        <v>168</v>
      </c>
      <c r="C161" s="332">
        <v>-5508.36</v>
      </c>
      <c r="D161" s="121">
        <v>-10070.84</v>
      </c>
      <c r="E161" s="121">
        <v>-5508.36</v>
      </c>
      <c r="F161" s="121">
        <v>-55.64</v>
      </c>
      <c r="G161" s="121">
        <v>-125190</v>
      </c>
      <c r="H161" s="121">
        <v>-210707.63500000001</v>
      </c>
      <c r="I161" s="121">
        <v>-777950.7154690891</v>
      </c>
      <c r="J161" s="34">
        <v>-75741.755449885313</v>
      </c>
      <c r="K161" s="34">
        <v>-503937.13061157928</v>
      </c>
      <c r="L161" s="34">
        <v>193054.40877575238</v>
      </c>
      <c r="M161" s="34">
        <v>10015.200000000001</v>
      </c>
      <c r="N161" s="254">
        <f>SUM(LisäyksetVähennykset[[#This Row],[Kuntien yhdistymisavustus (-0,99 €/as)]:[Vuonna 2023 käyttämättä jääneiden yhdistymisavustusten palautus]])</f>
        <v>-1511600.8277548014</v>
      </c>
      <c r="O161" s="112"/>
    </row>
    <row r="162" spans="1:15" s="45" customFormat="1" x14ac:dyDescent="0.25">
      <c r="A162" s="242">
        <v>508</v>
      </c>
      <c r="B162" s="242" t="s">
        <v>169</v>
      </c>
      <c r="C162" s="332">
        <v>-9266.4</v>
      </c>
      <c r="D162" s="121">
        <v>-16941.600000000002</v>
      </c>
      <c r="E162" s="121">
        <v>-9266.4</v>
      </c>
      <c r="F162" s="121">
        <v>-93.600000000000009</v>
      </c>
      <c r="G162" s="121">
        <v>-210600</v>
      </c>
      <c r="H162" s="121">
        <v>-505410.18910000002</v>
      </c>
      <c r="I162" s="121">
        <v>-836985.06646362867</v>
      </c>
      <c r="J162" s="34">
        <v>-491822.01145742444</v>
      </c>
      <c r="K162" s="34">
        <v>-847744.70570172218</v>
      </c>
      <c r="L162" s="34">
        <v>324764.42597790121</v>
      </c>
      <c r="M162" s="34">
        <v>16848</v>
      </c>
      <c r="N162" s="254">
        <f>SUM(LisäyksetVähennykset[[#This Row],[Kuntien yhdistymisavustus (-0,99 €/as)]:[Vuonna 2023 käyttämättä jääneiden yhdistymisavustusten palautus]])</f>
        <v>-2586517.5467448742</v>
      </c>
      <c r="O162" s="112"/>
    </row>
    <row r="163" spans="1:15" s="45" customFormat="1" x14ac:dyDescent="0.25">
      <c r="A163" s="242">
        <v>529</v>
      </c>
      <c r="B163" s="242" t="s">
        <v>170</v>
      </c>
      <c r="C163" s="332">
        <v>-19651.5</v>
      </c>
      <c r="D163" s="121">
        <v>-35928.5</v>
      </c>
      <c r="E163" s="121">
        <v>-19651.5</v>
      </c>
      <c r="F163" s="121">
        <v>-198.5</v>
      </c>
      <c r="G163" s="121">
        <v>-446625</v>
      </c>
      <c r="H163" s="121">
        <v>-554322.26249999995</v>
      </c>
      <c r="I163" s="121">
        <v>4328799.4813034628</v>
      </c>
      <c r="J163" s="34">
        <v>953971.93532920396</v>
      </c>
      <c r="K163" s="34">
        <v>-1797834.6589935028</v>
      </c>
      <c r="L163" s="34">
        <v>688736.52304074133</v>
      </c>
      <c r="M163" s="34">
        <v>35730</v>
      </c>
      <c r="N163" s="254">
        <f>SUM(LisäyksetVähennykset[[#This Row],[Kuntien yhdistymisavustus (-0,99 €/as)]:[Vuonna 2023 käyttämättä jääneiden yhdistymisavustusten palautus]])</f>
        <v>3133026.0181799042</v>
      </c>
      <c r="O163" s="112"/>
    </row>
    <row r="164" spans="1:15" s="45" customFormat="1" x14ac:dyDescent="0.25">
      <c r="A164" s="242">
        <v>531</v>
      </c>
      <c r="B164" s="242" t="s">
        <v>171</v>
      </c>
      <c r="C164" s="332">
        <v>-5021.28</v>
      </c>
      <c r="D164" s="121">
        <v>-9180.32</v>
      </c>
      <c r="E164" s="121">
        <v>-5021.28</v>
      </c>
      <c r="F164" s="121">
        <v>-50.72</v>
      </c>
      <c r="G164" s="121">
        <v>-114120</v>
      </c>
      <c r="H164" s="121">
        <v>-143782.83749999999</v>
      </c>
      <c r="I164" s="121">
        <v>-1123293.0359543334</v>
      </c>
      <c r="J164" s="34">
        <v>-999917.29458795243</v>
      </c>
      <c r="K164" s="34">
        <v>-459376.19095289905</v>
      </c>
      <c r="L164" s="34">
        <v>175983.4581794781</v>
      </c>
      <c r="M164" s="34">
        <v>9129.6</v>
      </c>
      <c r="N164" s="254">
        <f>SUM(LisäyksetVähennykset[[#This Row],[Kuntien yhdistymisavustus (-0,99 €/as)]:[Vuonna 2023 käyttämättä jääneiden yhdistymisavustusten palautus]])</f>
        <v>-2674649.9008157067</v>
      </c>
      <c r="O164" s="112"/>
    </row>
    <row r="165" spans="1:15" s="45" customFormat="1" x14ac:dyDescent="0.25">
      <c r="A165" s="242">
        <v>535</v>
      </c>
      <c r="B165" s="242" t="s">
        <v>172</v>
      </c>
      <c r="C165" s="332">
        <v>-10314.81</v>
      </c>
      <c r="D165" s="121">
        <v>-18858.39</v>
      </c>
      <c r="E165" s="121">
        <v>-10314.81</v>
      </c>
      <c r="F165" s="121">
        <v>-104.19</v>
      </c>
      <c r="G165" s="121">
        <v>-234427.5</v>
      </c>
      <c r="H165" s="121">
        <v>-235103.72500000001</v>
      </c>
      <c r="I165" s="121">
        <v>431355.8732414273</v>
      </c>
      <c r="J165" s="34">
        <v>-360276.35514438874</v>
      </c>
      <c r="K165" s="34">
        <v>-943659.41118656448</v>
      </c>
      <c r="L165" s="34">
        <v>361508.60622475995</v>
      </c>
      <c r="M165" s="34">
        <v>18754.2</v>
      </c>
      <c r="N165" s="254">
        <f>SUM(LisäyksetVähennykset[[#This Row],[Kuntien yhdistymisavustus (-0,99 €/as)]:[Vuonna 2023 käyttämättä jääneiden yhdistymisavustusten palautus]])</f>
        <v>-1001440.511864766</v>
      </c>
      <c r="O165" s="112"/>
    </row>
    <row r="166" spans="1:15" s="45" customFormat="1" x14ac:dyDescent="0.25">
      <c r="A166" s="242">
        <v>536</v>
      </c>
      <c r="B166" s="242" t="s">
        <v>173</v>
      </c>
      <c r="C166" s="332">
        <v>-34992.54</v>
      </c>
      <c r="D166" s="121">
        <v>-63976.26</v>
      </c>
      <c r="E166" s="121">
        <v>-34992.54</v>
      </c>
      <c r="F166" s="121">
        <v>-353.46</v>
      </c>
      <c r="G166" s="121">
        <v>-795285</v>
      </c>
      <c r="H166" s="121">
        <v>-1643810.3174999999</v>
      </c>
      <c r="I166" s="121">
        <v>-1468266.4195354653</v>
      </c>
      <c r="J166" s="34">
        <v>-862947.85170963779</v>
      </c>
      <c r="K166" s="34">
        <v>-3201323.1162107983</v>
      </c>
      <c r="L166" s="34">
        <v>1226402.0727152668</v>
      </c>
      <c r="M166" s="34">
        <v>63622.8</v>
      </c>
      <c r="N166" s="254">
        <f>SUM(LisäyksetVähennykset[[#This Row],[Kuntien yhdistymisavustus (-0,99 €/as)]:[Vuonna 2023 käyttämättä jääneiden yhdistymisavustusten palautus]])</f>
        <v>-6815922.6322406344</v>
      </c>
      <c r="O166" s="112"/>
    </row>
    <row r="167" spans="1:15" s="45" customFormat="1" x14ac:dyDescent="0.25">
      <c r="A167" s="242">
        <v>538</v>
      </c>
      <c r="B167" s="242" t="s">
        <v>174</v>
      </c>
      <c r="C167" s="332">
        <v>-4597.5600000000004</v>
      </c>
      <c r="D167" s="121">
        <v>-8405.64</v>
      </c>
      <c r="E167" s="121">
        <v>-4597.5600000000004</v>
      </c>
      <c r="F167" s="121">
        <v>-46.44</v>
      </c>
      <c r="G167" s="121">
        <v>-104490</v>
      </c>
      <c r="H167" s="121">
        <v>-51360.747499999998</v>
      </c>
      <c r="I167" s="121">
        <v>4520.992781539514</v>
      </c>
      <c r="J167" s="34">
        <v>-206149.2044784037</v>
      </c>
      <c r="K167" s="34">
        <v>-420611.79629046988</v>
      </c>
      <c r="L167" s="34">
        <v>161133.11904288176</v>
      </c>
      <c r="M167" s="34">
        <v>8359.2000000000007</v>
      </c>
      <c r="N167" s="254">
        <f>SUM(LisäyksetVähennykset[[#This Row],[Kuntien yhdistymisavustus (-0,99 €/as)]:[Vuonna 2023 käyttämättä jääneiden yhdistymisavustusten palautus]])</f>
        <v>-626245.63644445245</v>
      </c>
      <c r="O167" s="112"/>
    </row>
    <row r="168" spans="1:15" s="45" customFormat="1" x14ac:dyDescent="0.25">
      <c r="A168" s="242">
        <v>541</v>
      </c>
      <c r="B168" s="242" t="s">
        <v>175</v>
      </c>
      <c r="C168" s="332">
        <v>-9150.57</v>
      </c>
      <c r="D168" s="121">
        <v>-16729.830000000002</v>
      </c>
      <c r="E168" s="121">
        <v>-9150.57</v>
      </c>
      <c r="F168" s="121">
        <v>-92.43</v>
      </c>
      <c r="G168" s="121">
        <v>-207967.5</v>
      </c>
      <c r="H168" s="121">
        <v>-328769.23499999999</v>
      </c>
      <c r="I168" s="121">
        <v>2452029.1786533692</v>
      </c>
      <c r="J168" s="34">
        <v>1665290.1826260842</v>
      </c>
      <c r="K168" s="34">
        <v>-837147.89688045066</v>
      </c>
      <c r="L168" s="34">
        <v>320704.87065317744</v>
      </c>
      <c r="M168" s="34">
        <v>16637.400000000001</v>
      </c>
      <c r="N168" s="254">
        <f>SUM(LisäyksetVähennykset[[#This Row],[Kuntien yhdistymisavustus (-0,99 €/as)]:[Vuonna 2023 käyttämättä jääneiden yhdistymisavustusten palautus]])</f>
        <v>3045653.6000521802</v>
      </c>
      <c r="O168" s="112"/>
    </row>
    <row r="169" spans="1:15" s="45" customFormat="1" x14ac:dyDescent="0.25">
      <c r="A169" s="242">
        <v>543</v>
      </c>
      <c r="B169" s="242" t="s">
        <v>176</v>
      </c>
      <c r="C169" s="332">
        <v>-44013.42</v>
      </c>
      <c r="D169" s="121">
        <v>-80468.98</v>
      </c>
      <c r="E169" s="121">
        <v>-44013.42</v>
      </c>
      <c r="F169" s="121">
        <v>-444.58</v>
      </c>
      <c r="G169" s="121">
        <v>-1000305</v>
      </c>
      <c r="H169" s="121">
        <v>-1773385.575</v>
      </c>
      <c r="I169" s="121">
        <v>5233977.5570725771</v>
      </c>
      <c r="J169" s="34">
        <v>2992849.2983238832</v>
      </c>
      <c r="K169" s="34">
        <v>-4026606.2100520479</v>
      </c>
      <c r="L169" s="34">
        <v>1542561.629286916</v>
      </c>
      <c r="M169" s="34">
        <v>80024.400000000009</v>
      </c>
      <c r="N169" s="254">
        <f>SUM(LisäyksetVähennykset[[#This Row],[Kuntien yhdistymisavustus (-0,99 €/as)]:[Vuonna 2023 käyttämättä jääneiden yhdistymisavustusten palautus]])</f>
        <v>2880175.6996313292</v>
      </c>
      <c r="O169" s="112"/>
    </row>
    <row r="170" spans="1:15" s="45" customFormat="1" x14ac:dyDescent="0.25">
      <c r="A170" s="242">
        <v>545</v>
      </c>
      <c r="B170" s="242" t="s">
        <v>177</v>
      </c>
      <c r="C170" s="332">
        <v>-9488.16</v>
      </c>
      <c r="D170" s="121">
        <v>-17347.04</v>
      </c>
      <c r="E170" s="121">
        <v>-9488.16</v>
      </c>
      <c r="F170" s="121">
        <v>-95.84</v>
      </c>
      <c r="G170" s="121">
        <v>-215640</v>
      </c>
      <c r="H170" s="121">
        <v>-79379.12</v>
      </c>
      <c r="I170" s="121">
        <v>1844380.1191372457</v>
      </c>
      <c r="J170" s="34">
        <v>1425587.826921049</v>
      </c>
      <c r="K170" s="34">
        <v>-868032.61318860098</v>
      </c>
      <c r="L170" s="34">
        <v>332536.56608677405</v>
      </c>
      <c r="M170" s="34">
        <v>17251.2</v>
      </c>
      <c r="N170" s="254">
        <f>SUM(LisäyksetVähennykset[[#This Row],[Kuntien yhdistymisavustus (-0,99 €/as)]:[Vuonna 2023 käyttämättä jääneiden yhdistymisavustusten palautus]])</f>
        <v>2420284.7789564678</v>
      </c>
      <c r="O170" s="112"/>
    </row>
    <row r="171" spans="1:15" s="45" customFormat="1" x14ac:dyDescent="0.25">
      <c r="A171" s="242">
        <v>560</v>
      </c>
      <c r="B171" s="242" t="s">
        <v>178</v>
      </c>
      <c r="C171" s="332">
        <v>-15577.65</v>
      </c>
      <c r="D171" s="121">
        <v>-28480.350000000002</v>
      </c>
      <c r="E171" s="121">
        <v>-15577.65</v>
      </c>
      <c r="F171" s="121">
        <v>-157.35</v>
      </c>
      <c r="G171" s="121">
        <v>-354037.5</v>
      </c>
      <c r="H171" s="121">
        <v>-709485.97499999998</v>
      </c>
      <c r="I171" s="121">
        <v>142886.77238777475</v>
      </c>
      <c r="J171" s="34">
        <v>7232.7454679171988</v>
      </c>
      <c r="K171" s="34">
        <v>-1425134.9299376709</v>
      </c>
      <c r="L171" s="34">
        <v>545958.14559426019</v>
      </c>
      <c r="M171" s="34">
        <v>28323</v>
      </c>
      <c r="N171" s="254">
        <f>SUM(LisäyksetVähennykset[[#This Row],[Kuntien yhdistymisavustus (-0,99 €/as)]:[Vuonna 2023 käyttämättä jääneiden yhdistymisavustusten palautus]])</f>
        <v>-1824050.7414877187</v>
      </c>
      <c r="O171" s="112"/>
    </row>
    <row r="172" spans="1:15" s="45" customFormat="1" x14ac:dyDescent="0.25">
      <c r="A172" s="242">
        <v>561</v>
      </c>
      <c r="B172" s="242" t="s">
        <v>179</v>
      </c>
      <c r="C172" s="332">
        <v>-1303.83</v>
      </c>
      <c r="D172" s="121">
        <v>-2383.77</v>
      </c>
      <c r="E172" s="121">
        <v>-1303.83</v>
      </c>
      <c r="F172" s="121">
        <v>-13.17</v>
      </c>
      <c r="G172" s="121">
        <v>-29632.5</v>
      </c>
      <c r="H172" s="121">
        <v>-19956.45</v>
      </c>
      <c r="I172" s="121">
        <v>397976.52731554653</v>
      </c>
      <c r="J172" s="34">
        <v>316075.24788651336</v>
      </c>
      <c r="K172" s="34">
        <v>-119282.0275009795</v>
      </c>
      <c r="L172" s="34">
        <v>45696.020193685457</v>
      </c>
      <c r="M172" s="34">
        <v>2370.6</v>
      </c>
      <c r="N172" s="254">
        <f>SUM(LisäyksetVähennykset[[#This Row],[Kuntien yhdistymisavustus (-0,99 €/as)]:[Vuonna 2023 käyttämättä jääneiden yhdistymisavustusten palautus]])</f>
        <v>588242.81789476576</v>
      </c>
      <c r="O172" s="112"/>
    </row>
    <row r="173" spans="1:15" s="45" customFormat="1" x14ac:dyDescent="0.25">
      <c r="A173" s="242">
        <v>562</v>
      </c>
      <c r="B173" s="242" t="s">
        <v>180</v>
      </c>
      <c r="C173" s="332">
        <v>-8845.65</v>
      </c>
      <c r="D173" s="121">
        <v>-16172.35</v>
      </c>
      <c r="E173" s="121">
        <v>-8845.65</v>
      </c>
      <c r="F173" s="121">
        <v>-89.350000000000009</v>
      </c>
      <c r="G173" s="121">
        <v>-201037.5</v>
      </c>
      <c r="H173" s="121">
        <v>-271039.6225</v>
      </c>
      <c r="I173" s="121">
        <v>-14697.310719990495</v>
      </c>
      <c r="J173" s="34">
        <v>-4154.4599028903522</v>
      </c>
      <c r="K173" s="34">
        <v>-809252.02408599225</v>
      </c>
      <c r="L173" s="34">
        <v>310018.17800347728</v>
      </c>
      <c r="M173" s="34">
        <v>16083</v>
      </c>
      <c r="N173" s="254">
        <f>SUM(LisäyksetVähennykset[[#This Row],[Kuntien yhdistymisavustus (-0,99 €/as)]:[Vuonna 2023 käyttämättä jääneiden yhdistymisavustusten palautus]])</f>
        <v>-1008032.7392053959</v>
      </c>
      <c r="O173" s="112"/>
    </row>
    <row r="174" spans="1:15" s="45" customFormat="1" x14ac:dyDescent="0.25">
      <c r="A174" s="242">
        <v>563</v>
      </c>
      <c r="B174" s="242" t="s">
        <v>181</v>
      </c>
      <c r="C174" s="332">
        <v>-6954.75</v>
      </c>
      <c r="D174" s="121">
        <v>-12715.25</v>
      </c>
      <c r="E174" s="121">
        <v>-6954.75</v>
      </c>
      <c r="F174" s="121">
        <v>-70.25</v>
      </c>
      <c r="G174" s="121">
        <v>-158062.5</v>
      </c>
      <c r="H174" s="121">
        <v>-202190.71</v>
      </c>
      <c r="I174" s="121">
        <v>-675793.02046721533</v>
      </c>
      <c r="J174" s="34">
        <v>-1008035.4003974086</v>
      </c>
      <c r="K174" s="34">
        <v>-636261.38435412373</v>
      </c>
      <c r="L174" s="34">
        <v>243746.80475371325</v>
      </c>
      <c r="M174" s="34">
        <v>12645</v>
      </c>
      <c r="N174" s="254">
        <f>SUM(LisäyksetVähennykset[[#This Row],[Kuntien yhdistymisavustus (-0,99 €/as)]:[Vuonna 2023 käyttämättä jääneiden yhdistymisavustusten palautus]])</f>
        <v>-2450646.2104650345</v>
      </c>
      <c r="O174" s="112"/>
    </row>
    <row r="175" spans="1:15" s="45" customFormat="1" x14ac:dyDescent="0.25">
      <c r="A175" s="242">
        <v>564</v>
      </c>
      <c r="B175" s="242" t="s">
        <v>182</v>
      </c>
      <c r="C175" s="332">
        <v>-209729.52</v>
      </c>
      <c r="D175" s="121">
        <v>-383444.88</v>
      </c>
      <c r="E175" s="121">
        <v>-209729.52</v>
      </c>
      <c r="F175" s="121">
        <v>-2118.48</v>
      </c>
      <c r="G175" s="121">
        <v>-4766580</v>
      </c>
      <c r="H175" s="121">
        <v>-11371140.5185</v>
      </c>
      <c r="I175" s="121">
        <v>-14761047.961879341</v>
      </c>
      <c r="J175" s="34">
        <v>-5115022.5986739183</v>
      </c>
      <c r="K175" s="34">
        <v>-19187288.505715646</v>
      </c>
      <c r="L175" s="34">
        <v>7350501.5079664979</v>
      </c>
      <c r="M175" s="34">
        <v>381326.4</v>
      </c>
      <c r="N175" s="254">
        <f>SUM(LisäyksetVähennykset[[#This Row],[Kuntien yhdistymisavustus (-0,99 €/as)]:[Vuonna 2023 käyttämättä jääneiden yhdistymisavustusten palautus]])</f>
        <v>-48274274.07680241</v>
      </c>
      <c r="O175" s="112"/>
    </row>
    <row r="176" spans="1:15" s="45" customFormat="1" x14ac:dyDescent="0.25">
      <c r="A176" s="242">
        <v>576</v>
      </c>
      <c r="B176" s="242" t="s">
        <v>183</v>
      </c>
      <c r="C176" s="332">
        <v>-2722.5</v>
      </c>
      <c r="D176" s="121">
        <v>-4977.5</v>
      </c>
      <c r="E176" s="121">
        <v>-2722.5</v>
      </c>
      <c r="F176" s="121">
        <v>-27.5</v>
      </c>
      <c r="G176" s="121">
        <v>-61875</v>
      </c>
      <c r="H176" s="121">
        <v>-79106.404999999999</v>
      </c>
      <c r="I176" s="121">
        <v>361001.78521974734</v>
      </c>
      <c r="J176" s="34">
        <v>366103.30700364022</v>
      </c>
      <c r="K176" s="34">
        <v>-249070.29280766411</v>
      </c>
      <c r="L176" s="34">
        <v>95416.898658037215</v>
      </c>
      <c r="M176" s="34">
        <v>4950</v>
      </c>
      <c r="N176" s="254">
        <f>SUM(LisäyksetVähennykset[[#This Row],[Kuntien yhdistymisavustus (-0,99 €/as)]:[Vuonna 2023 käyttämättä jääneiden yhdistymisavustusten palautus]])</f>
        <v>426970.29307376058</v>
      </c>
      <c r="O176" s="112"/>
    </row>
    <row r="177" spans="1:15" s="45" customFormat="1" x14ac:dyDescent="0.25">
      <c r="A177" s="242">
        <v>577</v>
      </c>
      <c r="B177" s="242" t="s">
        <v>184</v>
      </c>
      <c r="C177" s="332">
        <v>-11026.62</v>
      </c>
      <c r="D177" s="121">
        <v>-20159.78</v>
      </c>
      <c r="E177" s="121">
        <v>-11026.62</v>
      </c>
      <c r="F177" s="121">
        <v>-111.38</v>
      </c>
      <c r="G177" s="121">
        <v>-250605</v>
      </c>
      <c r="H177" s="121">
        <v>-375507.49</v>
      </c>
      <c r="I177" s="121">
        <v>320052.1982920107</v>
      </c>
      <c r="J177" s="34">
        <v>-73794.077710025405</v>
      </c>
      <c r="K177" s="34">
        <v>-1008779.9713788228</v>
      </c>
      <c r="L177" s="34">
        <v>386455.78809207946</v>
      </c>
      <c r="M177" s="34">
        <v>20048.400000000001</v>
      </c>
      <c r="N177" s="254">
        <f>SUM(LisäyksetVähennykset[[#This Row],[Kuntien yhdistymisavustus (-0,99 €/as)]:[Vuonna 2023 käyttämättä jääneiden yhdistymisavustusten palautus]])</f>
        <v>-1024454.552704758</v>
      </c>
      <c r="O177" s="112"/>
    </row>
    <row r="178" spans="1:15" s="45" customFormat="1" x14ac:dyDescent="0.25">
      <c r="A178" s="242">
        <v>578</v>
      </c>
      <c r="B178" s="242" t="s">
        <v>185</v>
      </c>
      <c r="C178" s="332">
        <v>-3069</v>
      </c>
      <c r="D178" s="121">
        <v>-5611</v>
      </c>
      <c r="E178" s="121">
        <v>-3069</v>
      </c>
      <c r="F178" s="121">
        <v>-31</v>
      </c>
      <c r="G178" s="121">
        <v>-69750</v>
      </c>
      <c r="H178" s="121">
        <v>-119593.35</v>
      </c>
      <c r="I178" s="121">
        <v>-339452.04647386627</v>
      </c>
      <c r="J178" s="34">
        <v>-252865.65966691962</v>
      </c>
      <c r="K178" s="34">
        <v>-280770.1482559123</v>
      </c>
      <c r="L178" s="34">
        <v>107560.86757815105</v>
      </c>
      <c r="M178" s="34">
        <v>5580</v>
      </c>
      <c r="N178" s="254">
        <f>SUM(LisäyksetVähennykset[[#This Row],[Kuntien yhdistymisavustus (-0,99 €/as)]:[Vuonna 2023 käyttämättä jääneiden yhdistymisavustusten palautus]])</f>
        <v>-961070.3368185471</v>
      </c>
      <c r="O178" s="112"/>
    </row>
    <row r="179" spans="1:15" s="45" customFormat="1" x14ac:dyDescent="0.25">
      <c r="A179" s="242">
        <v>580</v>
      </c>
      <c r="B179" s="242" t="s">
        <v>186</v>
      </c>
      <c r="C179" s="332">
        <v>-4393.62</v>
      </c>
      <c r="D179" s="121">
        <v>-8032.7800000000007</v>
      </c>
      <c r="E179" s="121">
        <v>-4393.62</v>
      </c>
      <c r="F179" s="121">
        <v>-44.38</v>
      </c>
      <c r="G179" s="121">
        <v>-99855</v>
      </c>
      <c r="H179" s="121">
        <v>-127250.505</v>
      </c>
      <c r="I179" s="121">
        <v>-390449.13455856533</v>
      </c>
      <c r="J179" s="34">
        <v>2039.9697735377522</v>
      </c>
      <c r="K179" s="34">
        <v>-401954.16708378668</v>
      </c>
      <c r="L179" s="34">
        <v>153985.52590704334</v>
      </c>
      <c r="M179" s="34">
        <v>7988.4000000000005</v>
      </c>
      <c r="N179" s="254">
        <f>SUM(LisäyksetVähennykset[[#This Row],[Kuntien yhdistymisavustus (-0,99 €/as)]:[Vuonna 2023 käyttämättä jääneiden yhdistymisavustusten palautus]])</f>
        <v>-872359.31096177094</v>
      </c>
      <c r="O179" s="112"/>
    </row>
    <row r="180" spans="1:15" s="45" customFormat="1" x14ac:dyDescent="0.25">
      <c r="A180" s="242">
        <v>581</v>
      </c>
      <c r="B180" s="242" t="s">
        <v>187</v>
      </c>
      <c r="C180" s="332">
        <v>-6177.6</v>
      </c>
      <c r="D180" s="121">
        <v>-11294.4</v>
      </c>
      <c r="E180" s="121">
        <v>-6177.6</v>
      </c>
      <c r="F180" s="121">
        <v>-62.4</v>
      </c>
      <c r="G180" s="121">
        <v>-140400</v>
      </c>
      <c r="H180" s="121">
        <v>-208326.95499999999</v>
      </c>
      <c r="I180" s="121">
        <v>-448062.98222282249</v>
      </c>
      <c r="J180" s="34">
        <v>-312295.27670908143</v>
      </c>
      <c r="K180" s="34">
        <v>-565163.13713448145</v>
      </c>
      <c r="L180" s="34">
        <v>216509.61731860082</v>
      </c>
      <c r="M180" s="34">
        <v>11232</v>
      </c>
      <c r="N180" s="254">
        <f>SUM(LisäyksetVähennykset[[#This Row],[Kuntien yhdistymisavustus (-0,99 €/as)]:[Vuonna 2023 käyttämättä jääneiden yhdistymisavustusten palautus]])</f>
        <v>-1470218.7337477845</v>
      </c>
      <c r="O180" s="112"/>
    </row>
    <row r="181" spans="1:15" s="45" customFormat="1" x14ac:dyDescent="0.25">
      <c r="A181" s="242">
        <v>583</v>
      </c>
      <c r="B181" s="242" t="s">
        <v>188</v>
      </c>
      <c r="C181" s="332">
        <v>-937.53</v>
      </c>
      <c r="D181" s="121">
        <v>-1714.0700000000002</v>
      </c>
      <c r="E181" s="121">
        <v>-937.53</v>
      </c>
      <c r="F181" s="121">
        <v>-9.4700000000000006</v>
      </c>
      <c r="G181" s="121">
        <v>-21307.5</v>
      </c>
      <c r="H181" s="121">
        <v>-11595.81</v>
      </c>
      <c r="I181" s="121">
        <v>-506309.77841848164</v>
      </c>
      <c r="J181" s="34">
        <v>331401.50762371108</v>
      </c>
      <c r="K181" s="34">
        <v>-85770.751741402884</v>
      </c>
      <c r="L181" s="34">
        <v>32858.110192422275</v>
      </c>
      <c r="M181" s="34">
        <v>1704.6000000000001</v>
      </c>
      <c r="N181" s="254">
        <f>SUM(LisäyksetVähennykset[[#This Row],[Kuntien yhdistymisavustus (-0,99 €/as)]:[Vuonna 2023 käyttämättä jääneiden yhdistymisavustusten palautus]])</f>
        <v>-262618.22234375117</v>
      </c>
      <c r="O181" s="112"/>
    </row>
    <row r="182" spans="1:15" s="45" customFormat="1" x14ac:dyDescent="0.25">
      <c r="A182" s="242">
        <v>584</v>
      </c>
      <c r="B182" s="242" t="s">
        <v>189</v>
      </c>
      <c r="C182" s="332">
        <v>-2626.47</v>
      </c>
      <c r="D182" s="121">
        <v>-4801.93</v>
      </c>
      <c r="E182" s="121">
        <v>-2626.47</v>
      </c>
      <c r="F182" s="121">
        <v>-26.53</v>
      </c>
      <c r="G182" s="121">
        <v>-59692.5</v>
      </c>
      <c r="H182" s="121">
        <v>-39412.205000000002</v>
      </c>
      <c r="I182" s="121">
        <v>-416187.28131920501</v>
      </c>
      <c r="J182" s="34">
        <v>-410950.04017287237</v>
      </c>
      <c r="K182" s="34">
        <v>-240284.90429772105</v>
      </c>
      <c r="L182" s="34">
        <v>92051.284414462818</v>
      </c>
      <c r="M182" s="34">
        <v>4775.4000000000005</v>
      </c>
      <c r="N182" s="254">
        <f>SUM(LisäyksetVähennykset[[#This Row],[Kuntien yhdistymisavustus (-0,99 €/as)]:[Vuonna 2023 käyttämättä jääneiden yhdistymisavustusten palautus]])</f>
        <v>-1079781.6463753358</v>
      </c>
      <c r="O182" s="112"/>
    </row>
    <row r="183" spans="1:15" s="45" customFormat="1" x14ac:dyDescent="0.25">
      <c r="A183" s="242">
        <v>588</v>
      </c>
      <c r="B183" s="242" t="s">
        <v>190</v>
      </c>
      <c r="C183" s="332">
        <v>-1584</v>
      </c>
      <c r="D183" s="121">
        <v>-2896</v>
      </c>
      <c r="E183" s="121">
        <v>-1584</v>
      </c>
      <c r="F183" s="121">
        <v>-16</v>
      </c>
      <c r="G183" s="121">
        <v>-36000</v>
      </c>
      <c r="H183" s="121">
        <v>-45103.695</v>
      </c>
      <c r="I183" s="121">
        <v>-632536.93443983898</v>
      </c>
      <c r="J183" s="34">
        <v>-349323.86217131256</v>
      </c>
      <c r="K183" s="34">
        <v>-144913.62490627731</v>
      </c>
      <c r="L183" s="34">
        <v>55515.286491948929</v>
      </c>
      <c r="M183" s="34">
        <v>2880</v>
      </c>
      <c r="N183" s="254">
        <f>SUM(LisäyksetVähennykset[[#This Row],[Kuntien yhdistymisavustus (-0,99 €/as)]:[Vuonna 2023 käyttämättä jääneiden yhdistymisavustusten palautus]])</f>
        <v>-1155562.8300254799</v>
      </c>
      <c r="O183" s="112"/>
    </row>
    <row r="184" spans="1:15" s="45" customFormat="1" x14ac:dyDescent="0.25">
      <c r="A184" s="242">
        <v>592</v>
      </c>
      <c r="B184" s="242" t="s">
        <v>191</v>
      </c>
      <c r="C184" s="332">
        <v>-3614.49</v>
      </c>
      <c r="D184" s="121">
        <v>-6608.31</v>
      </c>
      <c r="E184" s="121">
        <v>-3614.49</v>
      </c>
      <c r="F184" s="121">
        <v>-36.51</v>
      </c>
      <c r="G184" s="121">
        <v>-82147.5</v>
      </c>
      <c r="H184" s="121">
        <v>-114209.13250000001</v>
      </c>
      <c r="I184" s="121">
        <v>-423633.16340313992</v>
      </c>
      <c r="J184" s="34">
        <v>-305451.04628039506</v>
      </c>
      <c r="K184" s="34">
        <v>-330674.77783301153</v>
      </c>
      <c r="L184" s="34">
        <v>126678.94436381596</v>
      </c>
      <c r="M184" s="34">
        <v>6571.8</v>
      </c>
      <c r="N184" s="254">
        <f>SUM(LisäyksetVähennykset[[#This Row],[Kuntien yhdistymisavustus (-0,99 €/as)]:[Vuonna 2023 käyttämättä jääneiden yhdistymisavustusten palautus]])</f>
        <v>-1136738.6756527305</v>
      </c>
      <c r="O184" s="112"/>
    </row>
    <row r="185" spans="1:15" s="45" customFormat="1" x14ac:dyDescent="0.25">
      <c r="A185" s="242">
        <v>593</v>
      </c>
      <c r="B185" s="242" t="s">
        <v>192</v>
      </c>
      <c r="C185" s="332">
        <v>-16906.23</v>
      </c>
      <c r="D185" s="121">
        <v>-30909.370000000003</v>
      </c>
      <c r="E185" s="121">
        <v>-16906.23</v>
      </c>
      <c r="F185" s="121">
        <v>-170.77</v>
      </c>
      <c r="G185" s="121">
        <v>-384232.5</v>
      </c>
      <c r="H185" s="121">
        <v>-836614.88425</v>
      </c>
      <c r="I185" s="121">
        <v>-1527706.2598609906</v>
      </c>
      <c r="J185" s="34">
        <v>-1443681.2158933189</v>
      </c>
      <c r="K185" s="34">
        <v>-1546681.2328278108</v>
      </c>
      <c r="L185" s="34">
        <v>592521.59213938238</v>
      </c>
      <c r="M185" s="34">
        <v>30738.600000000002</v>
      </c>
      <c r="N185" s="254">
        <f>SUM(LisäyksetVähennykset[[#This Row],[Kuntien yhdistymisavustus (-0,99 €/as)]:[Vuonna 2023 käyttämättä jääneiden yhdistymisavustusten palautus]])</f>
        <v>-5180548.5006927382</v>
      </c>
      <c r="O185" s="112"/>
    </row>
    <row r="186" spans="1:15" s="45" customFormat="1" x14ac:dyDescent="0.25">
      <c r="A186" s="242">
        <v>595</v>
      </c>
      <c r="B186" s="242" t="s">
        <v>193</v>
      </c>
      <c r="C186" s="332">
        <v>-4098.6000000000004</v>
      </c>
      <c r="D186" s="121">
        <v>-7493.4000000000005</v>
      </c>
      <c r="E186" s="121">
        <v>-4098.6000000000004</v>
      </c>
      <c r="F186" s="121">
        <v>-41.4</v>
      </c>
      <c r="G186" s="121">
        <v>-93150</v>
      </c>
      <c r="H186" s="121">
        <v>-141915.08499999999</v>
      </c>
      <c r="I186" s="121">
        <v>975549.52950968326</v>
      </c>
      <c r="J186" s="34">
        <v>290750.00379958708</v>
      </c>
      <c r="K186" s="34">
        <v>-374964.00444499252</v>
      </c>
      <c r="L186" s="34">
        <v>143645.80379791785</v>
      </c>
      <c r="M186" s="34">
        <v>7452</v>
      </c>
      <c r="N186" s="254">
        <f>SUM(LisäyksetVähennykset[[#This Row],[Kuntien yhdistymisavustus (-0,99 €/as)]:[Vuonna 2023 käyttämättä jääneiden yhdistymisavustusten palautus]])</f>
        <v>791636.2476621957</v>
      </c>
      <c r="O186" s="112"/>
    </row>
    <row r="187" spans="1:15" s="45" customFormat="1" x14ac:dyDescent="0.25">
      <c r="A187" s="242">
        <v>598</v>
      </c>
      <c r="B187" s="242" t="s">
        <v>194</v>
      </c>
      <c r="C187" s="332">
        <v>-19014.93</v>
      </c>
      <c r="D187" s="121">
        <v>-34764.67</v>
      </c>
      <c r="E187" s="121">
        <v>-19014.93</v>
      </c>
      <c r="F187" s="121">
        <v>-192.07</v>
      </c>
      <c r="G187" s="121">
        <v>-432157.5</v>
      </c>
      <c r="H187" s="121">
        <v>-952106.79700000002</v>
      </c>
      <c r="I187" s="121">
        <v>-7083803.5477295332</v>
      </c>
      <c r="J187" s="34">
        <v>-3646603.0390511206</v>
      </c>
      <c r="K187" s="34">
        <v>-1739597.4959842926</v>
      </c>
      <c r="L187" s="34">
        <v>666426.31728178938</v>
      </c>
      <c r="M187" s="34">
        <v>34572.6</v>
      </c>
      <c r="N187" s="254">
        <f>SUM(LisäyksetVähennykset[[#This Row],[Kuntien yhdistymisavustus (-0,99 €/as)]:[Vuonna 2023 käyttämättä jääneiden yhdistymisavustusten palautus]])</f>
        <v>-13226256.062483156</v>
      </c>
      <c r="O187" s="112"/>
    </row>
    <row r="188" spans="1:15" s="45" customFormat="1" x14ac:dyDescent="0.25">
      <c r="A188" s="242">
        <v>599</v>
      </c>
      <c r="B188" s="242" t="s">
        <v>195</v>
      </c>
      <c r="C188" s="332">
        <v>-11093.94</v>
      </c>
      <c r="D188" s="121">
        <v>-20282.86</v>
      </c>
      <c r="E188" s="121">
        <v>-11093.94</v>
      </c>
      <c r="F188" s="121">
        <v>-112.06</v>
      </c>
      <c r="G188" s="121">
        <v>-252135</v>
      </c>
      <c r="H188" s="121">
        <v>-93152.381450000001</v>
      </c>
      <c r="I188" s="121">
        <v>-1977350.292713634</v>
      </c>
      <c r="J188" s="34">
        <v>-1772965.7760802121</v>
      </c>
      <c r="K188" s="34">
        <v>-1014938.8004373397</v>
      </c>
      <c r="L188" s="34">
        <v>388815.18776798731</v>
      </c>
      <c r="M188" s="34">
        <v>20170.8</v>
      </c>
      <c r="N188" s="254">
        <f>SUM(LisäyksetVähennykset[[#This Row],[Kuntien yhdistymisavustus (-0,99 €/as)]:[Vuonna 2023 käyttämättä jääneiden yhdistymisavustusten palautus]])</f>
        <v>-4744139.062913199</v>
      </c>
      <c r="O188" s="112"/>
    </row>
    <row r="189" spans="1:15" s="45" customFormat="1" x14ac:dyDescent="0.25">
      <c r="A189" s="242">
        <v>601</v>
      </c>
      <c r="B189" s="242" t="s">
        <v>196</v>
      </c>
      <c r="C189" s="332">
        <v>-3748.14</v>
      </c>
      <c r="D189" s="121">
        <v>-6852.66</v>
      </c>
      <c r="E189" s="121">
        <v>-3748.14</v>
      </c>
      <c r="F189" s="121">
        <v>-37.86</v>
      </c>
      <c r="G189" s="121">
        <v>-85185</v>
      </c>
      <c r="H189" s="121">
        <v>-102081.715</v>
      </c>
      <c r="I189" s="121">
        <v>775514.27343585633</v>
      </c>
      <c r="J189" s="34">
        <v>385915.74537423142</v>
      </c>
      <c r="K189" s="34">
        <v>-342901.86493447865</v>
      </c>
      <c r="L189" s="34">
        <v>131363.04666157416</v>
      </c>
      <c r="M189" s="34">
        <v>6814.8</v>
      </c>
      <c r="N189" s="254">
        <f>SUM(LisäyksetVähennykset[[#This Row],[Kuntien yhdistymisavustus (-0,99 €/as)]:[Vuonna 2023 käyttämättä jääneiden yhdistymisavustusten palautus]])</f>
        <v>755052.48553718324</v>
      </c>
      <c r="O189" s="112"/>
    </row>
    <row r="190" spans="1:15" s="45" customFormat="1" x14ac:dyDescent="0.25">
      <c r="A190" s="242">
        <v>604</v>
      </c>
      <c r="B190" s="242" t="s">
        <v>197</v>
      </c>
      <c r="C190" s="332">
        <v>-20200.95</v>
      </c>
      <c r="D190" s="121">
        <v>-36933.050000000003</v>
      </c>
      <c r="E190" s="121">
        <v>-20200.95</v>
      </c>
      <c r="F190" s="121">
        <v>-204.05</v>
      </c>
      <c r="G190" s="121">
        <v>-459112.5</v>
      </c>
      <c r="H190" s="121">
        <v>-654006.495</v>
      </c>
      <c r="I190" s="121">
        <v>3959736.1584065026</v>
      </c>
      <c r="J190" s="34">
        <v>1827181.6243559737</v>
      </c>
      <c r="K190" s="34">
        <v>-1848101.5726328676</v>
      </c>
      <c r="L190" s="34">
        <v>707993.38804263622</v>
      </c>
      <c r="M190" s="34">
        <v>36729</v>
      </c>
      <c r="N190" s="254">
        <f>SUM(LisäyksetVähennykset[[#This Row],[Kuntien yhdistymisavustus (-0,99 €/as)]:[Vuonna 2023 käyttämättä jääneiden yhdistymisavustusten palautus]])</f>
        <v>3492880.6031722445</v>
      </c>
      <c r="O190" s="112"/>
    </row>
    <row r="191" spans="1:15" s="45" customFormat="1" x14ac:dyDescent="0.25">
      <c r="A191" s="242">
        <v>607</v>
      </c>
      <c r="B191" s="242" t="s">
        <v>198</v>
      </c>
      <c r="C191" s="332">
        <v>-4043.16</v>
      </c>
      <c r="D191" s="121">
        <v>-7392.04</v>
      </c>
      <c r="E191" s="121">
        <v>-4043.16</v>
      </c>
      <c r="F191" s="121">
        <v>-40.840000000000003</v>
      </c>
      <c r="G191" s="121">
        <v>-91890</v>
      </c>
      <c r="H191" s="121">
        <v>-153895.74</v>
      </c>
      <c r="I191" s="121">
        <v>-553300.11810468417</v>
      </c>
      <c r="J191" s="34">
        <v>-128391.8475495684</v>
      </c>
      <c r="K191" s="34">
        <v>-369892.02757327282</v>
      </c>
      <c r="L191" s="34">
        <v>141702.76877069965</v>
      </c>
      <c r="M191" s="34">
        <v>7351.2</v>
      </c>
      <c r="N191" s="254">
        <f>SUM(LisäyksetVähennykset[[#This Row],[Kuntien yhdistymisavustus (-0,99 €/as)]:[Vuonna 2023 käyttämättä jääneiden yhdistymisavustusten palautus]])</f>
        <v>-1163834.9644568257</v>
      </c>
      <c r="O191" s="112"/>
    </row>
    <row r="192" spans="1:15" s="45" customFormat="1" x14ac:dyDescent="0.25">
      <c r="A192" s="242">
        <v>608</v>
      </c>
      <c r="B192" s="242" t="s">
        <v>199</v>
      </c>
      <c r="C192" s="332">
        <v>-1960.2</v>
      </c>
      <c r="D192" s="121">
        <v>-3583.8</v>
      </c>
      <c r="E192" s="121">
        <v>-1960.2</v>
      </c>
      <c r="F192" s="121">
        <v>-19.8</v>
      </c>
      <c r="G192" s="121">
        <v>-44550</v>
      </c>
      <c r="H192" s="121">
        <v>-38206.934999999998</v>
      </c>
      <c r="I192" s="121">
        <v>-196109.86067561628</v>
      </c>
      <c r="J192" s="34">
        <v>-137805.76687624957</v>
      </c>
      <c r="K192" s="34">
        <v>-179330.61082151814</v>
      </c>
      <c r="L192" s="34">
        <v>68700.167033786798</v>
      </c>
      <c r="M192" s="34">
        <v>3564</v>
      </c>
      <c r="N192" s="254">
        <f>SUM(LisäyksetVähennykset[[#This Row],[Kuntien yhdistymisavustus (-0,99 €/as)]:[Vuonna 2023 käyttämättä jääneiden yhdistymisavustusten palautus]])</f>
        <v>-531263.00633959717</v>
      </c>
      <c r="O192" s="112"/>
    </row>
    <row r="193" spans="1:15" s="45" customFormat="1" x14ac:dyDescent="0.25">
      <c r="A193" s="242">
        <v>609</v>
      </c>
      <c r="B193" s="242" t="s">
        <v>200</v>
      </c>
      <c r="C193" s="332">
        <v>-82372.95</v>
      </c>
      <c r="D193" s="121">
        <v>-150601.05000000002</v>
      </c>
      <c r="E193" s="121">
        <v>-82372.95</v>
      </c>
      <c r="F193" s="121">
        <v>-832.05000000000007</v>
      </c>
      <c r="G193" s="121">
        <v>-1872112.5</v>
      </c>
      <c r="H193" s="121">
        <v>-4534034.6824500002</v>
      </c>
      <c r="I193" s="121">
        <v>-15791580.061469169</v>
      </c>
      <c r="J193" s="34">
        <v>-4223262.203986235</v>
      </c>
      <c r="K193" s="34">
        <v>-7535961.3502042517</v>
      </c>
      <c r="L193" s="34">
        <v>2886968.3828516314</v>
      </c>
      <c r="M193" s="34">
        <v>149769</v>
      </c>
      <c r="N193" s="254">
        <f>SUM(LisäyksetVähennykset[[#This Row],[Kuntien yhdistymisavustus (-0,99 €/as)]:[Vuonna 2023 käyttämättä jääneiden yhdistymisavustusten palautus]])</f>
        <v>-31236392.415258028</v>
      </c>
      <c r="O193" s="112"/>
    </row>
    <row r="194" spans="1:15" s="45" customFormat="1" x14ac:dyDescent="0.25">
      <c r="A194" s="240">
        <v>611</v>
      </c>
      <c r="B194" s="242" t="s">
        <v>201</v>
      </c>
      <c r="C194" s="332">
        <v>-4960.8900000000003</v>
      </c>
      <c r="D194" s="121">
        <v>-9069.91</v>
      </c>
      <c r="E194" s="121">
        <v>-4960.8900000000003</v>
      </c>
      <c r="F194" s="121">
        <v>-50.11</v>
      </c>
      <c r="G194" s="121">
        <v>-112747.5</v>
      </c>
      <c r="H194" s="121">
        <v>-106489.645</v>
      </c>
      <c r="I194" s="121">
        <v>516078.08943939657</v>
      </c>
      <c r="J194" s="121">
        <v>150700.77149704285</v>
      </c>
      <c r="K194" s="121">
        <v>-453851.35900334723</v>
      </c>
      <c r="L194" s="121">
        <v>173866.93788197255</v>
      </c>
      <c r="M194" s="121">
        <v>9019.8000000000011</v>
      </c>
      <c r="N194" s="254">
        <f>SUM(LisäyksetVähennykset[[#This Row],[Kuntien yhdistymisavustus (-0,99 €/as)]:[Vuonna 2023 käyttämättä jääneiden yhdistymisavustusten palautus]])</f>
        <v>157535.29481506473</v>
      </c>
      <c r="O194" s="112"/>
    </row>
    <row r="195" spans="1:15" s="45" customFormat="1" x14ac:dyDescent="0.25">
      <c r="A195" s="242">
        <v>614</v>
      </c>
      <c r="B195" s="242" t="s">
        <v>202</v>
      </c>
      <c r="C195" s="332">
        <v>-2969.0099999999998</v>
      </c>
      <c r="D195" s="121">
        <v>-5428.1900000000005</v>
      </c>
      <c r="E195" s="121">
        <v>-2969.0099999999998</v>
      </c>
      <c r="F195" s="121">
        <v>-29.990000000000002</v>
      </c>
      <c r="G195" s="121">
        <v>-67477.5</v>
      </c>
      <c r="H195" s="121">
        <v>-40823.815000000002</v>
      </c>
      <c r="I195" s="121">
        <v>-682283.78183482669</v>
      </c>
      <c r="J195" s="34">
        <v>-410944.64775938384</v>
      </c>
      <c r="K195" s="34">
        <v>-271622.47568370349</v>
      </c>
      <c r="L195" s="34">
        <v>104056.46511834676</v>
      </c>
      <c r="M195" s="34">
        <v>5398.2</v>
      </c>
      <c r="N195" s="254">
        <f>SUM(LisäyksetVähennykset[[#This Row],[Kuntien yhdistymisavustus (-0,99 €/as)]:[Vuonna 2023 käyttämättä jääneiden yhdistymisavustusten palautus]])</f>
        <v>-1375093.7551595673</v>
      </c>
      <c r="O195" s="112"/>
    </row>
    <row r="196" spans="1:15" s="45" customFormat="1" x14ac:dyDescent="0.25">
      <c r="A196" s="242">
        <v>615</v>
      </c>
      <c r="B196" s="242" t="s">
        <v>203</v>
      </c>
      <c r="C196" s="332">
        <v>-7526.97</v>
      </c>
      <c r="D196" s="121">
        <v>-13761.43</v>
      </c>
      <c r="E196" s="121">
        <v>-7526.97</v>
      </c>
      <c r="F196" s="121">
        <v>-76.03</v>
      </c>
      <c r="G196" s="121">
        <v>-171067.5</v>
      </c>
      <c r="H196" s="121">
        <v>-260506.4215</v>
      </c>
      <c r="I196" s="121">
        <v>2046202.4918174073</v>
      </c>
      <c r="J196" s="34">
        <v>349218.54907369835</v>
      </c>
      <c r="K196" s="34">
        <v>-688611.4313515164</v>
      </c>
      <c r="L196" s="34">
        <v>263801.70199892978</v>
      </c>
      <c r="M196" s="34">
        <v>13685.4</v>
      </c>
      <c r="N196" s="254">
        <f>SUM(LisäyksetVähennykset[[#This Row],[Kuntien yhdistymisavustus (-0,99 €/as)]:[Vuonna 2023 käyttämättä jääneiden yhdistymisavustusten palautus]])</f>
        <v>1523831.3900385189</v>
      </c>
      <c r="O196" s="112"/>
    </row>
    <row r="197" spans="1:15" s="45" customFormat="1" x14ac:dyDescent="0.25">
      <c r="A197" s="242">
        <v>616</v>
      </c>
      <c r="B197" s="242" t="s">
        <v>204</v>
      </c>
      <c r="C197" s="332">
        <v>-1788.93</v>
      </c>
      <c r="D197" s="121">
        <v>-3270.67</v>
      </c>
      <c r="E197" s="121">
        <v>-1788.93</v>
      </c>
      <c r="F197" s="121">
        <v>-18.07</v>
      </c>
      <c r="G197" s="121">
        <v>-40657.5</v>
      </c>
      <c r="H197" s="121">
        <v>-46000.584999999999</v>
      </c>
      <c r="I197" s="121">
        <v>-211724.65895705426</v>
      </c>
      <c r="J197" s="34">
        <v>-149995.72517772709</v>
      </c>
      <c r="K197" s="34">
        <v>-163661.82512852692</v>
      </c>
      <c r="L197" s="34">
        <v>62697.576681844817</v>
      </c>
      <c r="M197" s="34">
        <v>3252.6</v>
      </c>
      <c r="N197" s="254">
        <f>SUM(LisäyksetVähennykset[[#This Row],[Kuntien yhdistymisavustus (-0,99 €/as)]:[Vuonna 2023 käyttämättä jääneiden yhdistymisavustusten palautus]])</f>
        <v>-552956.71758146351</v>
      </c>
      <c r="O197" s="112"/>
    </row>
    <row r="198" spans="1:15" s="45" customFormat="1" x14ac:dyDescent="0.25">
      <c r="A198" s="242">
        <v>619</v>
      </c>
      <c r="B198" s="242" t="s">
        <v>205</v>
      </c>
      <c r="C198" s="332">
        <v>-2648.25</v>
      </c>
      <c r="D198" s="121">
        <v>-4841.75</v>
      </c>
      <c r="E198" s="121">
        <v>-2648.25</v>
      </c>
      <c r="F198" s="121">
        <v>-26.75</v>
      </c>
      <c r="G198" s="121">
        <v>-60187.5</v>
      </c>
      <c r="H198" s="121">
        <v>-103190.68</v>
      </c>
      <c r="I198" s="121">
        <v>773848.59838102816</v>
      </c>
      <c r="J198" s="34">
        <v>385780.19521208655</v>
      </c>
      <c r="K198" s="34">
        <v>-242277.46664018236</v>
      </c>
      <c r="L198" s="34">
        <v>92814.619603727115</v>
      </c>
      <c r="M198" s="34">
        <v>4815</v>
      </c>
      <c r="N198" s="254">
        <f>SUM(LisäyksetVähennykset[[#This Row],[Kuntien yhdistymisavustus (-0,99 €/as)]:[Vuonna 2023 käyttämättä jääneiden yhdistymisavustusten palautus]])</f>
        <v>841437.76655665936</v>
      </c>
      <c r="O198" s="112"/>
    </row>
    <row r="199" spans="1:15" s="45" customFormat="1" x14ac:dyDescent="0.25">
      <c r="A199" s="242">
        <v>620</v>
      </c>
      <c r="B199" s="246" t="s">
        <v>206</v>
      </c>
      <c r="C199" s="332">
        <v>-2356.1999999999998</v>
      </c>
      <c r="D199" s="121">
        <v>-4307.8</v>
      </c>
      <c r="E199" s="121">
        <v>-2356.1999999999998</v>
      </c>
      <c r="F199" s="121">
        <v>-23.8</v>
      </c>
      <c r="G199" s="121">
        <v>-53550</v>
      </c>
      <c r="H199" s="121">
        <v>-53154.83</v>
      </c>
      <c r="I199" s="121">
        <v>280238.32780430245</v>
      </c>
      <c r="J199" s="34">
        <v>335019.38552573917</v>
      </c>
      <c r="K199" s="34">
        <v>-215559.01704808749</v>
      </c>
      <c r="L199" s="34">
        <v>82578.988656774032</v>
      </c>
      <c r="M199" s="34">
        <v>4284</v>
      </c>
      <c r="N199" s="254">
        <f>SUM(LisäyksetVähennykset[[#This Row],[Kuntien yhdistymisavustus (-0,99 €/as)]:[Vuonna 2023 käyttämättä jääneiden yhdistymisavustusten palautus]])</f>
        <v>370812.85493872815</v>
      </c>
      <c r="O199" s="112"/>
    </row>
    <row r="200" spans="1:15" s="45" customFormat="1" x14ac:dyDescent="0.25">
      <c r="A200" s="242">
        <v>623</v>
      </c>
      <c r="B200" s="242" t="s">
        <v>207</v>
      </c>
      <c r="C200" s="332">
        <v>-2085.9299999999998</v>
      </c>
      <c r="D200" s="121">
        <v>-3813.67</v>
      </c>
      <c r="E200" s="121">
        <v>-2085.9299999999998</v>
      </c>
      <c r="F200" s="121">
        <v>-21.07</v>
      </c>
      <c r="G200" s="121">
        <v>-47407.5</v>
      </c>
      <c r="H200" s="121">
        <v>-44494.63</v>
      </c>
      <c r="I200" s="121">
        <v>507635.85202716128</v>
      </c>
      <c r="J200" s="34">
        <v>102651.19525432005</v>
      </c>
      <c r="K200" s="34">
        <v>-190833.12979845391</v>
      </c>
      <c r="L200" s="34">
        <v>73106.692899085247</v>
      </c>
      <c r="M200" s="34">
        <v>3792.6</v>
      </c>
      <c r="N200" s="254">
        <f>SUM(LisäyksetVähennykset[[#This Row],[Kuntien yhdistymisavustus (-0,99 €/as)]:[Vuonna 2023 käyttämättä jääneiden yhdistymisavustusten palautus]])</f>
        <v>396444.48038211267</v>
      </c>
      <c r="O200" s="112"/>
    </row>
    <row r="201" spans="1:15" s="45" customFormat="1" x14ac:dyDescent="0.25">
      <c r="A201" s="242">
        <v>624</v>
      </c>
      <c r="B201" s="242" t="s">
        <v>208</v>
      </c>
      <c r="C201" s="332">
        <v>-5065.83</v>
      </c>
      <c r="D201" s="121">
        <v>-9261.77</v>
      </c>
      <c r="E201" s="121">
        <v>-5065.83</v>
      </c>
      <c r="F201" s="121">
        <v>-51.17</v>
      </c>
      <c r="G201" s="121">
        <v>-115132.5</v>
      </c>
      <c r="H201" s="121">
        <v>-138170.23999999999</v>
      </c>
      <c r="I201" s="121">
        <v>725888.94401539117</v>
      </c>
      <c r="J201" s="34">
        <v>807599.48619995406</v>
      </c>
      <c r="K201" s="34">
        <v>-463451.88665338809</v>
      </c>
      <c r="L201" s="34">
        <v>177544.82561206416</v>
      </c>
      <c r="M201" s="34">
        <v>9210.6</v>
      </c>
      <c r="N201" s="254">
        <f>SUM(LisäyksetVähennykset[[#This Row],[Kuntien yhdistymisavustus (-0,99 €/as)]:[Vuonna 2023 käyttämättä jääneiden yhdistymisavustusten palautus]])</f>
        <v>984044.62917402142</v>
      </c>
      <c r="O201" s="112"/>
    </row>
    <row r="202" spans="1:15" s="45" customFormat="1" x14ac:dyDescent="0.25">
      <c r="A202" s="242">
        <v>625</v>
      </c>
      <c r="B202" s="242" t="s">
        <v>209</v>
      </c>
      <c r="C202" s="332">
        <v>-2961.09</v>
      </c>
      <c r="D202" s="121">
        <v>-5413.71</v>
      </c>
      <c r="E202" s="121">
        <v>-2961.09</v>
      </c>
      <c r="F202" s="121">
        <v>-29.91</v>
      </c>
      <c r="G202" s="121">
        <v>-67297.5</v>
      </c>
      <c r="H202" s="121">
        <v>-42655.72</v>
      </c>
      <c r="I202" s="121">
        <v>866263.96259344369</v>
      </c>
      <c r="J202" s="34">
        <v>526799.0707816052</v>
      </c>
      <c r="K202" s="34">
        <v>-270897.90755917213</v>
      </c>
      <c r="L202" s="34">
        <v>103778.88868588702</v>
      </c>
      <c r="M202" s="34">
        <v>5383.8</v>
      </c>
      <c r="N202" s="254">
        <f>SUM(LisäyksetVähennykset[[#This Row],[Kuntien yhdistymisavustus (-0,99 €/as)]:[Vuonna 2023 käyttämättä jääneiden yhdistymisavustusten palautus]])</f>
        <v>1110008.794501764</v>
      </c>
      <c r="O202" s="112"/>
    </row>
    <row r="203" spans="1:15" s="45" customFormat="1" x14ac:dyDescent="0.25">
      <c r="A203" s="242">
        <v>626</v>
      </c>
      <c r="B203" s="242" t="s">
        <v>210</v>
      </c>
      <c r="C203" s="332">
        <v>-4786.6499999999996</v>
      </c>
      <c r="D203" s="121">
        <v>-8751.35</v>
      </c>
      <c r="E203" s="121">
        <v>-4786.6499999999996</v>
      </c>
      <c r="F203" s="121">
        <v>-48.35</v>
      </c>
      <c r="G203" s="121">
        <v>-108787.5</v>
      </c>
      <c r="H203" s="121">
        <v>-169729.86499999999</v>
      </c>
      <c r="I203" s="121">
        <v>-810274.76302125945</v>
      </c>
      <c r="J203" s="34">
        <v>-634403.05447880784</v>
      </c>
      <c r="K203" s="34">
        <v>-437910.86026365671</v>
      </c>
      <c r="L203" s="34">
        <v>167760.25636785818</v>
      </c>
      <c r="M203" s="34">
        <v>8703</v>
      </c>
      <c r="N203" s="254">
        <f>SUM(LisäyksetVähennykset[[#This Row],[Kuntien yhdistymisavustus (-0,99 €/as)]:[Vuonna 2023 käyttämättä jääneiden yhdistymisavustusten palautus]])</f>
        <v>-2003015.7863958657</v>
      </c>
      <c r="O203" s="112"/>
    </row>
    <row r="204" spans="1:15" s="45" customFormat="1" x14ac:dyDescent="0.25">
      <c r="A204" s="242">
        <v>630</v>
      </c>
      <c r="B204" s="242" t="s">
        <v>211</v>
      </c>
      <c r="C204" s="332">
        <v>-1618.65</v>
      </c>
      <c r="D204" s="121">
        <v>-2959.35</v>
      </c>
      <c r="E204" s="121">
        <v>-1618.65</v>
      </c>
      <c r="F204" s="121">
        <v>-16.350000000000001</v>
      </c>
      <c r="G204" s="121">
        <v>-36787.5</v>
      </c>
      <c r="H204" s="121">
        <v>-19969.455000000002</v>
      </c>
      <c r="I204" s="121">
        <v>-212876.4904722666</v>
      </c>
      <c r="J204" s="34">
        <v>-356386.24548224919</v>
      </c>
      <c r="K204" s="34">
        <v>-148083.61045110211</v>
      </c>
      <c r="L204" s="34">
        <v>56729.683383960313</v>
      </c>
      <c r="M204" s="34">
        <v>2943</v>
      </c>
      <c r="N204" s="254">
        <f>SUM(LisäyksetVähennykset[[#This Row],[Kuntien yhdistymisavustus (-0,99 €/as)]:[Vuonna 2023 käyttämättä jääneiden yhdistymisavustusten palautus]])</f>
        <v>-720643.61802165757</v>
      </c>
      <c r="O204" s="112"/>
    </row>
    <row r="205" spans="1:15" s="45" customFormat="1" x14ac:dyDescent="0.25">
      <c r="A205" s="242">
        <v>631</v>
      </c>
      <c r="B205" s="242" t="s">
        <v>212</v>
      </c>
      <c r="C205" s="332">
        <v>-1943.37</v>
      </c>
      <c r="D205" s="121">
        <v>-3553.03</v>
      </c>
      <c r="E205" s="121">
        <v>-1943.37</v>
      </c>
      <c r="F205" s="121">
        <v>-19.63</v>
      </c>
      <c r="G205" s="121">
        <v>-44167.5</v>
      </c>
      <c r="H205" s="121">
        <v>-23593.154999999999</v>
      </c>
      <c r="I205" s="121">
        <v>142206.73888944913</v>
      </c>
      <c r="J205" s="34">
        <v>235270.97998128511</v>
      </c>
      <c r="K205" s="34">
        <v>-177790.90355688895</v>
      </c>
      <c r="L205" s="34">
        <v>68110.317114809834</v>
      </c>
      <c r="M205" s="34">
        <v>3533.4</v>
      </c>
      <c r="N205" s="254">
        <f>SUM(LisäyksetVähennykset[[#This Row],[Kuntien yhdistymisavustus (-0,99 €/as)]:[Vuonna 2023 käyttämättä jääneiden yhdistymisavustusten palautus]])</f>
        <v>196110.47742865517</v>
      </c>
      <c r="O205" s="112"/>
    </row>
    <row r="206" spans="1:15" s="45" customFormat="1" x14ac:dyDescent="0.25">
      <c r="A206" s="242">
        <v>635</v>
      </c>
      <c r="B206" s="242" t="s">
        <v>213</v>
      </c>
      <c r="C206" s="332">
        <v>-6283.53</v>
      </c>
      <c r="D206" s="121">
        <v>-11488.07</v>
      </c>
      <c r="E206" s="121">
        <v>-6283.53</v>
      </c>
      <c r="F206" s="121">
        <v>-63.47</v>
      </c>
      <c r="G206" s="121">
        <v>-142807.5</v>
      </c>
      <c r="H206" s="121">
        <v>-186009.51</v>
      </c>
      <c r="I206" s="121">
        <v>-114422.80464292956</v>
      </c>
      <c r="J206" s="34">
        <v>-69706.290798041548</v>
      </c>
      <c r="K206" s="34">
        <v>-574854.23580008873</v>
      </c>
      <c r="L206" s="34">
        <v>220222.2021027499</v>
      </c>
      <c r="M206" s="34">
        <v>11424.6</v>
      </c>
      <c r="N206" s="254">
        <f>SUM(LisäyksetVähennykset[[#This Row],[Kuntien yhdistymisavustus (-0,99 €/as)]:[Vuonna 2023 käyttämättä jääneiden yhdistymisavustusten palautus]])</f>
        <v>-880272.1391383101</v>
      </c>
      <c r="O206" s="112"/>
    </row>
    <row r="207" spans="1:15" s="45" customFormat="1" x14ac:dyDescent="0.25">
      <c r="A207" s="242">
        <v>636</v>
      </c>
      <c r="B207" s="242" t="s">
        <v>214</v>
      </c>
      <c r="C207" s="332">
        <v>-8072.46</v>
      </c>
      <c r="D207" s="121">
        <v>-14758.74</v>
      </c>
      <c r="E207" s="121">
        <v>-8072.46</v>
      </c>
      <c r="F207" s="121">
        <v>-81.540000000000006</v>
      </c>
      <c r="G207" s="121">
        <v>-183465</v>
      </c>
      <c r="H207" s="121">
        <v>-247718.72</v>
      </c>
      <c r="I207" s="121">
        <v>736313.75676624791</v>
      </c>
      <c r="J207" s="34">
        <v>197080.27186350423</v>
      </c>
      <c r="K207" s="34">
        <v>-738516.06092861574</v>
      </c>
      <c r="L207" s="34">
        <v>282919.77878459473</v>
      </c>
      <c r="M207" s="34">
        <v>14677.2</v>
      </c>
      <c r="N207" s="254">
        <f>SUM(LisäyksetVähennykset[[#This Row],[Kuntien yhdistymisavustus (-0,99 €/as)]:[Vuonna 2023 käyttämättä jääneiden yhdistymisavustusten palautus]])</f>
        <v>30306.026485731058</v>
      </c>
      <c r="O207" s="112"/>
    </row>
    <row r="208" spans="1:15" s="45" customFormat="1" x14ac:dyDescent="0.25">
      <c r="A208" s="242">
        <v>638</v>
      </c>
      <c r="B208" s="242" t="s">
        <v>215</v>
      </c>
      <c r="C208" s="332">
        <v>-50719.68</v>
      </c>
      <c r="D208" s="121">
        <v>-92729.919999999998</v>
      </c>
      <c r="E208" s="121">
        <v>-50719.68</v>
      </c>
      <c r="F208" s="121">
        <v>-512.32000000000005</v>
      </c>
      <c r="G208" s="121">
        <v>-1152720</v>
      </c>
      <c r="H208" s="121">
        <v>-2424821.0253499998</v>
      </c>
      <c r="I208" s="121">
        <v>14522566.989777571</v>
      </c>
      <c r="J208" s="34">
        <v>5402351.0373497</v>
      </c>
      <c r="K208" s="34">
        <v>-4640134.2694989992</v>
      </c>
      <c r="L208" s="34">
        <v>1777599.4734722048</v>
      </c>
      <c r="M208" s="34">
        <v>92217.600000000006</v>
      </c>
      <c r="N208" s="254">
        <f>SUM(LisäyksetVähennykset[[#This Row],[Kuntien yhdistymisavustus (-0,99 €/as)]:[Vuonna 2023 käyttämättä jääneiden yhdistymisavustusten palautus]])</f>
        <v>13382378.205750475</v>
      </c>
      <c r="O208" s="112"/>
    </row>
    <row r="209" spans="1:15" s="45" customFormat="1" x14ac:dyDescent="0.25">
      <c r="A209" s="242">
        <v>678</v>
      </c>
      <c r="B209" s="242" t="s">
        <v>216</v>
      </c>
      <c r="C209" s="332">
        <v>-23832.27</v>
      </c>
      <c r="D209" s="121">
        <v>-43572.130000000005</v>
      </c>
      <c r="E209" s="121">
        <v>-23832.27</v>
      </c>
      <c r="F209" s="121">
        <v>-240.73000000000002</v>
      </c>
      <c r="G209" s="121">
        <v>-541642.5</v>
      </c>
      <c r="H209" s="121">
        <v>-971435.07200000004</v>
      </c>
      <c r="I209" s="121">
        <v>1514748.4909656369</v>
      </c>
      <c r="J209" s="34">
        <v>542150.00276506203</v>
      </c>
      <c r="K209" s="34">
        <v>-2180316.0577305085</v>
      </c>
      <c r="L209" s="34">
        <v>835262.18232542905</v>
      </c>
      <c r="M209" s="34">
        <v>43331.4</v>
      </c>
      <c r="N209" s="254">
        <f>SUM(LisäyksetVähennykset[[#This Row],[Kuntien yhdistymisavustus (-0,99 €/as)]:[Vuonna 2023 käyttämättä jääneiden yhdistymisavustusten palautus]])</f>
        <v>-849378.95367438055</v>
      </c>
      <c r="O209" s="112"/>
    </row>
    <row r="210" spans="1:15" s="45" customFormat="1" x14ac:dyDescent="0.25">
      <c r="A210" s="242">
        <v>680</v>
      </c>
      <c r="B210" s="242" t="s">
        <v>217</v>
      </c>
      <c r="C210" s="332">
        <v>-24692.579999999998</v>
      </c>
      <c r="D210" s="121">
        <v>-45145.020000000004</v>
      </c>
      <c r="E210" s="121">
        <v>-24692.579999999998</v>
      </c>
      <c r="F210" s="121">
        <v>-249.42000000000002</v>
      </c>
      <c r="G210" s="121">
        <v>-561195</v>
      </c>
      <c r="H210" s="121">
        <v>-1315812.9959499999</v>
      </c>
      <c r="I210" s="121">
        <v>787177.58923664829</v>
      </c>
      <c r="J210" s="34">
        <v>715983.87553536065</v>
      </c>
      <c r="K210" s="34">
        <v>-2259022.27025773</v>
      </c>
      <c r="L210" s="34">
        <v>865413.92230136879</v>
      </c>
      <c r="M210" s="34">
        <v>44895.6</v>
      </c>
      <c r="N210" s="254">
        <f>SUM(LisäyksetVähennykset[[#This Row],[Kuntien yhdistymisavustus (-0,99 €/as)]:[Vuonna 2023 käyttämättä jääneiden yhdistymisavustusten palautus]])</f>
        <v>-1817338.8791343523</v>
      </c>
      <c r="O210" s="112"/>
    </row>
    <row r="211" spans="1:15" s="45" customFormat="1" x14ac:dyDescent="0.25">
      <c r="A211" s="242">
        <v>681</v>
      </c>
      <c r="B211" s="242" t="s">
        <v>218</v>
      </c>
      <c r="C211" s="332">
        <v>-3274.92</v>
      </c>
      <c r="D211" s="121">
        <v>-5987.4800000000005</v>
      </c>
      <c r="E211" s="121">
        <v>-3274.92</v>
      </c>
      <c r="F211" s="121">
        <v>-33.08</v>
      </c>
      <c r="G211" s="121">
        <v>-74430</v>
      </c>
      <c r="H211" s="121">
        <v>-136612.31</v>
      </c>
      <c r="I211" s="121">
        <v>335908.79838194582</v>
      </c>
      <c r="J211" s="34">
        <v>286714.98700340791</v>
      </c>
      <c r="K211" s="34">
        <v>-299608.91949372832</v>
      </c>
      <c r="L211" s="34">
        <v>114777.8548221044</v>
      </c>
      <c r="M211" s="34">
        <v>5954.4000000000005</v>
      </c>
      <c r="N211" s="254">
        <f>SUM(LisäyksetVähennykset[[#This Row],[Kuntien yhdistymisavustus (-0,99 €/as)]:[Vuonna 2023 käyttämättä jääneiden yhdistymisavustusten palautus]])</f>
        <v>220134.41071372983</v>
      </c>
      <c r="O211" s="112"/>
    </row>
    <row r="212" spans="1:15" s="45" customFormat="1" x14ac:dyDescent="0.25">
      <c r="A212" s="242">
        <v>683</v>
      </c>
      <c r="B212" s="242" t="s">
        <v>219</v>
      </c>
      <c r="C212" s="332">
        <v>-3581.82</v>
      </c>
      <c r="D212" s="121">
        <v>-6548.58</v>
      </c>
      <c r="E212" s="121">
        <v>-3581.82</v>
      </c>
      <c r="F212" s="121">
        <v>-36.18</v>
      </c>
      <c r="G212" s="121">
        <v>-81405</v>
      </c>
      <c r="H212" s="121">
        <v>-106915.67</v>
      </c>
      <c r="I212" s="121">
        <v>-129120.03389231845</v>
      </c>
      <c r="J212" s="34">
        <v>142969.46351055618</v>
      </c>
      <c r="K212" s="34">
        <v>-327685.93431931955</v>
      </c>
      <c r="L212" s="34">
        <v>125533.94157991951</v>
      </c>
      <c r="M212" s="34">
        <v>6512.4000000000005</v>
      </c>
      <c r="N212" s="254">
        <f>SUM(LisäyksetVähennykset[[#This Row],[Kuntien yhdistymisavustus (-0,99 €/as)]:[Vuonna 2023 käyttämättä jääneiden yhdistymisavustusten palautus]])</f>
        <v>-383859.23312116228</v>
      </c>
      <c r="O212" s="112"/>
    </row>
    <row r="213" spans="1:15" s="45" customFormat="1" x14ac:dyDescent="0.25">
      <c r="A213" s="242">
        <v>684</v>
      </c>
      <c r="B213" s="242" t="s">
        <v>220</v>
      </c>
      <c r="C213" s="332">
        <v>-38280.33</v>
      </c>
      <c r="D213" s="121">
        <v>-69987.27</v>
      </c>
      <c r="E213" s="121">
        <v>-38280.33</v>
      </c>
      <c r="F213" s="121">
        <v>-386.67</v>
      </c>
      <c r="G213" s="121">
        <v>-870007.5</v>
      </c>
      <c r="H213" s="121">
        <v>-1365045.99</v>
      </c>
      <c r="I213" s="121">
        <v>-324383.78114465909</v>
      </c>
      <c r="J213" s="34">
        <v>809991.02204050089</v>
      </c>
      <c r="K213" s="34">
        <v>-3502109.4589068904</v>
      </c>
      <c r="L213" s="34">
        <v>1341630.9892401183</v>
      </c>
      <c r="M213" s="34">
        <v>69600.600000000006</v>
      </c>
      <c r="N213" s="254">
        <f>SUM(LisäyksetVähennykset[[#This Row],[Kuntien yhdistymisavustus (-0,99 €/as)]:[Vuonna 2023 käyttämättä jääneiden yhdistymisavustusten palautus]])</f>
        <v>-3987258.7187709301</v>
      </c>
      <c r="O213" s="112"/>
    </row>
    <row r="214" spans="1:15" s="45" customFormat="1" x14ac:dyDescent="0.25">
      <c r="A214" s="242">
        <v>686</v>
      </c>
      <c r="B214" s="242" t="s">
        <v>221</v>
      </c>
      <c r="C214" s="332">
        <v>-2934.36</v>
      </c>
      <c r="D214" s="121">
        <v>-5364.84</v>
      </c>
      <c r="E214" s="121">
        <v>-2934.36</v>
      </c>
      <c r="F214" s="121">
        <v>-29.64</v>
      </c>
      <c r="G214" s="121">
        <v>-66690</v>
      </c>
      <c r="H214" s="121">
        <v>-127397.83500000001</v>
      </c>
      <c r="I214" s="121">
        <v>-180845.56850963301</v>
      </c>
      <c r="J214" s="34">
        <v>-223914.84800246346</v>
      </c>
      <c r="K214" s="34">
        <v>-268452.4901388787</v>
      </c>
      <c r="L214" s="34">
        <v>102842.06822633538</v>
      </c>
      <c r="M214" s="34">
        <v>5335.2</v>
      </c>
      <c r="N214" s="254">
        <f>SUM(LisäyksetVähennykset[[#This Row],[Kuntien yhdistymisavustus (-0,99 €/as)]:[Vuonna 2023 käyttämättä jääneiden yhdistymisavustusten palautus]])</f>
        <v>-770386.67342463986</v>
      </c>
      <c r="O214" s="112"/>
    </row>
    <row r="215" spans="1:15" s="45" customFormat="1" x14ac:dyDescent="0.25">
      <c r="A215" s="242">
        <v>687</v>
      </c>
      <c r="B215" s="242" t="s">
        <v>222</v>
      </c>
      <c r="C215" s="332">
        <v>-1462.23</v>
      </c>
      <c r="D215" s="121">
        <v>-2673.37</v>
      </c>
      <c r="E215" s="121">
        <v>-1462.23</v>
      </c>
      <c r="F215" s="121">
        <v>-14.77</v>
      </c>
      <c r="G215" s="121">
        <v>-33232.5</v>
      </c>
      <c r="H215" s="121">
        <v>-62384.264999999999</v>
      </c>
      <c r="I215" s="121">
        <v>81211.573948834237</v>
      </c>
      <c r="J215" s="34">
        <v>-87563.051754543267</v>
      </c>
      <c r="K215" s="34">
        <v>-133773.38999160723</v>
      </c>
      <c r="L215" s="34">
        <v>51247.548842880351</v>
      </c>
      <c r="M215" s="34">
        <v>2658.6</v>
      </c>
      <c r="N215" s="254">
        <f>SUM(LisäyksetVähennykset[[#This Row],[Kuntien yhdistymisavustus (-0,99 €/as)]:[Vuonna 2023 käyttämättä jääneiden yhdistymisavustusten palautus]])</f>
        <v>-187448.08395443589</v>
      </c>
      <c r="O215" s="112"/>
    </row>
    <row r="216" spans="1:15" s="45" customFormat="1" x14ac:dyDescent="0.25">
      <c r="A216" s="242">
        <v>689</v>
      </c>
      <c r="B216" s="242" t="s">
        <v>223</v>
      </c>
      <c r="C216" s="332">
        <v>-3062.07</v>
      </c>
      <c r="D216" s="121">
        <v>-5598.33</v>
      </c>
      <c r="E216" s="121">
        <v>-3062.07</v>
      </c>
      <c r="F216" s="121">
        <v>-30.93</v>
      </c>
      <c r="G216" s="121">
        <v>-69592.5</v>
      </c>
      <c r="H216" s="121">
        <v>-106432.575</v>
      </c>
      <c r="I216" s="121">
        <v>1376801.1554838896</v>
      </c>
      <c r="J216" s="34">
        <v>895345.04002921132</v>
      </c>
      <c r="K216" s="34">
        <v>-280136.15114694729</v>
      </c>
      <c r="L216" s="34">
        <v>107317.98819974877</v>
      </c>
      <c r="M216" s="34">
        <v>5567.4000000000005</v>
      </c>
      <c r="N216" s="254">
        <f>SUM(LisäyksetVähennykset[[#This Row],[Kuntien yhdistymisavustus (-0,99 €/as)]:[Vuonna 2023 käyttämättä jääneiden yhdistymisavustusten palautus]])</f>
        <v>1917116.9575659025</v>
      </c>
      <c r="O216" s="112"/>
    </row>
    <row r="217" spans="1:15" s="45" customFormat="1" x14ac:dyDescent="0.25">
      <c r="A217" s="242">
        <v>691</v>
      </c>
      <c r="B217" s="242" t="s">
        <v>224</v>
      </c>
      <c r="C217" s="332">
        <v>-2609.64</v>
      </c>
      <c r="D217" s="121">
        <v>-4771.16</v>
      </c>
      <c r="E217" s="121">
        <v>-2609.64</v>
      </c>
      <c r="F217" s="121">
        <v>-26.36</v>
      </c>
      <c r="G217" s="121">
        <v>-59310</v>
      </c>
      <c r="H217" s="121">
        <v>-52217.06</v>
      </c>
      <c r="I217" s="121">
        <v>540346.54838544631</v>
      </c>
      <c r="J217" s="34">
        <v>5969.9586773742358</v>
      </c>
      <c r="K217" s="34">
        <v>-238745.19703309186</v>
      </c>
      <c r="L217" s="34">
        <v>91461.434495485853</v>
      </c>
      <c r="M217" s="34">
        <v>4744.8</v>
      </c>
      <c r="N217" s="254">
        <f>SUM(LisäyksetVähennykset[[#This Row],[Kuntien yhdistymisavustus (-0,99 €/as)]:[Vuonna 2023 käyttämättä jääneiden yhdistymisavustusten palautus]])</f>
        <v>282233.68452521454</v>
      </c>
      <c r="O217" s="112"/>
    </row>
    <row r="218" spans="1:15" s="45" customFormat="1" x14ac:dyDescent="0.25">
      <c r="A218" s="242">
        <v>694</v>
      </c>
      <c r="B218" s="242" t="s">
        <v>225</v>
      </c>
      <c r="C218" s="332">
        <v>-28065.51</v>
      </c>
      <c r="D218" s="121">
        <v>-51311.69</v>
      </c>
      <c r="E218" s="121">
        <v>-28065.51</v>
      </c>
      <c r="F218" s="121">
        <v>-283.49</v>
      </c>
      <c r="G218" s="121">
        <v>-637852.5</v>
      </c>
      <c r="H218" s="121">
        <v>-2106374.716</v>
      </c>
      <c r="I218" s="121">
        <v>-1473514.3347520274</v>
      </c>
      <c r="J218" s="34">
        <v>56357.402221216857</v>
      </c>
      <c r="K218" s="34">
        <v>-2567597.7202925347</v>
      </c>
      <c r="L218" s="34">
        <v>983626.78547516256</v>
      </c>
      <c r="M218" s="34">
        <v>51028.200000000004</v>
      </c>
      <c r="N218" s="254">
        <f>SUM(LisäyksetVähennykset[[#This Row],[Kuntien yhdistymisavustus (-0,99 €/as)]:[Vuonna 2023 käyttämättä jääneiden yhdistymisavustusten palautus]])</f>
        <v>-5802053.083348183</v>
      </c>
      <c r="O218" s="112"/>
    </row>
    <row r="219" spans="1:15" s="45" customFormat="1" x14ac:dyDescent="0.25">
      <c r="A219" s="242">
        <v>697</v>
      </c>
      <c r="B219" s="242" t="s">
        <v>226</v>
      </c>
      <c r="C219" s="332">
        <v>-1162.26</v>
      </c>
      <c r="D219" s="121">
        <v>-2124.94</v>
      </c>
      <c r="E219" s="121">
        <v>-1162.26</v>
      </c>
      <c r="F219" s="121">
        <v>-11.74</v>
      </c>
      <c r="G219" s="121">
        <v>-26415</v>
      </c>
      <c r="H219" s="121">
        <v>-14097.73</v>
      </c>
      <c r="I219" s="121">
        <v>-129552.52919706824</v>
      </c>
      <c r="J219" s="34">
        <v>-62136.642070308364</v>
      </c>
      <c r="K219" s="34">
        <v>-106330.37227498097</v>
      </c>
      <c r="L219" s="34">
        <v>40734.341463467528</v>
      </c>
      <c r="M219" s="34">
        <v>2113.2000000000003</v>
      </c>
      <c r="N219" s="254">
        <f>SUM(LisäyksetVähennykset[[#This Row],[Kuntien yhdistymisavustus (-0,99 €/as)]:[Vuonna 2023 käyttämättä jääneiden yhdistymisavustusten palautus]])</f>
        <v>-300145.93207889004</v>
      </c>
      <c r="O219" s="112"/>
    </row>
    <row r="220" spans="1:15" s="45" customFormat="1" x14ac:dyDescent="0.25">
      <c r="A220" s="242">
        <v>698</v>
      </c>
      <c r="B220" s="242" t="s">
        <v>227</v>
      </c>
      <c r="C220" s="332">
        <v>-63889.65</v>
      </c>
      <c r="D220" s="121">
        <v>-116808.35</v>
      </c>
      <c r="E220" s="121">
        <v>-63889.65</v>
      </c>
      <c r="F220" s="121">
        <v>-645.35</v>
      </c>
      <c r="G220" s="121">
        <v>-1452037.5</v>
      </c>
      <c r="H220" s="121">
        <v>-2888568.1074999999</v>
      </c>
      <c r="I220" s="121">
        <v>-18170790.172582045</v>
      </c>
      <c r="J220" s="34">
        <v>-11070725.067709833</v>
      </c>
      <c r="K220" s="34">
        <v>-5845000.4895791281</v>
      </c>
      <c r="L220" s="34">
        <v>2239174.3835987025</v>
      </c>
      <c r="M220" s="34">
        <v>116163</v>
      </c>
      <c r="N220" s="254">
        <f>SUM(LisäyksetVähennykset[[#This Row],[Kuntien yhdistymisavustus (-0,99 €/as)]:[Vuonna 2023 käyttämättä jääneiden yhdistymisavustusten palautus]])</f>
        <v>-37317016.953772306</v>
      </c>
      <c r="O220" s="112"/>
    </row>
    <row r="221" spans="1:15" s="45" customFormat="1" x14ac:dyDescent="0.25">
      <c r="A221" s="242">
        <v>700</v>
      </c>
      <c r="B221" s="242" t="s">
        <v>228</v>
      </c>
      <c r="C221" s="332">
        <v>-4793.58</v>
      </c>
      <c r="D221" s="121">
        <v>-8764.02</v>
      </c>
      <c r="E221" s="121">
        <v>-4793.58</v>
      </c>
      <c r="F221" s="121">
        <v>-48.42</v>
      </c>
      <c r="G221" s="121">
        <v>-108945</v>
      </c>
      <c r="H221" s="121">
        <v>-118292.075</v>
      </c>
      <c r="I221" s="121">
        <v>262424.35537567706</v>
      </c>
      <c r="J221" s="34">
        <v>428777.55756141309</v>
      </c>
      <c r="K221" s="34">
        <v>-438544.85737262166</v>
      </c>
      <c r="L221" s="34">
        <v>168003.13574626044</v>
      </c>
      <c r="M221" s="34">
        <v>8715.6</v>
      </c>
      <c r="N221" s="254">
        <f>SUM(LisäyksetVähennykset[[#This Row],[Kuntien yhdistymisavustus (-0,99 €/as)]:[Vuonna 2023 käyttämättä jääneiden yhdistymisavustusten palautus]])</f>
        <v>183739.11631072895</v>
      </c>
      <c r="O221" s="112"/>
    </row>
    <row r="222" spans="1:15" s="45" customFormat="1" x14ac:dyDescent="0.25">
      <c r="A222" s="242">
        <v>702</v>
      </c>
      <c r="B222" s="242" t="s">
        <v>229</v>
      </c>
      <c r="C222" s="332">
        <v>-4072.86</v>
      </c>
      <c r="D222" s="121">
        <v>-7446.34</v>
      </c>
      <c r="E222" s="121">
        <v>-4072.86</v>
      </c>
      <c r="F222" s="121">
        <v>-41.14</v>
      </c>
      <c r="G222" s="121">
        <v>-92565</v>
      </c>
      <c r="H222" s="121">
        <v>-78637.425000000003</v>
      </c>
      <c r="I222" s="121">
        <v>631630.07506514434</v>
      </c>
      <c r="J222" s="34">
        <v>164224.75068798894</v>
      </c>
      <c r="K222" s="34">
        <v>-372609.15804026549</v>
      </c>
      <c r="L222" s="34">
        <v>142743.68039242367</v>
      </c>
      <c r="M222" s="34">
        <v>7405.2</v>
      </c>
      <c r="N222" s="254">
        <f>SUM(LisäyksetVähennykset[[#This Row],[Kuntien yhdistymisavustus (-0,99 €/as)]:[Vuonna 2023 käyttämättä jääneiden yhdistymisavustusten palautus]])</f>
        <v>386558.9231052915</v>
      </c>
      <c r="O222" s="112"/>
    </row>
    <row r="223" spans="1:15" s="45" customFormat="1" x14ac:dyDescent="0.25">
      <c r="A223" s="242">
        <v>704</v>
      </c>
      <c r="B223" s="242" t="s">
        <v>230</v>
      </c>
      <c r="C223" s="332">
        <v>-6363.72</v>
      </c>
      <c r="D223" s="121">
        <v>-11634.68</v>
      </c>
      <c r="E223" s="121">
        <v>-6363.72</v>
      </c>
      <c r="F223" s="121">
        <v>-64.28</v>
      </c>
      <c r="G223" s="121">
        <v>-144630</v>
      </c>
      <c r="H223" s="121">
        <v>-54889.96</v>
      </c>
      <c r="I223" s="121">
        <v>919069.55215610692</v>
      </c>
      <c r="J223" s="34">
        <v>181084.63277539014</v>
      </c>
      <c r="K223" s="34">
        <v>-582190.48806096904</v>
      </c>
      <c r="L223" s="34">
        <v>223032.66348140483</v>
      </c>
      <c r="M223" s="34">
        <v>11570.4</v>
      </c>
      <c r="N223" s="254">
        <f>SUM(LisäyksetVähennykset[[#This Row],[Kuntien yhdistymisavustus (-0,99 €/as)]:[Vuonna 2023 käyttämättä jääneiden yhdistymisavustusten palautus]])</f>
        <v>528620.40035193285</v>
      </c>
      <c r="O223" s="112"/>
    </row>
    <row r="224" spans="1:15" s="45" customFormat="1" x14ac:dyDescent="0.25">
      <c r="A224" s="242">
        <v>707</v>
      </c>
      <c r="B224" s="242" t="s">
        <v>231</v>
      </c>
      <c r="C224" s="332">
        <v>-1940.4</v>
      </c>
      <c r="D224" s="121">
        <v>-3547.6</v>
      </c>
      <c r="E224" s="121">
        <v>-1940.4</v>
      </c>
      <c r="F224" s="121">
        <v>-19.600000000000001</v>
      </c>
      <c r="G224" s="121">
        <v>-44100</v>
      </c>
      <c r="H224" s="121">
        <v>-54778.428</v>
      </c>
      <c r="I224" s="121">
        <v>-212619.09718746648</v>
      </c>
      <c r="J224" s="34">
        <v>900.93302301351832</v>
      </c>
      <c r="K224" s="34">
        <v>-177519.19051018968</v>
      </c>
      <c r="L224" s="34">
        <v>68006.22595263744</v>
      </c>
      <c r="M224" s="34">
        <v>3528</v>
      </c>
      <c r="N224" s="254">
        <f>SUM(LisäyksetVähennykset[[#This Row],[Kuntien yhdistymisavustus (-0,99 €/as)]:[Vuonna 2023 käyttämättä jääneiden yhdistymisavustusten palautus]])</f>
        <v>-424029.55672200519</v>
      </c>
      <c r="O224" s="112"/>
    </row>
    <row r="225" spans="1:15" s="45" customFormat="1" x14ac:dyDescent="0.25">
      <c r="A225" s="242">
        <v>710</v>
      </c>
      <c r="B225" s="242" t="s">
        <v>232</v>
      </c>
      <c r="C225" s="332">
        <v>-27032.94</v>
      </c>
      <c r="D225" s="121">
        <v>-49423.86</v>
      </c>
      <c r="E225" s="121">
        <v>-27032.94</v>
      </c>
      <c r="F225" s="121">
        <v>-273.06</v>
      </c>
      <c r="G225" s="121">
        <v>-614385</v>
      </c>
      <c r="H225" s="121">
        <v>-1139741.4950000001</v>
      </c>
      <c r="I225" s="121">
        <v>-2352267.1041067266</v>
      </c>
      <c r="J225" s="34">
        <v>12551.467921636291</v>
      </c>
      <c r="K225" s="34">
        <v>-2473132.1510567549</v>
      </c>
      <c r="L225" s="34">
        <v>947437.75809322344</v>
      </c>
      <c r="M225" s="34">
        <v>49150.8</v>
      </c>
      <c r="N225" s="254">
        <f>SUM(LisäyksetVähennykset[[#This Row],[Kuntien yhdistymisavustus (-0,99 €/as)]:[Vuonna 2023 käyttämättä jääneiden yhdistymisavustusten palautus]])</f>
        <v>-5674148.5241486235</v>
      </c>
      <c r="O225" s="112"/>
    </row>
    <row r="226" spans="1:15" s="45" customFormat="1" x14ac:dyDescent="0.25">
      <c r="A226" s="242">
        <v>729</v>
      </c>
      <c r="B226" s="242" t="s">
        <v>233</v>
      </c>
      <c r="C226" s="332">
        <v>-8885.25</v>
      </c>
      <c r="D226" s="121">
        <v>-16244.75</v>
      </c>
      <c r="E226" s="121">
        <v>-8885.25</v>
      </c>
      <c r="F226" s="121">
        <v>-89.75</v>
      </c>
      <c r="G226" s="121">
        <v>-201937.5</v>
      </c>
      <c r="H226" s="121">
        <v>-373498.14500000002</v>
      </c>
      <c r="I226" s="121">
        <v>-506507.40780627506</v>
      </c>
      <c r="J226" s="34">
        <v>-40326.05046439841</v>
      </c>
      <c r="K226" s="34">
        <v>-812874.86470864923</v>
      </c>
      <c r="L226" s="34">
        <v>311406.060165776</v>
      </c>
      <c r="M226" s="34">
        <v>16155</v>
      </c>
      <c r="N226" s="254">
        <f>SUM(LisäyksetVähennykset[[#This Row],[Kuntien yhdistymisavustus (-0,99 €/as)]:[Vuonna 2023 käyttämättä jääneiden yhdistymisavustusten palautus]])</f>
        <v>-1641687.9078135467</v>
      </c>
      <c r="O226" s="112"/>
    </row>
    <row r="227" spans="1:15" s="45" customFormat="1" x14ac:dyDescent="0.25">
      <c r="A227" s="242">
        <v>732</v>
      </c>
      <c r="B227" s="242" t="s">
        <v>234</v>
      </c>
      <c r="C227" s="332">
        <v>-3302.64</v>
      </c>
      <c r="D227" s="121">
        <v>-6038.16</v>
      </c>
      <c r="E227" s="121">
        <v>-3302.64</v>
      </c>
      <c r="F227" s="121">
        <v>-33.36</v>
      </c>
      <c r="G227" s="121">
        <v>-75060</v>
      </c>
      <c r="H227" s="121">
        <v>-67389.922500000001</v>
      </c>
      <c r="I227" s="121">
        <v>-710272.22485074052</v>
      </c>
      <c r="J227" s="34">
        <v>444930.54671531904</v>
      </c>
      <c r="K227" s="34">
        <v>-302144.90792958817</v>
      </c>
      <c r="L227" s="34">
        <v>115749.37233571352</v>
      </c>
      <c r="M227" s="34">
        <v>6004.8</v>
      </c>
      <c r="N227" s="254">
        <f>SUM(LisäyksetVähennykset[[#This Row],[Kuntien yhdistymisavustus (-0,99 €/as)]:[Vuonna 2023 käyttämättä jääneiden yhdistymisavustusten palautus]])</f>
        <v>-600859.1362292961</v>
      </c>
      <c r="O227" s="112"/>
    </row>
    <row r="228" spans="1:15" s="45" customFormat="1" x14ac:dyDescent="0.25">
      <c r="A228" s="242">
        <v>734</v>
      </c>
      <c r="B228" s="242" t="s">
        <v>235</v>
      </c>
      <c r="C228" s="332">
        <v>-50423.67</v>
      </c>
      <c r="D228" s="121">
        <v>-92188.73</v>
      </c>
      <c r="E228" s="121">
        <v>-50423.67</v>
      </c>
      <c r="F228" s="121">
        <v>-509.33</v>
      </c>
      <c r="G228" s="121">
        <v>-1145992.5</v>
      </c>
      <c r="H228" s="121">
        <v>-2128654.1946999999</v>
      </c>
      <c r="I228" s="121">
        <v>-1488226.3948632984</v>
      </c>
      <c r="J228" s="34">
        <v>23411.847786299761</v>
      </c>
      <c r="K228" s="34">
        <v>-4613053.5358446389</v>
      </c>
      <c r="L228" s="34">
        <v>1767225.0543090217</v>
      </c>
      <c r="M228" s="34">
        <v>91679.400000000009</v>
      </c>
      <c r="N228" s="254">
        <f>SUM(LisäyksetVähennykset[[#This Row],[Kuntien yhdistymisavustus (-0,99 €/as)]:[Vuonna 2023 käyttämättä jääneiden yhdistymisavustusten palautus]])</f>
        <v>-7687155.7233126145</v>
      </c>
      <c r="O228" s="112"/>
    </row>
    <row r="229" spans="1:15" s="45" customFormat="1" x14ac:dyDescent="0.25">
      <c r="A229" s="242">
        <v>738</v>
      </c>
      <c r="B229" s="242" t="s">
        <v>236</v>
      </c>
      <c r="C229" s="332">
        <v>-2887.83</v>
      </c>
      <c r="D229" s="121">
        <v>-5279.77</v>
      </c>
      <c r="E229" s="121">
        <v>-2887.83</v>
      </c>
      <c r="F229" s="121">
        <v>-29.17</v>
      </c>
      <c r="G229" s="121">
        <v>-65632.5</v>
      </c>
      <c r="H229" s="121">
        <v>-53932.345000000001</v>
      </c>
      <c r="I229" s="121">
        <v>97268.16018971859</v>
      </c>
      <c r="J229" s="34">
        <v>1340.8273612910373</v>
      </c>
      <c r="K229" s="34">
        <v>-264195.65240725683</v>
      </c>
      <c r="L229" s="34">
        <v>101211.30668563439</v>
      </c>
      <c r="M229" s="34">
        <v>5250.6</v>
      </c>
      <c r="N229" s="254">
        <f>SUM(LisäyksetVähennykset[[#This Row],[Kuntien yhdistymisavustus (-0,99 €/as)]:[Vuonna 2023 käyttämättä jääneiden yhdistymisavustusten palautus]])</f>
        <v>-189774.2031706128</v>
      </c>
      <c r="O229" s="112"/>
    </row>
    <row r="230" spans="1:15" s="45" customFormat="1" x14ac:dyDescent="0.25">
      <c r="A230" s="242">
        <v>739</v>
      </c>
      <c r="B230" s="242" t="s">
        <v>237</v>
      </c>
      <c r="C230" s="332">
        <v>-3223.44</v>
      </c>
      <c r="D230" s="121">
        <v>-5893.3600000000006</v>
      </c>
      <c r="E230" s="121">
        <v>-3223.44</v>
      </c>
      <c r="F230" s="121">
        <v>-32.56</v>
      </c>
      <c r="G230" s="121">
        <v>-73260</v>
      </c>
      <c r="H230" s="121">
        <v>-125900.505</v>
      </c>
      <c r="I230" s="121">
        <v>1181236.7453195436</v>
      </c>
      <c r="J230" s="34">
        <v>970441.29712819995</v>
      </c>
      <c r="K230" s="34">
        <v>-294899.22668427433</v>
      </c>
      <c r="L230" s="34">
        <v>112973.60801111607</v>
      </c>
      <c r="M230" s="34">
        <v>5860.8</v>
      </c>
      <c r="N230" s="254">
        <f>SUM(LisäyksetVähennykset[[#This Row],[Kuntien yhdistymisavustus (-0,99 €/as)]:[Vuonna 2023 käyttämättä jääneiden yhdistymisavustusten palautus]])</f>
        <v>1764079.9187745855</v>
      </c>
      <c r="O230" s="112"/>
    </row>
    <row r="231" spans="1:15" s="45" customFormat="1" x14ac:dyDescent="0.25">
      <c r="A231" s="242">
        <v>740</v>
      </c>
      <c r="B231" s="242" t="s">
        <v>238</v>
      </c>
      <c r="C231" s="332">
        <v>-31764.15</v>
      </c>
      <c r="D231" s="121">
        <v>-58073.85</v>
      </c>
      <c r="E231" s="121">
        <v>-31764.15</v>
      </c>
      <c r="F231" s="121">
        <v>-320.85000000000002</v>
      </c>
      <c r="G231" s="121">
        <v>-721912.5</v>
      </c>
      <c r="H231" s="121">
        <v>-1710961.1025</v>
      </c>
      <c r="I231" s="121">
        <v>-5483952.9192687627</v>
      </c>
      <c r="J231" s="34">
        <v>-1734345.665751552</v>
      </c>
      <c r="K231" s="34">
        <v>-2905971.0344486921</v>
      </c>
      <c r="L231" s="34">
        <v>1113254.9794338634</v>
      </c>
      <c r="M231" s="34">
        <v>57753</v>
      </c>
      <c r="N231" s="254">
        <f>SUM(LisäyksetVähennykset[[#This Row],[Kuntien yhdistymisavustus (-0,99 €/as)]:[Vuonna 2023 käyttämättä jääneiden yhdistymisavustusten palautus]])</f>
        <v>-11508058.242535144</v>
      </c>
      <c r="O231" s="112"/>
    </row>
    <row r="232" spans="1:15" s="45" customFormat="1" x14ac:dyDescent="0.25">
      <c r="A232" s="242">
        <v>742</v>
      </c>
      <c r="B232" s="242" t="s">
        <v>239</v>
      </c>
      <c r="C232" s="332">
        <v>-978.12</v>
      </c>
      <c r="D232" s="121">
        <v>-1788.28</v>
      </c>
      <c r="E232" s="121">
        <v>-978.12</v>
      </c>
      <c r="F232" s="121">
        <v>-9.8800000000000008</v>
      </c>
      <c r="G232" s="121">
        <v>-22230</v>
      </c>
      <c r="H232" s="121">
        <v>-24881.172500000001</v>
      </c>
      <c r="I232" s="121">
        <v>-3069.3803781253428</v>
      </c>
      <c r="J232" s="34">
        <v>210077.19787096893</v>
      </c>
      <c r="K232" s="34">
        <v>-89484.163379626232</v>
      </c>
      <c r="L232" s="34">
        <v>34280.68940877846</v>
      </c>
      <c r="M232" s="34">
        <v>1778.4</v>
      </c>
      <c r="N232" s="254">
        <f>SUM(LisäyksetVähennykset[[#This Row],[Kuntien yhdistymisavustus (-0,99 €/as)]:[Vuonna 2023 käyttämättä jääneiden yhdistymisavustusten palautus]])</f>
        <v>102717.17102199582</v>
      </c>
      <c r="O232" s="112"/>
    </row>
    <row r="233" spans="1:15" s="45" customFormat="1" x14ac:dyDescent="0.25">
      <c r="A233" s="242">
        <v>743</v>
      </c>
      <c r="B233" s="242" t="s">
        <v>240</v>
      </c>
      <c r="C233" s="332">
        <v>-64669.77</v>
      </c>
      <c r="D233" s="121">
        <v>-118234.63</v>
      </c>
      <c r="E233" s="121">
        <v>-64669.77</v>
      </c>
      <c r="F233" s="121">
        <v>-653.23</v>
      </c>
      <c r="G233" s="121">
        <v>-1469767.5</v>
      </c>
      <c r="H233" s="121">
        <v>-3182317.5425</v>
      </c>
      <c r="I233" s="121">
        <v>-8531579.612140391</v>
      </c>
      <c r="J233" s="34">
        <v>-3999647.5402078256</v>
      </c>
      <c r="K233" s="34">
        <v>-5916370.4498454705</v>
      </c>
      <c r="L233" s="34">
        <v>2266515.6621959875</v>
      </c>
      <c r="M233" s="34">
        <v>117581.40000000001</v>
      </c>
      <c r="N233" s="254">
        <f>SUM(LisäyksetVähennykset[[#This Row],[Kuntien yhdistymisavustus (-0,99 €/as)]:[Vuonna 2023 käyttämättä jääneiden yhdistymisavustusten palautus]])</f>
        <v>-20963812.9824977</v>
      </c>
      <c r="O233" s="112"/>
    </row>
    <row r="234" spans="1:15" s="45" customFormat="1" x14ac:dyDescent="0.25">
      <c r="A234" s="242">
        <v>746</v>
      </c>
      <c r="B234" s="242" t="s">
        <v>241</v>
      </c>
      <c r="C234" s="332">
        <v>-4687.6499999999996</v>
      </c>
      <c r="D234" s="121">
        <v>-8570.35</v>
      </c>
      <c r="E234" s="121">
        <v>-4687.6499999999996</v>
      </c>
      <c r="F234" s="121">
        <v>-47.35</v>
      </c>
      <c r="G234" s="121">
        <v>-106537.5</v>
      </c>
      <c r="H234" s="121">
        <v>-110959.38</v>
      </c>
      <c r="I234" s="121">
        <v>-148717.32408441388</v>
      </c>
      <c r="J234" s="34">
        <v>-585313.8821712822</v>
      </c>
      <c r="K234" s="34">
        <v>-428853.75870701438</v>
      </c>
      <c r="L234" s="34">
        <v>164290.55096211136</v>
      </c>
      <c r="M234" s="34">
        <v>8523</v>
      </c>
      <c r="N234" s="254">
        <f>SUM(LisäyksetVähennykset[[#This Row],[Kuntien yhdistymisavustus (-0,99 €/as)]:[Vuonna 2023 käyttämättä jääneiden yhdistymisavustusten palautus]])</f>
        <v>-1225561.2940005991</v>
      </c>
      <c r="O234" s="112"/>
    </row>
    <row r="235" spans="1:15" s="45" customFormat="1" x14ac:dyDescent="0.25">
      <c r="A235" s="242">
        <v>747</v>
      </c>
      <c r="B235" s="242" t="s">
        <v>242</v>
      </c>
      <c r="C235" s="332">
        <v>-1294.92</v>
      </c>
      <c r="D235" s="121">
        <v>-2367.48</v>
      </c>
      <c r="E235" s="121">
        <v>-1294.92</v>
      </c>
      <c r="F235" s="121">
        <v>-13.08</v>
      </c>
      <c r="G235" s="121">
        <v>-29430</v>
      </c>
      <c r="H235" s="121">
        <v>-31253.99</v>
      </c>
      <c r="I235" s="121">
        <v>363573.27875279542</v>
      </c>
      <c r="J235" s="34">
        <v>283948.58489413082</v>
      </c>
      <c r="K235" s="34">
        <v>-118466.8883608817</v>
      </c>
      <c r="L235" s="34">
        <v>45383.746707168248</v>
      </c>
      <c r="M235" s="34">
        <v>2354.4</v>
      </c>
      <c r="N235" s="254">
        <f>SUM(LisäyksetVähennykset[[#This Row],[Kuntien yhdistymisavustus (-0,99 €/as)]:[Vuonna 2023 käyttämättä jääneiden yhdistymisavustusten palautus]])</f>
        <v>511138.73199321277</v>
      </c>
      <c r="O235" s="112"/>
    </row>
    <row r="236" spans="1:15" s="45" customFormat="1" x14ac:dyDescent="0.25">
      <c r="A236" s="242">
        <v>748</v>
      </c>
      <c r="B236" s="242" t="s">
        <v>243</v>
      </c>
      <c r="C236" s="332">
        <v>-4848.03</v>
      </c>
      <c r="D236" s="121">
        <v>-8863.57</v>
      </c>
      <c r="E236" s="121">
        <v>-4848.03</v>
      </c>
      <c r="F236" s="121">
        <v>-48.97</v>
      </c>
      <c r="G236" s="121">
        <v>-110182.5</v>
      </c>
      <c r="H236" s="121">
        <v>-76760.244999999995</v>
      </c>
      <c r="I236" s="121">
        <v>-828488.94256553904</v>
      </c>
      <c r="J236" s="34">
        <v>-891419.16936990723</v>
      </c>
      <c r="K236" s="34">
        <v>-443526.26322877494</v>
      </c>
      <c r="L236" s="34">
        <v>169911.47371942119</v>
      </c>
      <c r="M236" s="34">
        <v>8814.6</v>
      </c>
      <c r="N236" s="254">
        <f>SUM(LisäyksetVähennykset[[#This Row],[Kuntien yhdistymisavustus (-0,99 €/as)]:[Vuonna 2023 käyttämättä jääneiden yhdistymisavustusten palautus]])</f>
        <v>-2190259.6464447998</v>
      </c>
      <c r="O236" s="112"/>
    </row>
    <row r="237" spans="1:15" s="45" customFormat="1" x14ac:dyDescent="0.25">
      <c r="A237" s="242">
        <v>749</v>
      </c>
      <c r="B237" s="242" t="s">
        <v>244</v>
      </c>
      <c r="C237" s="332">
        <v>-21019.68</v>
      </c>
      <c r="D237" s="121">
        <v>-38429.919999999998</v>
      </c>
      <c r="E237" s="121">
        <v>-21019.68</v>
      </c>
      <c r="F237" s="121">
        <v>-212.32</v>
      </c>
      <c r="G237" s="121">
        <v>-477720</v>
      </c>
      <c r="H237" s="121">
        <v>-877324.3</v>
      </c>
      <c r="I237" s="121">
        <v>-1993593.6277813506</v>
      </c>
      <c r="J237" s="34">
        <v>-2152232.4806169602</v>
      </c>
      <c r="K237" s="34">
        <v>-1923003.8025062997</v>
      </c>
      <c r="L237" s="34">
        <v>736687.8517481623</v>
      </c>
      <c r="M237" s="34">
        <v>38217.599999999999</v>
      </c>
      <c r="N237" s="254">
        <f>SUM(LisäyksetVähennykset[[#This Row],[Kuntien yhdistymisavustus (-0,99 €/as)]:[Vuonna 2023 käyttämättä jääneiden yhdistymisavustusten palautus]])</f>
        <v>-6729650.3591564493</v>
      </c>
      <c r="O237" s="112"/>
    </row>
    <row r="238" spans="1:15" s="45" customFormat="1" x14ac:dyDescent="0.25">
      <c r="A238" s="242">
        <v>751</v>
      </c>
      <c r="B238" s="242" t="s">
        <v>245</v>
      </c>
      <c r="C238" s="332">
        <v>-2848.23</v>
      </c>
      <c r="D238" s="121">
        <v>-5207.37</v>
      </c>
      <c r="E238" s="121">
        <v>-2848.23</v>
      </c>
      <c r="F238" s="121">
        <v>-28.77</v>
      </c>
      <c r="G238" s="121">
        <v>-64732.5</v>
      </c>
      <c r="H238" s="121">
        <v>-43975.8</v>
      </c>
      <c r="I238" s="121">
        <v>278470.92239572416</v>
      </c>
      <c r="J238" s="34">
        <v>-69057.409734889545</v>
      </c>
      <c r="K238" s="34">
        <v>-260572.81178459988</v>
      </c>
      <c r="L238" s="34">
        <v>99823.424523335663</v>
      </c>
      <c r="M238" s="34">
        <v>5178.6000000000004</v>
      </c>
      <c r="N238" s="254">
        <f>SUM(LisäyksetVähennykset[[#This Row],[Kuntien yhdistymisavustus (-0,99 €/as)]:[Vuonna 2023 käyttämättä jääneiden yhdistymisavustusten palautus]])</f>
        <v>-65798.174600429615</v>
      </c>
      <c r="O238" s="112"/>
    </row>
    <row r="239" spans="1:15" s="45" customFormat="1" x14ac:dyDescent="0.25">
      <c r="A239" s="242">
        <v>753</v>
      </c>
      <c r="B239" s="242" t="s">
        <v>246</v>
      </c>
      <c r="C239" s="332">
        <v>-22096.799999999999</v>
      </c>
      <c r="D239" s="121">
        <v>-40399.200000000004</v>
      </c>
      <c r="E239" s="121">
        <v>-22096.799999999999</v>
      </c>
      <c r="F239" s="121">
        <v>-223.20000000000002</v>
      </c>
      <c r="G239" s="121">
        <v>-502200</v>
      </c>
      <c r="H239" s="121">
        <v>-754717.99404999998</v>
      </c>
      <c r="I239" s="121">
        <v>6620333.6686252933</v>
      </c>
      <c r="J239" s="34">
        <v>3608185.4712781096</v>
      </c>
      <c r="K239" s="34">
        <v>-2021545.0674425683</v>
      </c>
      <c r="L239" s="34">
        <v>774438.24656268756</v>
      </c>
      <c r="M239" s="34">
        <v>40176</v>
      </c>
      <c r="N239" s="254">
        <f>SUM(LisäyksetVähennykset[[#This Row],[Kuntien yhdistymisavustus (-0,99 €/as)]:[Vuonna 2023 käyttämättä jääneiden yhdistymisavustusten palautus]])</f>
        <v>7679854.3249735236</v>
      </c>
      <c r="O239" s="112"/>
    </row>
    <row r="240" spans="1:15" s="45" customFormat="1" x14ac:dyDescent="0.25">
      <c r="A240" s="242">
        <v>755</v>
      </c>
      <c r="B240" s="242" t="s">
        <v>247</v>
      </c>
      <c r="C240" s="332">
        <v>-6154.83</v>
      </c>
      <c r="D240" s="121">
        <v>-11252.77</v>
      </c>
      <c r="E240" s="121">
        <v>-6154.83</v>
      </c>
      <c r="F240" s="121">
        <v>-62.17</v>
      </c>
      <c r="G240" s="121">
        <v>-139882.5</v>
      </c>
      <c r="H240" s="121">
        <v>-175068.79</v>
      </c>
      <c r="I240" s="121">
        <v>948316.28074108204</v>
      </c>
      <c r="J240" s="34">
        <v>1040650.6809683233</v>
      </c>
      <c r="K240" s="34">
        <v>-563080.00377645378</v>
      </c>
      <c r="L240" s="34">
        <v>215711.58507527906</v>
      </c>
      <c r="M240" s="34">
        <v>11190.6</v>
      </c>
      <c r="N240" s="254">
        <f>SUM(LisäyksetVähennykset[[#This Row],[Kuntien yhdistymisavustus (-0,99 €/as)]:[Vuonna 2023 käyttämättä jääneiden yhdistymisavustusten palautus]])</f>
        <v>1314213.2530082304</v>
      </c>
      <c r="O240" s="112"/>
    </row>
    <row r="241" spans="1:15" s="45" customFormat="1" x14ac:dyDescent="0.25">
      <c r="A241" s="242">
        <v>758</v>
      </c>
      <c r="B241" s="242" t="s">
        <v>248</v>
      </c>
      <c r="C241" s="332">
        <v>-8052.66</v>
      </c>
      <c r="D241" s="121">
        <v>-14722.54</v>
      </c>
      <c r="E241" s="121">
        <v>-8052.66</v>
      </c>
      <c r="F241" s="121">
        <v>-81.34</v>
      </c>
      <c r="G241" s="121">
        <v>-183015</v>
      </c>
      <c r="H241" s="121">
        <v>-173586.4675</v>
      </c>
      <c r="I241" s="121">
        <v>-2318562.9125566757</v>
      </c>
      <c r="J241" s="34">
        <v>-874185.26601256337</v>
      </c>
      <c r="K241" s="34">
        <v>-736704.64061728725</v>
      </c>
      <c r="L241" s="34">
        <v>282225.83770344534</v>
      </c>
      <c r="M241" s="34">
        <v>14641.2</v>
      </c>
      <c r="N241" s="254">
        <f>SUM(LisäyksetVähennykset[[#This Row],[Kuntien yhdistymisavustus (-0,99 €/as)]:[Vuonna 2023 käyttämättä jääneiden yhdistymisavustusten palautus]])</f>
        <v>-4020096.4489830802</v>
      </c>
      <c r="O241" s="112"/>
    </row>
    <row r="242" spans="1:15" s="45" customFormat="1" x14ac:dyDescent="0.25">
      <c r="A242" s="242">
        <v>759</v>
      </c>
      <c r="B242" s="242" t="s">
        <v>249</v>
      </c>
      <c r="C242" s="332">
        <v>-1922.58</v>
      </c>
      <c r="D242" s="121">
        <v>-3515.02</v>
      </c>
      <c r="E242" s="121">
        <v>-1922.58</v>
      </c>
      <c r="F242" s="121">
        <v>-19.420000000000002</v>
      </c>
      <c r="G242" s="121">
        <v>-43695</v>
      </c>
      <c r="H242" s="121">
        <v>-61087.48</v>
      </c>
      <c r="I242" s="121">
        <v>82997.477848417751</v>
      </c>
      <c r="J242" s="34">
        <v>-131032.85477877008</v>
      </c>
      <c r="K242" s="34">
        <v>-175888.91222999408</v>
      </c>
      <c r="L242" s="34">
        <v>67381.678979603006</v>
      </c>
      <c r="M242" s="34">
        <v>3495.6</v>
      </c>
      <c r="N242" s="254">
        <f>SUM(LisäyksetVähennykset[[#This Row],[Kuntien yhdistymisavustus (-0,99 €/as)]:[Vuonna 2023 käyttämättä jääneiden yhdistymisavustusten palautus]])</f>
        <v>-265209.09018074343</v>
      </c>
      <c r="O242" s="112"/>
    </row>
    <row r="243" spans="1:15" s="45" customFormat="1" x14ac:dyDescent="0.25">
      <c r="A243" s="242">
        <v>761</v>
      </c>
      <c r="B243" s="242" t="s">
        <v>250</v>
      </c>
      <c r="C243" s="332">
        <v>-8341.74</v>
      </c>
      <c r="D243" s="121">
        <v>-15251.060000000001</v>
      </c>
      <c r="E243" s="121">
        <v>-8341.74</v>
      </c>
      <c r="F243" s="121">
        <v>-84.26</v>
      </c>
      <c r="G243" s="121">
        <v>-189585</v>
      </c>
      <c r="H243" s="121">
        <v>-268769.79499999998</v>
      </c>
      <c r="I243" s="121">
        <v>1184243.7799134771</v>
      </c>
      <c r="J243" s="34">
        <v>687058.8886166492</v>
      </c>
      <c r="K243" s="34">
        <v>-763151.37716268282</v>
      </c>
      <c r="L243" s="34">
        <v>292357.37748822605</v>
      </c>
      <c r="M243" s="34">
        <v>15166.800000000001</v>
      </c>
      <c r="N243" s="254">
        <f>SUM(LisäyksetVähennykset[[#This Row],[Kuntien yhdistymisavustus (-0,99 €/as)]:[Vuonna 2023 käyttämättä jääneiden yhdistymisavustusten palautus]])</f>
        <v>925301.87385566963</v>
      </c>
      <c r="O243" s="112"/>
    </row>
    <row r="244" spans="1:15" s="45" customFormat="1" x14ac:dyDescent="0.25">
      <c r="A244" s="242">
        <v>762</v>
      </c>
      <c r="B244" s="242" t="s">
        <v>251</v>
      </c>
      <c r="C244" s="332">
        <v>-3635.2799999999997</v>
      </c>
      <c r="D244" s="121">
        <v>-6646.3200000000006</v>
      </c>
      <c r="E244" s="121">
        <v>-3635.2799999999997</v>
      </c>
      <c r="F244" s="121">
        <v>-36.72</v>
      </c>
      <c r="G244" s="121">
        <v>-82620</v>
      </c>
      <c r="H244" s="121">
        <v>-114385.185</v>
      </c>
      <c r="I244" s="121">
        <v>1133334.640933282</v>
      </c>
      <c r="J244" s="34">
        <v>594711.0679325345</v>
      </c>
      <c r="K244" s="34">
        <v>-332576.76915990643</v>
      </c>
      <c r="L244" s="34">
        <v>127407.58249902278</v>
      </c>
      <c r="M244" s="34">
        <v>6609.6</v>
      </c>
      <c r="N244" s="254">
        <f>SUM(LisäyksetVähennykset[[#This Row],[Kuntien yhdistymisavustus (-0,99 €/as)]:[Vuonna 2023 käyttämättä jääneiden yhdistymisavustusten palautus]])</f>
        <v>1318527.3372049329</v>
      </c>
      <c r="O244" s="112"/>
    </row>
    <row r="245" spans="1:15" s="45" customFormat="1" x14ac:dyDescent="0.25">
      <c r="A245" s="242">
        <v>765</v>
      </c>
      <c r="B245" s="242" t="s">
        <v>252</v>
      </c>
      <c r="C245" s="332">
        <v>-10250.459999999999</v>
      </c>
      <c r="D245" s="121">
        <v>-18740.740000000002</v>
      </c>
      <c r="E245" s="121">
        <v>-10250.459999999999</v>
      </c>
      <c r="F245" s="121">
        <v>-103.54</v>
      </c>
      <c r="G245" s="121">
        <v>-232965</v>
      </c>
      <c r="H245" s="121">
        <v>-233141.005</v>
      </c>
      <c r="I245" s="121">
        <v>-1043874.4614051267</v>
      </c>
      <c r="J245" s="34">
        <v>4759.3165919805961</v>
      </c>
      <c r="K245" s="34">
        <v>-937772.29517474701</v>
      </c>
      <c r="L245" s="34">
        <v>359253.29771102447</v>
      </c>
      <c r="M245" s="34">
        <v>18637.2</v>
      </c>
      <c r="N245" s="254">
        <f>SUM(LisäyksetVähennykset[[#This Row],[Kuntien yhdistymisavustus (-0,99 €/as)]:[Vuonna 2023 käyttämättä jääneiden yhdistymisavustusten palautus]])</f>
        <v>-2104448.1472768686</v>
      </c>
      <c r="O245" s="112"/>
    </row>
    <row r="246" spans="1:15" s="45" customFormat="1" x14ac:dyDescent="0.25">
      <c r="A246" s="242">
        <v>768</v>
      </c>
      <c r="B246" s="242" t="s">
        <v>253</v>
      </c>
      <c r="C246" s="332">
        <v>-2351.25</v>
      </c>
      <c r="D246" s="121">
        <v>-4298.75</v>
      </c>
      <c r="E246" s="121">
        <v>-2351.25</v>
      </c>
      <c r="F246" s="121">
        <v>-23.75</v>
      </c>
      <c r="G246" s="121">
        <v>-53437.5</v>
      </c>
      <c r="H246" s="121">
        <v>-123614.935</v>
      </c>
      <c r="I246" s="121">
        <v>356138.01502340147</v>
      </c>
      <c r="J246" s="34">
        <v>581009.23540068476</v>
      </c>
      <c r="K246" s="34">
        <v>-215106.16197025537</v>
      </c>
      <c r="L246" s="34">
        <v>82405.503386486685</v>
      </c>
      <c r="M246" s="34">
        <v>4275</v>
      </c>
      <c r="N246" s="254">
        <f>SUM(LisäyksetVähennykset[[#This Row],[Kuntien yhdistymisavustus (-0,99 €/as)]:[Vuonna 2023 käyttämättä jääneiden yhdistymisavustusten palautus]])</f>
        <v>622644.15684031753</v>
      </c>
      <c r="O246" s="112"/>
    </row>
    <row r="247" spans="1:15" s="45" customFormat="1" x14ac:dyDescent="0.25">
      <c r="A247" s="242">
        <v>777</v>
      </c>
      <c r="B247" s="242" t="s">
        <v>254</v>
      </c>
      <c r="C247" s="332">
        <v>-7293.33</v>
      </c>
      <c r="D247" s="121">
        <v>-13334.27</v>
      </c>
      <c r="E247" s="121">
        <v>-7293.33</v>
      </c>
      <c r="F247" s="121">
        <v>-73.67</v>
      </c>
      <c r="G247" s="121">
        <v>-165757.5</v>
      </c>
      <c r="H247" s="121">
        <v>-206833.55499999999</v>
      </c>
      <c r="I247" s="121">
        <v>299371.21545643284</v>
      </c>
      <c r="J247" s="34">
        <v>561784.0863150229</v>
      </c>
      <c r="K247" s="34">
        <v>-667236.67167784052</v>
      </c>
      <c r="L247" s="34">
        <v>255613.19724136734</v>
      </c>
      <c r="M247" s="34">
        <v>13260.6</v>
      </c>
      <c r="N247" s="254">
        <f>SUM(LisäyksetVähennykset[[#This Row],[Kuntien yhdistymisavustus (-0,99 €/as)]:[Vuonna 2023 käyttämättä jääneiden yhdistymisavustusten palautus]])</f>
        <v>62206.772334982517</v>
      </c>
      <c r="O247" s="112"/>
    </row>
    <row r="248" spans="1:15" s="45" customFormat="1" x14ac:dyDescent="0.25">
      <c r="A248" s="242">
        <v>778</v>
      </c>
      <c r="B248" s="242" t="s">
        <v>255</v>
      </c>
      <c r="C248" s="332">
        <v>-6695.37</v>
      </c>
      <c r="D248" s="121">
        <v>-12241.03</v>
      </c>
      <c r="E248" s="121">
        <v>-6695.37</v>
      </c>
      <c r="F248" s="121">
        <v>-67.63</v>
      </c>
      <c r="G248" s="121">
        <v>-152167.5</v>
      </c>
      <c r="H248" s="121">
        <v>-307360.81</v>
      </c>
      <c r="I248" s="121">
        <v>735153.47764505388</v>
      </c>
      <c r="J248" s="34">
        <v>223841.56793869319</v>
      </c>
      <c r="K248" s="34">
        <v>-612531.77827572089</v>
      </c>
      <c r="L248" s="34">
        <v>234656.17659065663</v>
      </c>
      <c r="M248" s="34">
        <v>12173.4</v>
      </c>
      <c r="N248" s="254">
        <f>SUM(LisäyksetVähennykset[[#This Row],[Kuntien yhdistymisavustus (-0,99 €/as)]:[Vuonna 2023 käyttämättä jääneiden yhdistymisavustusten palautus]])</f>
        <v>108065.13389868286</v>
      </c>
      <c r="O248" s="112"/>
    </row>
    <row r="249" spans="1:15" s="45" customFormat="1" x14ac:dyDescent="0.25">
      <c r="A249" s="242">
        <v>781</v>
      </c>
      <c r="B249" s="242" t="s">
        <v>256</v>
      </c>
      <c r="C249" s="332">
        <v>-3468.96</v>
      </c>
      <c r="D249" s="121">
        <v>-6342.24</v>
      </c>
      <c r="E249" s="121">
        <v>-3468.96</v>
      </c>
      <c r="F249" s="121">
        <v>-35.04</v>
      </c>
      <c r="G249" s="121">
        <v>-78840</v>
      </c>
      <c r="H249" s="121">
        <v>-108913.65</v>
      </c>
      <c r="I249" s="121">
        <v>1784046.2085390668</v>
      </c>
      <c r="J249" s="34">
        <v>1595457.0456001635</v>
      </c>
      <c r="K249" s="34">
        <v>-317360.83854474727</v>
      </c>
      <c r="L249" s="34">
        <v>121578.47741736815</v>
      </c>
      <c r="M249" s="34">
        <v>6307.2</v>
      </c>
      <c r="N249" s="254">
        <f>SUM(LisäyksetVähennykset[[#This Row],[Kuntien yhdistymisavustus (-0,99 €/as)]:[Vuonna 2023 käyttämättä jääneiden yhdistymisavustusten palautus]])</f>
        <v>2988959.2430118509</v>
      </c>
      <c r="O249" s="112"/>
    </row>
    <row r="250" spans="1:15" s="45" customFormat="1" x14ac:dyDescent="0.25">
      <c r="A250" s="242">
        <v>783</v>
      </c>
      <c r="B250" s="242" t="s">
        <v>257</v>
      </c>
      <c r="C250" s="332">
        <v>-6354.8099999999995</v>
      </c>
      <c r="D250" s="121">
        <v>-11618.390000000001</v>
      </c>
      <c r="E250" s="121">
        <v>-6354.8099999999995</v>
      </c>
      <c r="F250" s="121">
        <v>-64.19</v>
      </c>
      <c r="G250" s="121">
        <v>-144427.5</v>
      </c>
      <c r="H250" s="121">
        <v>-154080.995</v>
      </c>
      <c r="I250" s="121">
        <v>-115446.19249187982</v>
      </c>
      <c r="J250" s="34">
        <v>-24874.755347291954</v>
      </c>
      <c r="K250" s="34">
        <v>-581375.34892087127</v>
      </c>
      <c r="L250" s="34">
        <v>222720.38999488761</v>
      </c>
      <c r="M250" s="34">
        <v>11554.2</v>
      </c>
      <c r="N250" s="254">
        <f>SUM(LisäyksetVähennykset[[#This Row],[Kuntien yhdistymisavustus (-0,99 €/as)]:[Vuonna 2023 käyttämättä jääneiden yhdistymisavustusten palautus]])</f>
        <v>-810322.40176515537</v>
      </c>
      <c r="O250" s="112"/>
    </row>
    <row r="251" spans="1:15" s="104" customFormat="1" x14ac:dyDescent="0.25">
      <c r="A251" s="240">
        <v>785</v>
      </c>
      <c r="B251" s="242" t="s">
        <v>258</v>
      </c>
      <c r="C251" s="332">
        <v>-2599.7399999999998</v>
      </c>
      <c r="D251" s="121">
        <v>-4753.0600000000004</v>
      </c>
      <c r="E251" s="121">
        <v>-2599.7399999999998</v>
      </c>
      <c r="F251" s="121">
        <v>-26.26</v>
      </c>
      <c r="G251" s="121">
        <v>-59085</v>
      </c>
      <c r="H251" s="121">
        <v>-82680.08</v>
      </c>
      <c r="I251" s="121">
        <v>1389779.8217081872</v>
      </c>
      <c r="J251" s="121">
        <v>998278.92228896462</v>
      </c>
      <c r="K251" s="121">
        <v>-237839.48687742761</v>
      </c>
      <c r="L251" s="121">
        <v>91114.463954911174</v>
      </c>
      <c r="M251" s="121">
        <v>4726.8</v>
      </c>
      <c r="N251" s="254">
        <f>SUM(LisäyksetVähennykset[[#This Row],[Kuntien yhdistymisavustus (-0,99 €/as)]:[Vuonna 2023 käyttämättä jääneiden yhdistymisavustusten palautus]])</f>
        <v>2094316.6410746351</v>
      </c>
      <c r="O251" s="60"/>
    </row>
    <row r="252" spans="1:15" s="45" customFormat="1" x14ac:dyDescent="0.25">
      <c r="A252" s="242">
        <v>790</v>
      </c>
      <c r="B252" s="242" t="s">
        <v>259</v>
      </c>
      <c r="C252" s="332">
        <v>-23496.66</v>
      </c>
      <c r="D252" s="121">
        <v>-42958.54</v>
      </c>
      <c r="E252" s="121">
        <v>-23496.66</v>
      </c>
      <c r="F252" s="121">
        <v>-237.34</v>
      </c>
      <c r="G252" s="121">
        <v>-534015</v>
      </c>
      <c r="H252" s="121">
        <v>-1071920.923</v>
      </c>
      <c r="I252" s="121">
        <v>2354296.3529862952</v>
      </c>
      <c r="J252" s="34">
        <v>850819.70653299696</v>
      </c>
      <c r="K252" s="34">
        <v>-2149612.4834534908</v>
      </c>
      <c r="L252" s="34">
        <v>823499.88099994743</v>
      </c>
      <c r="M252" s="34">
        <v>42721.200000000004</v>
      </c>
      <c r="N252" s="254">
        <f>SUM(LisäyksetVähennykset[[#This Row],[Kuntien yhdistymisavustus (-0,99 €/as)]:[Vuonna 2023 käyttämättä jääneiden yhdistymisavustusten palautus]])</f>
        <v>225599.53406574886</v>
      </c>
      <c r="O252" s="112"/>
    </row>
    <row r="253" spans="1:15" s="45" customFormat="1" x14ac:dyDescent="0.25">
      <c r="A253" s="242">
        <v>791</v>
      </c>
      <c r="B253" s="242" t="s">
        <v>260</v>
      </c>
      <c r="C253" s="332">
        <v>-4978.71</v>
      </c>
      <c r="D253" s="121">
        <v>-9102.49</v>
      </c>
      <c r="E253" s="121">
        <v>-4978.71</v>
      </c>
      <c r="F253" s="121">
        <v>-50.29</v>
      </c>
      <c r="G253" s="121">
        <v>-113152.5</v>
      </c>
      <c r="H253" s="121">
        <v>-79238.634999999995</v>
      </c>
      <c r="I253" s="121">
        <v>554688.42463979241</v>
      </c>
      <c r="J253" s="34">
        <v>-24350.344094985019</v>
      </c>
      <c r="K253" s="34">
        <v>-455481.63728354283</v>
      </c>
      <c r="L253" s="34">
        <v>174491.48485500697</v>
      </c>
      <c r="M253" s="34">
        <v>9052.2000000000007</v>
      </c>
      <c r="N253" s="254">
        <f>SUM(LisäyksetVähennykset[[#This Row],[Kuntien yhdistymisavustus (-0,99 €/as)]:[Vuonna 2023 käyttämättä jääneiden yhdistymisavustusten palautus]])</f>
        <v>46898.793116271539</v>
      </c>
      <c r="O253" s="112"/>
    </row>
    <row r="254" spans="1:15" s="45" customFormat="1" x14ac:dyDescent="0.25">
      <c r="A254" s="242">
        <v>831</v>
      </c>
      <c r="B254" s="242" t="s">
        <v>261</v>
      </c>
      <c r="C254" s="332">
        <v>-4513.41</v>
      </c>
      <c r="D254" s="121">
        <v>-8251.7900000000009</v>
      </c>
      <c r="E254" s="121">
        <v>-4513.41</v>
      </c>
      <c r="F254" s="121">
        <v>-45.59</v>
      </c>
      <c r="G254" s="121">
        <v>-102577.5</v>
      </c>
      <c r="H254" s="121">
        <v>-113876.245</v>
      </c>
      <c r="I254" s="121">
        <v>101281.78612818329</v>
      </c>
      <c r="J254" s="34">
        <v>190590.02266757912</v>
      </c>
      <c r="K254" s="34">
        <v>-412913.25996732386</v>
      </c>
      <c r="L254" s="34">
        <v>158183.86944799699</v>
      </c>
      <c r="M254" s="34">
        <v>8206.2000000000007</v>
      </c>
      <c r="N254" s="254">
        <f>SUM(LisäyksetVähennykset[[#This Row],[Kuntien yhdistymisavustus (-0,99 €/as)]:[Vuonna 2023 käyttämättä jääneiden yhdistymisavustusten palautus]])</f>
        <v>-188429.32672356445</v>
      </c>
      <c r="O254" s="112"/>
    </row>
    <row r="255" spans="1:15" s="45" customFormat="1" x14ac:dyDescent="0.25">
      <c r="A255" s="242">
        <v>832</v>
      </c>
      <c r="B255" s="242" t="s">
        <v>262</v>
      </c>
      <c r="C255" s="332">
        <v>-3786.75</v>
      </c>
      <c r="D255" s="121">
        <v>-6923.25</v>
      </c>
      <c r="E255" s="121">
        <v>-3786.75</v>
      </c>
      <c r="F255" s="121">
        <v>-38.25</v>
      </c>
      <c r="G255" s="121">
        <v>-86062.5</v>
      </c>
      <c r="H255" s="121">
        <v>-85354.22</v>
      </c>
      <c r="I255" s="121">
        <v>1613949.5257217507</v>
      </c>
      <c r="J255" s="34">
        <v>992313.12109336723</v>
      </c>
      <c r="K255" s="34">
        <v>-346434.13454156916</v>
      </c>
      <c r="L255" s="34">
        <v>132716.23176981541</v>
      </c>
      <c r="M255" s="34">
        <v>6885</v>
      </c>
      <c r="N255" s="254">
        <f>SUM(LisäyksetVähennykset[[#This Row],[Kuntien yhdistymisavustus (-0,99 €/as)]:[Vuonna 2023 käyttämättä jääneiden yhdistymisavustusten palautus]])</f>
        <v>2213478.024043364</v>
      </c>
      <c r="O255" s="112"/>
    </row>
    <row r="256" spans="1:15" s="45" customFormat="1" x14ac:dyDescent="0.25">
      <c r="A256" s="242">
        <v>833</v>
      </c>
      <c r="B256" s="242" t="s">
        <v>263</v>
      </c>
      <c r="C256" s="332">
        <v>-1674.09</v>
      </c>
      <c r="D256" s="121">
        <v>-3060.71</v>
      </c>
      <c r="E256" s="121">
        <v>-1674.09</v>
      </c>
      <c r="F256" s="121">
        <v>-16.91</v>
      </c>
      <c r="G256" s="121">
        <v>-38047.5</v>
      </c>
      <c r="H256" s="121">
        <v>-38789.51</v>
      </c>
      <c r="I256" s="121">
        <v>446074.66432930698</v>
      </c>
      <c r="J256" s="34">
        <v>567765.05453882145</v>
      </c>
      <c r="K256" s="34">
        <v>-153155.58732282181</v>
      </c>
      <c r="L256" s="34">
        <v>58672.718411178525</v>
      </c>
      <c r="M256" s="34">
        <v>3043.8</v>
      </c>
      <c r="N256" s="254">
        <f>SUM(LisäyksetVähennykset[[#This Row],[Kuntien yhdistymisavustus (-0,99 €/as)]:[Vuonna 2023 käyttämättä jääneiden yhdistymisavustusten palautus]])</f>
        <v>839137.8399564852</v>
      </c>
      <c r="O256" s="112"/>
    </row>
    <row r="257" spans="1:15" s="45" customFormat="1" x14ac:dyDescent="0.25">
      <c r="A257" s="242">
        <v>834</v>
      </c>
      <c r="B257" s="242" t="s">
        <v>264</v>
      </c>
      <c r="C257" s="332">
        <v>-5820.21</v>
      </c>
      <c r="D257" s="121">
        <v>-10640.99</v>
      </c>
      <c r="E257" s="121">
        <v>-5820.21</v>
      </c>
      <c r="F257" s="121">
        <v>-58.79</v>
      </c>
      <c r="G257" s="121">
        <v>-132277.5</v>
      </c>
      <c r="H257" s="121">
        <v>-152451.88500000001</v>
      </c>
      <c r="I257" s="121">
        <v>1625120.9558775544</v>
      </c>
      <c r="J257" s="34">
        <v>937566.64992664231</v>
      </c>
      <c r="K257" s="34">
        <v>-532467.00051500264</v>
      </c>
      <c r="L257" s="34">
        <v>203983.98080385485</v>
      </c>
      <c r="M257" s="34">
        <v>10582.2</v>
      </c>
      <c r="N257" s="254">
        <f>SUM(LisäyksetVähennykset[[#This Row],[Kuntien yhdistymisavustus (-0,99 €/as)]:[Vuonna 2023 käyttämättä jääneiden yhdistymisavustusten palautus]])</f>
        <v>1937717.2010930486</v>
      </c>
      <c r="O257" s="112"/>
    </row>
    <row r="258" spans="1:15" s="45" customFormat="1" x14ac:dyDescent="0.25">
      <c r="A258" s="242">
        <v>837</v>
      </c>
      <c r="B258" s="242" t="s">
        <v>265</v>
      </c>
      <c r="C258" s="332">
        <v>-246518.91</v>
      </c>
      <c r="D258" s="121">
        <v>-450706.29000000004</v>
      </c>
      <c r="E258" s="121">
        <v>-246518.91</v>
      </c>
      <c r="F258" s="121">
        <v>-2490.09</v>
      </c>
      <c r="G258" s="121">
        <v>-5602702.5</v>
      </c>
      <c r="H258" s="121">
        <v>-23073490.6305</v>
      </c>
      <c r="I258" s="121">
        <v>-34937811.825379469</v>
      </c>
      <c r="J258" s="34">
        <v>-2548022.1881027813</v>
      </c>
      <c r="K258" s="34">
        <v>-22552998.015179504</v>
      </c>
      <c r="L258" s="34">
        <v>8639878.7337960694</v>
      </c>
      <c r="M258" s="34">
        <v>448216.2</v>
      </c>
      <c r="N258" s="254">
        <f>SUM(LisäyksetVähennykset[[#This Row],[Kuntien yhdistymisavustus (-0,99 €/as)]:[Vuonna 2023 käyttämättä jääneiden yhdistymisavustusten palautus]])</f>
        <v>-80573164.425365672</v>
      </c>
      <c r="O258" s="112"/>
    </row>
    <row r="259" spans="1:15" s="45" customFormat="1" x14ac:dyDescent="0.25">
      <c r="A259" s="242">
        <v>844</v>
      </c>
      <c r="B259" s="242" t="s">
        <v>266</v>
      </c>
      <c r="C259" s="332">
        <v>-1426.59</v>
      </c>
      <c r="D259" s="121">
        <v>-2608.21</v>
      </c>
      <c r="E259" s="121">
        <v>-1426.59</v>
      </c>
      <c r="F259" s="121">
        <v>-14.41</v>
      </c>
      <c r="G259" s="121">
        <v>-32422.5</v>
      </c>
      <c r="H259" s="121">
        <v>-38141.425000000003</v>
      </c>
      <c r="I259" s="121">
        <v>155770.66059490759</v>
      </c>
      <c r="J259" s="34">
        <v>-22361.668636851882</v>
      </c>
      <c r="K259" s="34">
        <v>-130512.833431216</v>
      </c>
      <c r="L259" s="34">
        <v>49998.454896811505</v>
      </c>
      <c r="M259" s="34">
        <v>2593.8000000000002</v>
      </c>
      <c r="N259" s="254">
        <f>SUM(LisäyksetVähennykset[[#This Row],[Kuntien yhdistymisavustus (-0,99 €/as)]:[Vuonna 2023 käyttämättä jääneiden yhdistymisavustusten palautus]])</f>
        <v>-20551.311576348799</v>
      </c>
      <c r="O259" s="112"/>
    </row>
    <row r="260" spans="1:15" s="45" customFormat="1" x14ac:dyDescent="0.25">
      <c r="A260" s="242">
        <v>845</v>
      </c>
      <c r="B260" s="242" t="s">
        <v>267</v>
      </c>
      <c r="C260" s="332">
        <v>-2834.37</v>
      </c>
      <c r="D260" s="121">
        <v>-5182.03</v>
      </c>
      <c r="E260" s="121">
        <v>-2834.37</v>
      </c>
      <c r="F260" s="121">
        <v>-28.63</v>
      </c>
      <c r="G260" s="121">
        <v>-64417.5</v>
      </c>
      <c r="H260" s="121">
        <v>-60049.1</v>
      </c>
      <c r="I260" s="121">
        <v>211787.08367977914</v>
      </c>
      <c r="J260" s="34">
        <v>7893.8707466464493</v>
      </c>
      <c r="K260" s="34">
        <v>-259304.81756666995</v>
      </c>
      <c r="L260" s="34">
        <v>99337.665766531107</v>
      </c>
      <c r="M260" s="34">
        <v>5153.4000000000005</v>
      </c>
      <c r="N260" s="254">
        <f>SUM(LisäyksetVähennykset[[#This Row],[Kuntien yhdistymisavustus (-0,99 €/as)]:[Vuonna 2023 käyttämättä jääneiden yhdistymisavustusten palautus]])</f>
        <v>-70478.797373713256</v>
      </c>
      <c r="O260" s="112"/>
    </row>
    <row r="261" spans="1:15" s="45" customFormat="1" x14ac:dyDescent="0.25">
      <c r="A261" s="242">
        <v>846</v>
      </c>
      <c r="B261" s="242" t="s">
        <v>268</v>
      </c>
      <c r="C261" s="332">
        <v>-4813.38</v>
      </c>
      <c r="D261" s="121">
        <v>-8800.2200000000012</v>
      </c>
      <c r="E261" s="121">
        <v>-4813.38</v>
      </c>
      <c r="F261" s="121">
        <v>-48.620000000000005</v>
      </c>
      <c r="G261" s="121">
        <v>-109395</v>
      </c>
      <c r="H261" s="121">
        <v>-105155.4</v>
      </c>
      <c r="I261" s="121">
        <v>1311932.4279102779</v>
      </c>
      <c r="J261" s="34">
        <v>337995.96269179072</v>
      </c>
      <c r="K261" s="34">
        <v>-440356.27768395015</v>
      </c>
      <c r="L261" s="34">
        <v>168697.07682740979</v>
      </c>
      <c r="M261" s="34">
        <v>8751.6</v>
      </c>
      <c r="N261" s="254">
        <f>SUM(LisäyksetVähennykset[[#This Row],[Kuntien yhdistymisavustus (-0,99 €/as)]:[Vuonna 2023 käyttämättä jääneiden yhdistymisavustusten palautus]])</f>
        <v>1153994.7897455283</v>
      </c>
      <c r="O261" s="112"/>
    </row>
    <row r="262" spans="1:15" s="45" customFormat="1" x14ac:dyDescent="0.25">
      <c r="A262" s="242">
        <v>848</v>
      </c>
      <c r="B262" s="242" t="s">
        <v>269</v>
      </c>
      <c r="C262" s="332">
        <v>-4118.3999999999996</v>
      </c>
      <c r="D262" s="121">
        <v>-7529.6</v>
      </c>
      <c r="E262" s="121">
        <v>-4118.3999999999996</v>
      </c>
      <c r="F262" s="121">
        <v>-41.6</v>
      </c>
      <c r="G262" s="121">
        <v>-93600</v>
      </c>
      <c r="H262" s="121">
        <v>-110035.25</v>
      </c>
      <c r="I262" s="121">
        <v>38291.144048307695</v>
      </c>
      <c r="J262" s="34">
        <v>143158.5342119933</v>
      </c>
      <c r="K262" s="34">
        <v>-376775.42475632101</v>
      </c>
      <c r="L262" s="34">
        <v>144339.74487906721</v>
      </c>
      <c r="M262" s="34">
        <v>7488</v>
      </c>
      <c r="N262" s="254">
        <f>SUM(LisäyksetVähennykset[[#This Row],[Kuntien yhdistymisavustus (-0,99 €/as)]:[Vuonna 2023 käyttämättä jääneiden yhdistymisavustusten palautus]])</f>
        <v>-262941.25161695282</v>
      </c>
      <c r="O262" s="112"/>
    </row>
    <row r="263" spans="1:15" s="45" customFormat="1" x14ac:dyDescent="0.25">
      <c r="A263" s="242">
        <v>849</v>
      </c>
      <c r="B263" s="242" t="s">
        <v>270</v>
      </c>
      <c r="C263" s="332">
        <v>-2873.97</v>
      </c>
      <c r="D263" s="121">
        <v>-5254.43</v>
      </c>
      <c r="E263" s="121">
        <v>-2873.97</v>
      </c>
      <c r="F263" s="121">
        <v>-29.03</v>
      </c>
      <c r="G263" s="121">
        <v>-65317.5</v>
      </c>
      <c r="H263" s="121">
        <v>-78475.054999999993</v>
      </c>
      <c r="I263" s="121">
        <v>699450.09426301043</v>
      </c>
      <c r="J263" s="34">
        <v>131300.81623448204</v>
      </c>
      <c r="K263" s="34">
        <v>-262927.65818932687</v>
      </c>
      <c r="L263" s="34">
        <v>100725.54792882984</v>
      </c>
      <c r="M263" s="34">
        <v>5225.4000000000005</v>
      </c>
      <c r="N263" s="254">
        <f>SUM(LisäyksetVähennykset[[#This Row],[Kuntien yhdistymisavustus (-0,99 €/as)]:[Vuonna 2023 käyttämättä jääneiden yhdistymisavustusten palautus]])</f>
        <v>518950.24523699557</v>
      </c>
      <c r="O263" s="112"/>
    </row>
    <row r="264" spans="1:15" s="45" customFormat="1" x14ac:dyDescent="0.25">
      <c r="A264" s="242">
        <v>850</v>
      </c>
      <c r="B264" s="242" t="s">
        <v>271</v>
      </c>
      <c r="C264" s="332">
        <v>-2382.9299999999998</v>
      </c>
      <c r="D264" s="121">
        <v>-4356.67</v>
      </c>
      <c r="E264" s="121">
        <v>-2382.9299999999998</v>
      </c>
      <c r="F264" s="121">
        <v>-24.07</v>
      </c>
      <c r="G264" s="121">
        <v>-54157.5</v>
      </c>
      <c r="H264" s="121">
        <v>-49368.525000000001</v>
      </c>
      <c r="I264" s="121">
        <v>254195.90239234566</v>
      </c>
      <c r="J264" s="34">
        <v>227546.05290211181</v>
      </c>
      <c r="K264" s="34">
        <v>-218004.4344683809</v>
      </c>
      <c r="L264" s="34">
        <v>83515.809116325661</v>
      </c>
      <c r="M264" s="34">
        <v>4332.6000000000004</v>
      </c>
      <c r="N264" s="254">
        <f>SUM(LisäyksetVähennykset[[#This Row],[Kuntien yhdistymisavustus (-0,99 €/as)]:[Vuonna 2023 käyttämättä jääneiden yhdistymisavustusten palautus]])</f>
        <v>238913.30494240226</v>
      </c>
      <c r="O264" s="112"/>
    </row>
    <row r="265" spans="1:15" s="45" customFormat="1" x14ac:dyDescent="0.25">
      <c r="A265" s="242">
        <v>851</v>
      </c>
      <c r="B265" s="242" t="s">
        <v>272</v>
      </c>
      <c r="C265" s="332">
        <v>-21014.73</v>
      </c>
      <c r="D265" s="121">
        <v>-38420.870000000003</v>
      </c>
      <c r="E265" s="121">
        <v>-21014.73</v>
      </c>
      <c r="F265" s="121">
        <v>-212.27</v>
      </c>
      <c r="G265" s="121">
        <v>-477607.5</v>
      </c>
      <c r="H265" s="121">
        <v>-849553.87450000003</v>
      </c>
      <c r="I265" s="121">
        <v>-3437002.791325904</v>
      </c>
      <c r="J265" s="34">
        <v>-2353317.8196818912</v>
      </c>
      <c r="K265" s="34">
        <v>-1922550.9474284677</v>
      </c>
      <c r="L265" s="34">
        <v>736514.36647787492</v>
      </c>
      <c r="M265" s="34">
        <v>38208.6</v>
      </c>
      <c r="N265" s="254">
        <f>SUM(LisäyksetVähennykset[[#This Row],[Kuntien yhdistymisavustus (-0,99 €/as)]:[Vuonna 2023 käyttämättä jääneiden yhdistymisavustusten palautus]])</f>
        <v>-8345972.5664583892</v>
      </c>
      <c r="O265" s="112"/>
    </row>
    <row r="266" spans="1:15" s="45" customFormat="1" x14ac:dyDescent="0.25">
      <c r="A266" s="242">
        <v>853</v>
      </c>
      <c r="B266" s="242" t="s">
        <v>273</v>
      </c>
      <c r="C266" s="332">
        <v>-195921</v>
      </c>
      <c r="D266" s="121">
        <v>-358199</v>
      </c>
      <c r="E266" s="121">
        <v>-195921</v>
      </c>
      <c r="F266" s="121">
        <v>-1979</v>
      </c>
      <c r="G266" s="121">
        <v>-4452750</v>
      </c>
      <c r="H266" s="121">
        <v>-14246654.4089</v>
      </c>
      <c r="I266" s="121">
        <v>-21134452.432889041</v>
      </c>
      <c r="J266" s="34">
        <v>90966.655742028204</v>
      </c>
      <c r="K266" s="34">
        <v>-17924003.980595175</v>
      </c>
      <c r="L266" s="34">
        <v>6866546.9979729326</v>
      </c>
      <c r="M266" s="34">
        <v>356220</v>
      </c>
      <c r="N266" s="254">
        <f>SUM(LisäyksetVähennykset[[#This Row],[Kuntien yhdistymisavustus (-0,99 €/as)]:[Vuonna 2023 käyttämättä jääneiden yhdistymisavustusten palautus]])</f>
        <v>-51196147.168669254</v>
      </c>
      <c r="O266" s="112"/>
    </row>
    <row r="267" spans="1:15" s="45" customFormat="1" x14ac:dyDescent="0.25">
      <c r="A267" s="242">
        <v>854</v>
      </c>
      <c r="B267" s="242" t="s">
        <v>274</v>
      </c>
      <c r="C267" s="332">
        <v>-3229.38</v>
      </c>
      <c r="D267" s="121">
        <v>-5904.22</v>
      </c>
      <c r="E267" s="121">
        <v>-3229.38</v>
      </c>
      <c r="F267" s="121">
        <v>-32.619999999999997</v>
      </c>
      <c r="G267" s="121">
        <v>-73395</v>
      </c>
      <c r="H267" s="121">
        <v>-65569.539999999994</v>
      </c>
      <c r="I267" s="121">
        <v>-258340.35137623077</v>
      </c>
      <c r="J267" s="34">
        <v>-286399.57760608208</v>
      </c>
      <c r="K267" s="34">
        <v>-295442.65277767286</v>
      </c>
      <c r="L267" s="34">
        <v>113181.79033546087</v>
      </c>
      <c r="M267" s="34">
        <v>5871.6</v>
      </c>
      <c r="N267" s="254">
        <f>SUM(LisäyksetVähennykset[[#This Row],[Kuntien yhdistymisavustus (-0,99 €/as)]:[Vuonna 2023 käyttämättä jääneiden yhdistymisavustusten palautus]])</f>
        <v>-872489.33142452489</v>
      </c>
      <c r="O267" s="112"/>
    </row>
    <row r="268" spans="1:15" s="45" customFormat="1" x14ac:dyDescent="0.25">
      <c r="A268" s="242">
        <v>857</v>
      </c>
      <c r="B268" s="242" t="s">
        <v>275</v>
      </c>
      <c r="C268" s="332">
        <v>-2370.06</v>
      </c>
      <c r="D268" s="121">
        <v>-4333.1400000000003</v>
      </c>
      <c r="E268" s="121">
        <v>-2370.06</v>
      </c>
      <c r="F268" s="121">
        <v>-23.94</v>
      </c>
      <c r="G268" s="121">
        <v>-53865</v>
      </c>
      <c r="H268" s="121">
        <v>-93487.735000000001</v>
      </c>
      <c r="I268" s="121">
        <v>-1022230.9657185172</v>
      </c>
      <c r="J268" s="34">
        <v>-666225.73290081648</v>
      </c>
      <c r="K268" s="34">
        <v>-216827.01126601742</v>
      </c>
      <c r="L268" s="34">
        <v>83064.747413578589</v>
      </c>
      <c r="M268" s="34">
        <v>4309.2</v>
      </c>
      <c r="N268" s="254">
        <f>SUM(LisäyksetVähennykset[[#This Row],[Kuntien yhdistymisavustus (-0,99 €/as)]:[Vuonna 2023 käyttämättä jääneiden yhdistymisavustusten palautus]])</f>
        <v>-1974359.6974717723</v>
      </c>
      <c r="O268" s="112"/>
    </row>
    <row r="269" spans="1:15" s="45" customFormat="1" x14ac:dyDescent="0.25">
      <c r="A269" s="242">
        <v>858</v>
      </c>
      <c r="B269" s="242" t="s">
        <v>276</v>
      </c>
      <c r="C269" s="332">
        <v>-39980.159999999996</v>
      </c>
      <c r="D269" s="121">
        <v>-73095.040000000008</v>
      </c>
      <c r="E269" s="121">
        <v>-39980.159999999996</v>
      </c>
      <c r="F269" s="121">
        <v>-403.84000000000003</v>
      </c>
      <c r="G269" s="121">
        <v>-908640</v>
      </c>
      <c r="H269" s="121">
        <v>-1407513.5181</v>
      </c>
      <c r="I269" s="121">
        <v>6582324.6886532791</v>
      </c>
      <c r="J269" s="34">
        <v>2791942.0737676555</v>
      </c>
      <c r="K269" s="34">
        <v>-3657619.8926344393</v>
      </c>
      <c r="L269" s="34">
        <v>1401205.8310567909</v>
      </c>
      <c r="M269" s="34">
        <v>72691.199999999997</v>
      </c>
      <c r="N269" s="254">
        <f>SUM(LisäyksetVähennykset[[#This Row],[Kuntien yhdistymisavustus (-0,99 €/as)]:[Vuonna 2023 käyttämättä jääneiden yhdistymisavustusten palautus]])</f>
        <v>4720931.1827432858</v>
      </c>
      <c r="O269" s="112"/>
    </row>
    <row r="270" spans="1:15" s="45" customFormat="1" x14ac:dyDescent="0.25">
      <c r="A270" s="242">
        <v>859</v>
      </c>
      <c r="B270" s="242" t="s">
        <v>277</v>
      </c>
      <c r="C270" s="332">
        <v>-6496.38</v>
      </c>
      <c r="D270" s="121">
        <v>-11877.220000000001</v>
      </c>
      <c r="E270" s="121">
        <v>-6496.38</v>
      </c>
      <c r="F270" s="121">
        <v>-65.62</v>
      </c>
      <c r="G270" s="121">
        <v>-147645</v>
      </c>
      <c r="H270" s="121">
        <v>-97017.09</v>
      </c>
      <c r="I270" s="121">
        <v>-1586681.3789111814</v>
      </c>
      <c r="J270" s="34">
        <v>-1742558.7798981487</v>
      </c>
      <c r="K270" s="34">
        <v>-594327.00414686976</v>
      </c>
      <c r="L270" s="34">
        <v>227682.06872510555</v>
      </c>
      <c r="M270" s="34">
        <v>11811.6</v>
      </c>
      <c r="N270" s="254">
        <f>SUM(LisäyksetVähennykset[[#This Row],[Kuntien yhdistymisavustus (-0,99 €/as)]:[Vuonna 2023 käyttämättä jääneiden yhdistymisavustusten palautus]])</f>
        <v>-3953671.1842310941</v>
      </c>
      <c r="O270" s="112"/>
    </row>
    <row r="271" spans="1:15" s="45" customFormat="1" x14ac:dyDescent="0.25">
      <c r="A271" s="242">
        <v>886</v>
      </c>
      <c r="B271" s="242" t="s">
        <v>278</v>
      </c>
      <c r="C271" s="332">
        <v>-12473.01</v>
      </c>
      <c r="D271" s="121">
        <v>-22804.190000000002</v>
      </c>
      <c r="E271" s="121">
        <v>-12473.01</v>
      </c>
      <c r="F271" s="121">
        <v>-125.99000000000001</v>
      </c>
      <c r="G271" s="121">
        <v>-283477.5</v>
      </c>
      <c r="H271" s="121">
        <v>-433815.60249999998</v>
      </c>
      <c r="I271" s="121">
        <v>-566700.24027050578</v>
      </c>
      <c r="J271" s="34">
        <v>-712311.40490658081</v>
      </c>
      <c r="K271" s="34">
        <v>-1141104.2251213673</v>
      </c>
      <c r="L271" s="34">
        <v>437148.18407004036</v>
      </c>
      <c r="M271" s="34">
        <v>22678.2</v>
      </c>
      <c r="N271" s="254">
        <f>SUM(LisäyksetVähennykset[[#This Row],[Kuntien yhdistymisavustus (-0,99 €/as)]:[Vuonna 2023 käyttämättä jääneiden yhdistymisavustusten palautus]])</f>
        <v>-2725458.7887284132</v>
      </c>
      <c r="O271" s="112"/>
    </row>
    <row r="272" spans="1:15" s="45" customFormat="1" x14ac:dyDescent="0.25">
      <c r="A272" s="242">
        <v>887</v>
      </c>
      <c r="B272" s="242" t="s">
        <v>279</v>
      </c>
      <c r="C272" s="332">
        <v>-4523.3100000000004</v>
      </c>
      <c r="D272" s="121">
        <v>-8269.89</v>
      </c>
      <c r="E272" s="121">
        <v>-4523.3100000000004</v>
      </c>
      <c r="F272" s="121">
        <v>-45.69</v>
      </c>
      <c r="G272" s="121">
        <v>-102802.5</v>
      </c>
      <c r="H272" s="121">
        <v>-222004.14499999999</v>
      </c>
      <c r="I272" s="121">
        <v>-584514.75388125516</v>
      </c>
      <c r="J272" s="34">
        <v>-259900.02118778325</v>
      </c>
      <c r="K272" s="34">
        <v>-413818.9701229881</v>
      </c>
      <c r="L272" s="34">
        <v>158530.83998857165</v>
      </c>
      <c r="M272" s="34">
        <v>8224.2000000000007</v>
      </c>
      <c r="N272" s="254">
        <f>SUM(LisäyksetVähennykset[[#This Row],[Kuntien yhdistymisavustus (-0,99 €/as)]:[Vuonna 2023 käyttämättä jääneiden yhdistymisavustusten palautus]])</f>
        <v>-1433647.5502034549</v>
      </c>
      <c r="O272" s="112"/>
    </row>
    <row r="273" spans="1:15" s="45" customFormat="1" x14ac:dyDescent="0.25">
      <c r="A273" s="242">
        <v>889</v>
      </c>
      <c r="B273" s="242" t="s">
        <v>280</v>
      </c>
      <c r="C273" s="332">
        <v>-2497.77</v>
      </c>
      <c r="D273" s="121">
        <v>-4566.63</v>
      </c>
      <c r="E273" s="121">
        <v>-2497.77</v>
      </c>
      <c r="F273" s="121">
        <v>-25.23</v>
      </c>
      <c r="G273" s="121">
        <v>-56767.5</v>
      </c>
      <c r="H273" s="121">
        <v>-44969.794999999998</v>
      </c>
      <c r="I273" s="121">
        <v>1056890.4771927751</v>
      </c>
      <c r="J273" s="34">
        <v>358347.78734368813</v>
      </c>
      <c r="K273" s="34">
        <v>-228510.67227408601</v>
      </c>
      <c r="L273" s="34">
        <v>87540.667386991961</v>
      </c>
      <c r="M273" s="34">
        <v>4541.4000000000005</v>
      </c>
      <c r="N273" s="254">
        <f>SUM(LisäyksetVähennykset[[#This Row],[Kuntien yhdistymisavustus (-0,99 €/as)]:[Vuonna 2023 käyttämättä jääneiden yhdistymisavustusten palautus]])</f>
        <v>1167484.9646493692</v>
      </c>
      <c r="O273" s="112"/>
    </row>
    <row r="274" spans="1:15" s="45" customFormat="1" x14ac:dyDescent="0.25">
      <c r="A274" s="242">
        <v>890</v>
      </c>
      <c r="B274" s="242" t="s">
        <v>281</v>
      </c>
      <c r="C274" s="332">
        <v>-1168.2</v>
      </c>
      <c r="D274" s="121">
        <v>-2135.8000000000002</v>
      </c>
      <c r="E274" s="121">
        <v>-1168.2</v>
      </c>
      <c r="F274" s="121">
        <v>-11.8</v>
      </c>
      <c r="G274" s="121">
        <v>-26550</v>
      </c>
      <c r="H274" s="121">
        <v>-22882.46</v>
      </c>
      <c r="I274" s="121">
        <v>-40856.341757125891</v>
      </c>
      <c r="J274" s="34">
        <v>447758.06883411878</v>
      </c>
      <c r="K274" s="34">
        <v>-106873.7983683795</v>
      </c>
      <c r="L274" s="34">
        <v>40942.523787812337</v>
      </c>
      <c r="M274" s="34">
        <v>2124</v>
      </c>
      <c r="N274" s="254">
        <f>SUM(LisäyksetVähennykset[[#This Row],[Kuntien yhdistymisavustus (-0,99 €/as)]:[Vuonna 2023 käyttämättä jääneiden yhdistymisavustusten palautus]])</f>
        <v>289177.99249642575</v>
      </c>
      <c r="O274" s="112"/>
    </row>
    <row r="275" spans="1:15" s="45" customFormat="1" x14ac:dyDescent="0.25">
      <c r="A275" s="242">
        <v>892</v>
      </c>
      <c r="B275" s="242" t="s">
        <v>282</v>
      </c>
      <c r="C275" s="332">
        <v>-3556.08</v>
      </c>
      <c r="D275" s="121">
        <v>-6501.52</v>
      </c>
      <c r="E275" s="121">
        <v>-3556.08</v>
      </c>
      <c r="F275" s="121">
        <v>-35.92</v>
      </c>
      <c r="G275" s="121">
        <v>-80820</v>
      </c>
      <c r="H275" s="121">
        <v>-75739.235000000001</v>
      </c>
      <c r="I275" s="121">
        <v>508333.85078588972</v>
      </c>
      <c r="J275" s="34">
        <v>148783.64986940756</v>
      </c>
      <c r="K275" s="34">
        <v>-325331.08791459253</v>
      </c>
      <c r="L275" s="34">
        <v>124631.81817442534</v>
      </c>
      <c r="M275" s="34">
        <v>6465.6</v>
      </c>
      <c r="N275" s="254">
        <f>SUM(LisäyksetVähennykset[[#This Row],[Kuntien yhdistymisavustus (-0,99 €/as)]:[Vuonna 2023 käyttämättä jääneiden yhdistymisavustusten palautus]])</f>
        <v>292674.99591513001</v>
      </c>
      <c r="O275" s="112"/>
    </row>
    <row r="276" spans="1:15" s="45" customFormat="1" x14ac:dyDescent="0.25">
      <c r="A276" s="242">
        <v>893</v>
      </c>
      <c r="B276" s="242" t="s">
        <v>283</v>
      </c>
      <c r="C276" s="332">
        <v>-7359.66</v>
      </c>
      <c r="D276" s="121">
        <v>-13455.54</v>
      </c>
      <c r="E276" s="121">
        <v>-7359.66</v>
      </c>
      <c r="F276" s="121">
        <v>-74.34</v>
      </c>
      <c r="G276" s="121">
        <v>-167265</v>
      </c>
      <c r="H276" s="121">
        <v>-143283.95000000001</v>
      </c>
      <c r="I276" s="121">
        <v>-485579.53028233338</v>
      </c>
      <c r="J276" s="34">
        <v>-16418.151121805586</v>
      </c>
      <c r="K276" s="34">
        <v>-673304.92972079094</v>
      </c>
      <c r="L276" s="34">
        <v>257937.8998632177</v>
      </c>
      <c r="M276" s="34">
        <v>13381.2</v>
      </c>
      <c r="N276" s="254">
        <f>SUM(LisäyksetVähennykset[[#This Row],[Kuntien yhdistymisavustus (-0,99 €/as)]:[Vuonna 2023 käyttämättä jääneiden yhdistymisavustusten palautus]])</f>
        <v>-1242781.6612617122</v>
      </c>
      <c r="O276" s="112"/>
    </row>
    <row r="277" spans="1:15" s="45" customFormat="1" x14ac:dyDescent="0.25">
      <c r="A277" s="242">
        <v>895</v>
      </c>
      <c r="B277" s="242" t="s">
        <v>284</v>
      </c>
      <c r="C277" s="332">
        <v>-14941.08</v>
      </c>
      <c r="D277" s="121">
        <v>-27316.52</v>
      </c>
      <c r="E277" s="121">
        <v>-14941.08</v>
      </c>
      <c r="F277" s="121">
        <v>-150.92000000000002</v>
      </c>
      <c r="G277" s="121">
        <v>-339570</v>
      </c>
      <c r="H277" s="121">
        <v>-451063.15250000003</v>
      </c>
      <c r="I277" s="121">
        <v>678745.99915357633</v>
      </c>
      <c r="J277" s="34">
        <v>1143626.9995058598</v>
      </c>
      <c r="K277" s="34">
        <v>-1366897.7669284607</v>
      </c>
      <c r="L277" s="34">
        <v>523647.93983530824</v>
      </c>
      <c r="M277" s="34">
        <v>27165.600000000002</v>
      </c>
      <c r="N277" s="254">
        <f>SUM(LisäyksetVähennykset[[#This Row],[Kuntien yhdistymisavustus (-0,99 €/as)]:[Vuonna 2023 käyttämättä jääneiden yhdistymisavustusten palautus]])</f>
        <v>158306.01906628374</v>
      </c>
      <c r="O277" s="112"/>
    </row>
    <row r="278" spans="1:15" s="45" customFormat="1" x14ac:dyDescent="0.25">
      <c r="A278" s="242">
        <v>905</v>
      </c>
      <c r="B278" s="242" t="s">
        <v>285</v>
      </c>
      <c r="C278" s="332">
        <v>-67308.12</v>
      </c>
      <c r="D278" s="121">
        <v>-123058.28</v>
      </c>
      <c r="E278" s="121">
        <v>-67308.12</v>
      </c>
      <c r="F278" s="121">
        <v>-679.88</v>
      </c>
      <c r="G278" s="121">
        <v>-1529730</v>
      </c>
      <c r="H278" s="121">
        <v>-3731310.3083000001</v>
      </c>
      <c r="I278" s="121">
        <v>-14660741.097493727</v>
      </c>
      <c r="J278" s="34">
        <v>-6552200.7605374176</v>
      </c>
      <c r="K278" s="34">
        <v>-6157742.2063299883</v>
      </c>
      <c r="L278" s="34">
        <v>2358983.3112591398</v>
      </c>
      <c r="M278" s="34">
        <v>122378.40000000001</v>
      </c>
      <c r="N278" s="254">
        <f>SUM(LisäyksetVähennykset[[#This Row],[Kuntien yhdistymisavustus (-0,99 €/as)]:[Vuonna 2023 käyttämättä jääneiden yhdistymisavustusten palautus]])</f>
        <v>-30408717.061401989</v>
      </c>
      <c r="O278" s="112"/>
    </row>
    <row r="279" spans="1:15" s="45" customFormat="1" x14ac:dyDescent="0.25">
      <c r="A279" s="242">
        <v>908</v>
      </c>
      <c r="B279" s="242" t="s">
        <v>286</v>
      </c>
      <c r="C279" s="332">
        <v>-20495.97</v>
      </c>
      <c r="D279" s="121">
        <v>-37472.43</v>
      </c>
      <c r="E279" s="121">
        <v>-20495.97</v>
      </c>
      <c r="F279" s="121">
        <v>-207.03</v>
      </c>
      <c r="G279" s="121">
        <v>-465817.5</v>
      </c>
      <c r="H279" s="121">
        <v>-784725.86</v>
      </c>
      <c r="I279" s="121">
        <v>-2366758.386520341</v>
      </c>
      <c r="J279" s="34">
        <v>-960831.6600691455</v>
      </c>
      <c r="K279" s="34">
        <v>-1875091.7352716618</v>
      </c>
      <c r="L279" s="34">
        <v>718333.11015176168</v>
      </c>
      <c r="M279" s="34">
        <v>37265.4</v>
      </c>
      <c r="N279" s="254">
        <f>SUM(LisäyksetVähennykset[[#This Row],[Kuntien yhdistymisavustus (-0,99 €/as)]:[Vuonna 2023 käyttämättä jääneiden yhdistymisavustusten palautus]])</f>
        <v>-5776298.031709386</v>
      </c>
      <c r="O279" s="112"/>
    </row>
    <row r="280" spans="1:15" s="45" customFormat="1" x14ac:dyDescent="0.25">
      <c r="A280" s="242">
        <v>915</v>
      </c>
      <c r="B280" s="242" t="s">
        <v>287</v>
      </c>
      <c r="C280" s="332">
        <v>-19561.41</v>
      </c>
      <c r="D280" s="121">
        <v>-35763.79</v>
      </c>
      <c r="E280" s="121">
        <v>-19561.41</v>
      </c>
      <c r="F280" s="121">
        <v>-197.59</v>
      </c>
      <c r="G280" s="121">
        <v>-444577.5</v>
      </c>
      <c r="H280" s="121">
        <v>-1277765.00125</v>
      </c>
      <c r="I280" s="121">
        <v>-283286.14605132048</v>
      </c>
      <c r="J280" s="34">
        <v>9082.4161233286268</v>
      </c>
      <c r="K280" s="34">
        <v>-1789592.6965769583</v>
      </c>
      <c r="L280" s="34">
        <v>685579.09112151177</v>
      </c>
      <c r="M280" s="34">
        <v>35566.200000000004</v>
      </c>
      <c r="N280" s="254">
        <f>SUM(LisäyksetVähennykset[[#This Row],[Kuntien yhdistymisavustus (-0,99 €/as)]:[Vuonna 2023 käyttämättä jääneiden yhdistymisavustusten palautus]])</f>
        <v>-3140077.8366334382</v>
      </c>
      <c r="O280" s="112"/>
    </row>
    <row r="281" spans="1:15" s="45" customFormat="1" x14ac:dyDescent="0.25">
      <c r="A281" s="242">
        <v>918</v>
      </c>
      <c r="B281" s="242" t="s">
        <v>288</v>
      </c>
      <c r="C281" s="332">
        <v>-2205.7199999999998</v>
      </c>
      <c r="D281" s="121">
        <v>-4032.6800000000003</v>
      </c>
      <c r="E281" s="121">
        <v>-2205.7199999999998</v>
      </c>
      <c r="F281" s="121">
        <v>-22.28</v>
      </c>
      <c r="G281" s="121">
        <v>-50130</v>
      </c>
      <c r="H281" s="121">
        <v>-78324.899999999994</v>
      </c>
      <c r="I281" s="121">
        <v>-17764.273498652965</v>
      </c>
      <c r="J281" s="34">
        <v>1024.1218241194483</v>
      </c>
      <c r="K281" s="34">
        <v>-201792.22268199114</v>
      </c>
      <c r="L281" s="34">
        <v>77305.036440038879</v>
      </c>
      <c r="M281" s="34">
        <v>4010.4</v>
      </c>
      <c r="N281" s="254">
        <f>SUM(LisäyksetVähennykset[[#This Row],[Kuntien yhdistymisavustus (-0,99 €/as)]:[Vuonna 2023 käyttämättä jääneiden yhdistymisavustusten palautus]])</f>
        <v>-274138.23791648576</v>
      </c>
      <c r="O281" s="112"/>
    </row>
    <row r="282" spans="1:15" s="45" customFormat="1" x14ac:dyDescent="0.25">
      <c r="A282" s="242">
        <v>921</v>
      </c>
      <c r="B282" s="242" t="s">
        <v>289</v>
      </c>
      <c r="C282" s="332">
        <v>-1875.06</v>
      </c>
      <c r="D282" s="121">
        <v>-3428.1400000000003</v>
      </c>
      <c r="E282" s="121">
        <v>-1875.06</v>
      </c>
      <c r="F282" s="121">
        <v>-18.940000000000001</v>
      </c>
      <c r="G282" s="121">
        <v>-42615</v>
      </c>
      <c r="H282" s="121">
        <v>-58197</v>
      </c>
      <c r="I282" s="121">
        <v>716461.17453074642</v>
      </c>
      <c r="J282" s="34">
        <v>55991.826789529179</v>
      </c>
      <c r="K282" s="34">
        <v>-171541.50348280577</v>
      </c>
      <c r="L282" s="34">
        <v>65716.22038484455</v>
      </c>
      <c r="M282" s="34">
        <v>3409.2000000000003</v>
      </c>
      <c r="N282" s="254">
        <f>SUM(LisäyksetVähennykset[[#This Row],[Kuntien yhdistymisavustus (-0,99 €/as)]:[Vuonna 2023 käyttämättä jääneiden yhdistymisavustusten palautus]])</f>
        <v>562027.71822231438</v>
      </c>
      <c r="O282" s="112"/>
    </row>
    <row r="283" spans="1:15" s="45" customFormat="1" x14ac:dyDescent="0.25">
      <c r="A283" s="242">
        <v>922</v>
      </c>
      <c r="B283" s="242" t="s">
        <v>290</v>
      </c>
      <c r="C283" s="332">
        <v>-4455.99</v>
      </c>
      <c r="D283" s="121">
        <v>-8146.81</v>
      </c>
      <c r="E283" s="121">
        <v>-4455.99</v>
      </c>
      <c r="F283" s="121">
        <v>-45.01</v>
      </c>
      <c r="G283" s="121">
        <v>-101272.5</v>
      </c>
      <c r="H283" s="121">
        <v>-90342.945000000007</v>
      </c>
      <c r="I283" s="121">
        <v>-129757.74247225582</v>
      </c>
      <c r="J283" s="34">
        <v>-161683.98998585957</v>
      </c>
      <c r="K283" s="34">
        <v>-407660.14106447133</v>
      </c>
      <c r="L283" s="34">
        <v>156171.44031266382</v>
      </c>
      <c r="M283" s="34">
        <v>8101.8</v>
      </c>
      <c r="N283" s="254">
        <f>SUM(LisäyksetVähennykset[[#This Row],[Kuntien yhdistymisavustus (-0,99 €/as)]:[Vuonna 2023 käyttämättä jääneiden yhdistymisavustusten palautus]])</f>
        <v>-743547.87820992293</v>
      </c>
      <c r="O283" s="112"/>
    </row>
    <row r="284" spans="1:15" s="45" customFormat="1" x14ac:dyDescent="0.25">
      <c r="A284" s="242">
        <v>924</v>
      </c>
      <c r="B284" s="242" t="s">
        <v>291</v>
      </c>
      <c r="C284" s="332">
        <v>-2916.54</v>
      </c>
      <c r="D284" s="121">
        <v>-5332.26</v>
      </c>
      <c r="E284" s="121">
        <v>-2916.54</v>
      </c>
      <c r="F284" s="121">
        <v>-29.46</v>
      </c>
      <c r="G284" s="121">
        <v>-66285</v>
      </c>
      <c r="H284" s="121">
        <v>-46631.294999999998</v>
      </c>
      <c r="I284" s="121">
        <v>142262.69591691537</v>
      </c>
      <c r="J284" s="34">
        <v>-105484.10937441041</v>
      </c>
      <c r="K284" s="34">
        <v>-266822.21185868309</v>
      </c>
      <c r="L284" s="34">
        <v>102217.52125330096</v>
      </c>
      <c r="M284" s="34">
        <v>5302.8</v>
      </c>
      <c r="N284" s="254">
        <f>SUM(LisäyksetVähennykset[[#This Row],[Kuntien yhdistymisavustus (-0,99 €/as)]:[Vuonna 2023 käyttämättä jääneiden yhdistymisavustusten palautus]])</f>
        <v>-246634.39906287723</v>
      </c>
      <c r="O284" s="112"/>
    </row>
    <row r="285" spans="1:15" s="45" customFormat="1" x14ac:dyDescent="0.25">
      <c r="A285" s="242">
        <v>925</v>
      </c>
      <c r="B285" s="242" t="s">
        <v>292</v>
      </c>
      <c r="C285" s="332">
        <v>-3392.73</v>
      </c>
      <c r="D285" s="121">
        <v>-6202.87</v>
      </c>
      <c r="E285" s="121">
        <v>-3392.73</v>
      </c>
      <c r="F285" s="121">
        <v>-34.270000000000003</v>
      </c>
      <c r="G285" s="121">
        <v>-77107.5</v>
      </c>
      <c r="H285" s="121">
        <v>-71140.759999999995</v>
      </c>
      <c r="I285" s="121">
        <v>1247974.7162913063</v>
      </c>
      <c r="J285" s="34">
        <v>879310.28616030735</v>
      </c>
      <c r="K285" s="34">
        <v>-310386.87034613267</v>
      </c>
      <c r="L285" s="34">
        <v>118906.80425494311</v>
      </c>
      <c r="M285" s="34">
        <v>6168.6</v>
      </c>
      <c r="N285" s="254">
        <f>SUM(LisäyksetVähennykset[[#This Row],[Kuntien yhdistymisavustus (-0,99 €/as)]:[Vuonna 2023 käyttämättä jääneiden yhdistymisavustusten palautus]])</f>
        <v>1780702.6763604241</v>
      </c>
      <c r="O285" s="112"/>
    </row>
    <row r="286" spans="1:15" s="45" customFormat="1" x14ac:dyDescent="0.25">
      <c r="A286" s="242">
        <v>927</v>
      </c>
      <c r="B286" s="242" t="s">
        <v>293</v>
      </c>
      <c r="C286" s="332">
        <v>-28623.87</v>
      </c>
      <c r="D286" s="121">
        <v>-52332.53</v>
      </c>
      <c r="E286" s="121">
        <v>-28623.87</v>
      </c>
      <c r="F286" s="121">
        <v>-289.13</v>
      </c>
      <c r="G286" s="121">
        <v>-650542.5</v>
      </c>
      <c r="H286" s="121">
        <v>-1538548.4850000001</v>
      </c>
      <c r="I286" s="121">
        <v>1377674.5288266833</v>
      </c>
      <c r="J286" s="34">
        <v>1256110.5394529135</v>
      </c>
      <c r="K286" s="34">
        <v>-2618679.7730719973</v>
      </c>
      <c r="L286" s="34">
        <v>1003195.9239635746</v>
      </c>
      <c r="M286" s="34">
        <v>52043.4</v>
      </c>
      <c r="N286" s="254">
        <f>SUM(LisäyksetVähennykset[[#This Row],[Kuntien yhdistymisavustus (-0,99 €/as)]:[Vuonna 2023 käyttämättä jääneiden yhdistymisavustusten palautus]])</f>
        <v>-1228615.765828826</v>
      </c>
      <c r="O286" s="112"/>
    </row>
    <row r="287" spans="1:15" s="45" customFormat="1" x14ac:dyDescent="0.25">
      <c r="A287" s="242">
        <v>931</v>
      </c>
      <c r="B287" s="242" t="s">
        <v>294</v>
      </c>
      <c r="C287" s="332">
        <v>-5891.49</v>
      </c>
      <c r="D287" s="121">
        <v>-10771.31</v>
      </c>
      <c r="E287" s="121">
        <v>-5891.49</v>
      </c>
      <c r="F287" s="121">
        <v>-59.51</v>
      </c>
      <c r="G287" s="121">
        <v>-133897.5</v>
      </c>
      <c r="H287" s="121">
        <v>-252702.2</v>
      </c>
      <c r="I287" s="121">
        <v>2423456.0997318863</v>
      </c>
      <c r="J287" s="34">
        <v>1593161.3055082881</v>
      </c>
      <c r="K287" s="34">
        <v>-538988.11363578518</v>
      </c>
      <c r="L287" s="34">
        <v>206482.16869599253</v>
      </c>
      <c r="M287" s="34">
        <v>10711.800000000001</v>
      </c>
      <c r="N287" s="254">
        <f>SUM(LisäyksetVähennykset[[#This Row],[Kuntien yhdistymisavustus (-0,99 €/as)]:[Vuonna 2023 käyttämättä jääneiden yhdistymisavustusten palautus]])</f>
        <v>3285609.7603003816</v>
      </c>
      <c r="O287" s="112"/>
    </row>
    <row r="288" spans="1:15" s="45" customFormat="1" x14ac:dyDescent="0.25">
      <c r="A288" s="242">
        <v>934</v>
      </c>
      <c r="B288" s="242" t="s">
        <v>295</v>
      </c>
      <c r="C288" s="332">
        <v>-2644.29</v>
      </c>
      <c r="D288" s="121">
        <v>-4834.51</v>
      </c>
      <c r="E288" s="121">
        <v>-2644.29</v>
      </c>
      <c r="F288" s="121">
        <v>-26.71</v>
      </c>
      <c r="G288" s="121">
        <v>-60097.5</v>
      </c>
      <c r="H288" s="121">
        <v>-39519.964999999997</v>
      </c>
      <c r="I288" s="121">
        <v>387817.17312497686</v>
      </c>
      <c r="J288" s="34">
        <v>24766.956265841585</v>
      </c>
      <c r="K288" s="34">
        <v>-241915.18257791665</v>
      </c>
      <c r="L288" s="34">
        <v>92675.831387497237</v>
      </c>
      <c r="M288" s="34">
        <v>4807.8</v>
      </c>
      <c r="N288" s="254">
        <f>SUM(LisäyksetVähennykset[[#This Row],[Kuntien yhdistymisavustus (-0,99 €/as)]:[Vuonna 2023 käyttämättä jääneiden yhdistymisavustusten palautus]])</f>
        <v>158385.31320039905</v>
      </c>
      <c r="O288" s="112"/>
    </row>
    <row r="289" spans="1:15" s="45" customFormat="1" x14ac:dyDescent="0.25">
      <c r="A289" s="242">
        <v>935</v>
      </c>
      <c r="B289" s="242" t="s">
        <v>296</v>
      </c>
      <c r="C289" s="332">
        <v>-2955.15</v>
      </c>
      <c r="D289" s="121">
        <v>-5402.85</v>
      </c>
      <c r="E289" s="121">
        <v>-2955.15</v>
      </c>
      <c r="F289" s="121">
        <v>-29.85</v>
      </c>
      <c r="G289" s="121">
        <v>-67162.5</v>
      </c>
      <c r="H289" s="121">
        <v>-97147.375</v>
      </c>
      <c r="I289" s="121">
        <v>51133.37343081351</v>
      </c>
      <c r="J289" s="34">
        <v>118879.73521033525</v>
      </c>
      <c r="K289" s="34">
        <v>-270354.4814657736</v>
      </c>
      <c r="L289" s="34">
        <v>103570.70636154222</v>
      </c>
      <c r="M289" s="34">
        <v>5373</v>
      </c>
      <c r="N289" s="254">
        <f>SUM(LisäyksetVähennykset[[#This Row],[Kuntien yhdistymisavustus (-0,99 €/as)]:[Vuonna 2023 käyttämättä jääneiden yhdistymisavustusten palautus]])</f>
        <v>-167050.5414630826</v>
      </c>
      <c r="O289" s="112"/>
    </row>
    <row r="290" spans="1:15" s="45" customFormat="1" x14ac:dyDescent="0.25">
      <c r="A290" s="242">
        <v>936</v>
      </c>
      <c r="B290" s="242" t="s">
        <v>297</v>
      </c>
      <c r="C290" s="332">
        <v>-6331.05</v>
      </c>
      <c r="D290" s="121">
        <v>-11574.95</v>
      </c>
      <c r="E290" s="121">
        <v>-6331.05</v>
      </c>
      <c r="F290" s="121">
        <v>-63.95</v>
      </c>
      <c r="G290" s="121">
        <v>-143887.5</v>
      </c>
      <c r="H290" s="121">
        <v>-190619.92499999999</v>
      </c>
      <c r="I290" s="121">
        <v>2013081.7288322644</v>
      </c>
      <c r="J290" s="34">
        <v>900584.11592877656</v>
      </c>
      <c r="K290" s="34">
        <v>-579201.64454727713</v>
      </c>
      <c r="L290" s="34">
        <v>221887.66069750837</v>
      </c>
      <c r="M290" s="34">
        <v>11511</v>
      </c>
      <c r="N290" s="254">
        <f>SUM(LisäyksetVähennykset[[#This Row],[Kuntien yhdistymisavustus (-0,99 €/as)]:[Vuonna 2023 käyttämättä jääneiden yhdistymisavustusten palautus]])</f>
        <v>2209054.4359112727</v>
      </c>
      <c r="O290" s="112"/>
    </row>
    <row r="291" spans="1:15" s="45" customFormat="1" x14ac:dyDescent="0.25">
      <c r="A291" s="242">
        <v>946</v>
      </c>
      <c r="B291" s="242" t="s">
        <v>298</v>
      </c>
      <c r="C291" s="332">
        <v>-6224.13</v>
      </c>
      <c r="D291" s="121">
        <v>-11379.470000000001</v>
      </c>
      <c r="E291" s="121">
        <v>-6224.13</v>
      </c>
      <c r="F291" s="121">
        <v>-62.870000000000005</v>
      </c>
      <c r="G291" s="121">
        <v>-141457.5</v>
      </c>
      <c r="H291" s="121">
        <v>-104443.5349</v>
      </c>
      <c r="I291" s="121">
        <v>-143352.98486907966</v>
      </c>
      <c r="J291" s="34">
        <v>78398.348915778624</v>
      </c>
      <c r="K291" s="34">
        <v>-569419.97486610338</v>
      </c>
      <c r="L291" s="34">
        <v>218140.37885930183</v>
      </c>
      <c r="M291" s="34">
        <v>11316.6</v>
      </c>
      <c r="N291" s="254">
        <f>SUM(LisäyksetVähennykset[[#This Row],[Kuntien yhdistymisavustus (-0,99 €/as)]:[Vuonna 2023 käyttämättä jääneiden yhdistymisavustusten palautus]])</f>
        <v>-674709.26686010265</v>
      </c>
      <c r="O291" s="112"/>
    </row>
    <row r="292" spans="1:15" s="45" customFormat="1" x14ac:dyDescent="0.25">
      <c r="A292" s="242">
        <v>976</v>
      </c>
      <c r="B292" s="242" t="s">
        <v>299</v>
      </c>
      <c r="C292" s="332">
        <v>-3750.12</v>
      </c>
      <c r="D292" s="121">
        <v>-6856.2800000000007</v>
      </c>
      <c r="E292" s="121">
        <v>-3750.12</v>
      </c>
      <c r="F292" s="121">
        <v>-37.880000000000003</v>
      </c>
      <c r="G292" s="121">
        <v>-85230</v>
      </c>
      <c r="H292" s="121">
        <v>-91976.807449999993</v>
      </c>
      <c r="I292" s="121">
        <v>-127900.7688860496</v>
      </c>
      <c r="J292" s="34">
        <v>-135426.97762742435</v>
      </c>
      <c r="K292" s="34">
        <v>-343083.00696561154</v>
      </c>
      <c r="L292" s="34">
        <v>131432.4407696891</v>
      </c>
      <c r="M292" s="34">
        <v>6818.4000000000005</v>
      </c>
      <c r="N292" s="254">
        <f>SUM(LisäyksetVähennykset[[#This Row],[Kuntien yhdistymisavustus (-0,99 €/as)]:[Vuonna 2023 käyttämättä jääneiden yhdistymisavustusten palautus]])</f>
        <v>-659761.12015939632</v>
      </c>
      <c r="O292" s="112"/>
    </row>
    <row r="293" spans="1:15" s="45" customFormat="1" x14ac:dyDescent="0.25">
      <c r="A293" s="242">
        <v>977</v>
      </c>
      <c r="B293" s="242" t="s">
        <v>300</v>
      </c>
      <c r="C293" s="332">
        <v>-15140.07</v>
      </c>
      <c r="D293" s="121">
        <v>-27680.33</v>
      </c>
      <c r="E293" s="121">
        <v>-15140.07</v>
      </c>
      <c r="F293" s="121">
        <v>-152.93</v>
      </c>
      <c r="G293" s="121">
        <v>-344092.5</v>
      </c>
      <c r="H293" s="121">
        <v>-507592.7</v>
      </c>
      <c r="I293" s="121">
        <v>-576692.41300287575</v>
      </c>
      <c r="J293" s="34">
        <v>-586619.98732657521</v>
      </c>
      <c r="K293" s="34">
        <v>-1385102.5410573117</v>
      </c>
      <c r="L293" s="34">
        <v>530622.04770085937</v>
      </c>
      <c r="M293" s="34">
        <v>27527.4</v>
      </c>
      <c r="N293" s="254">
        <f>SUM(LisäyksetVähennykset[[#This Row],[Kuntien yhdistymisavustus (-0,99 €/as)]:[Vuonna 2023 käyttämättä jääneiden yhdistymisavustusten palautus]])</f>
        <v>-2900064.0936859031</v>
      </c>
      <c r="O293" s="112"/>
    </row>
    <row r="294" spans="1:15" s="45" customFormat="1" x14ac:dyDescent="0.25">
      <c r="A294" s="242">
        <v>980</v>
      </c>
      <c r="B294" s="242" t="s">
        <v>301</v>
      </c>
      <c r="C294" s="332">
        <v>-33270.93</v>
      </c>
      <c r="D294" s="121">
        <v>-60828.67</v>
      </c>
      <c r="E294" s="121">
        <v>-33270.93</v>
      </c>
      <c r="F294" s="121">
        <v>-336.07</v>
      </c>
      <c r="G294" s="121">
        <v>-756157.5</v>
      </c>
      <c r="H294" s="121">
        <v>-1143222.4715</v>
      </c>
      <c r="I294" s="121">
        <v>333869.35435929714</v>
      </c>
      <c r="J294" s="34">
        <v>-317866.56004470051</v>
      </c>
      <c r="K294" s="34">
        <v>-3043820.1201407881</v>
      </c>
      <c r="L294" s="34">
        <v>1166063.8957093298</v>
      </c>
      <c r="M294" s="34">
        <v>60492.6</v>
      </c>
      <c r="N294" s="254">
        <f>SUM(LisäyksetVähennykset[[#This Row],[Kuntien yhdistymisavustus (-0,99 €/as)]:[Vuonna 2023 käyttämättä jääneiden yhdistymisavustusten palautus]])</f>
        <v>-3828347.401616862</v>
      </c>
      <c r="O294" s="112"/>
    </row>
    <row r="295" spans="1:15" s="45" customFormat="1" x14ac:dyDescent="0.25">
      <c r="A295" s="242">
        <v>981</v>
      </c>
      <c r="B295" s="242" t="s">
        <v>302</v>
      </c>
      <c r="C295" s="332">
        <v>-2214.63</v>
      </c>
      <c r="D295" s="121">
        <v>-4048.9700000000003</v>
      </c>
      <c r="E295" s="121">
        <v>-2214.63</v>
      </c>
      <c r="F295" s="121">
        <v>-22.37</v>
      </c>
      <c r="G295" s="121">
        <v>-50332.5</v>
      </c>
      <c r="H295" s="121">
        <v>-57082.58</v>
      </c>
      <c r="I295" s="121">
        <v>660669.82322699786</v>
      </c>
      <c r="J295" s="34">
        <v>325531.30138366378</v>
      </c>
      <c r="K295" s="34">
        <v>-202607.36182208895</v>
      </c>
      <c r="L295" s="34">
        <v>77617.309926556089</v>
      </c>
      <c r="M295" s="34">
        <v>4026.6</v>
      </c>
      <c r="N295" s="254">
        <f>SUM(LisäyksetVähennykset[[#This Row],[Kuntien yhdistymisavustus (-0,99 €/as)]:[Vuonna 2023 käyttämättä jääneiden yhdistymisavustusten palautus]])</f>
        <v>749321.99271512881</v>
      </c>
      <c r="O295" s="112"/>
    </row>
    <row r="296" spans="1:15" s="45" customFormat="1" x14ac:dyDescent="0.25">
      <c r="A296" s="242">
        <v>989</v>
      </c>
      <c r="B296" s="242" t="s">
        <v>303</v>
      </c>
      <c r="C296" s="332">
        <v>-5351.94</v>
      </c>
      <c r="D296" s="121">
        <v>-9784.86</v>
      </c>
      <c r="E296" s="121">
        <v>-5351.94</v>
      </c>
      <c r="F296" s="121">
        <v>-54.06</v>
      </c>
      <c r="G296" s="121">
        <v>-121635</v>
      </c>
      <c r="H296" s="121">
        <v>-166617.22750000001</v>
      </c>
      <c r="I296" s="121">
        <v>-955924.69870101451</v>
      </c>
      <c r="J296" s="34">
        <v>-521728.60846079641</v>
      </c>
      <c r="K296" s="34">
        <v>-489626.91015208443</v>
      </c>
      <c r="L296" s="34">
        <v>187572.27423467243</v>
      </c>
      <c r="M296" s="34">
        <v>9730.8000000000011</v>
      </c>
      <c r="N296" s="254">
        <f>SUM(LisäyksetVähennykset[[#This Row],[Kuntien yhdistymisavustus (-0,99 €/as)]:[Vuonna 2023 käyttämättä jääneiden yhdistymisavustusten palautus]])</f>
        <v>-2078772.1705792232</v>
      </c>
      <c r="O296" s="112"/>
    </row>
    <row r="297" spans="1:15" s="45" customFormat="1" x14ac:dyDescent="0.25">
      <c r="A297" s="242">
        <v>992</v>
      </c>
      <c r="B297" s="242" t="s">
        <v>304</v>
      </c>
      <c r="C297" s="332">
        <v>-17938.8</v>
      </c>
      <c r="D297" s="121">
        <v>-32797.200000000004</v>
      </c>
      <c r="E297" s="121">
        <v>-17938.8</v>
      </c>
      <c r="F297" s="121">
        <v>-181.20000000000002</v>
      </c>
      <c r="G297" s="121">
        <v>-407700</v>
      </c>
      <c r="H297" s="121">
        <v>-976721.1067</v>
      </c>
      <c r="I297" s="121">
        <v>-217370.51605603099</v>
      </c>
      <c r="J297" s="34">
        <v>623408.774349752</v>
      </c>
      <c r="K297" s="34">
        <v>-1641146.8020635904</v>
      </c>
      <c r="L297" s="34">
        <v>628710.61952132161</v>
      </c>
      <c r="M297" s="34">
        <v>32616</v>
      </c>
      <c r="N297" s="254">
        <f>SUM(LisäyksetVähennykset[[#This Row],[Kuntien yhdistymisavustus (-0,99 €/as)]:[Vuonna 2023 käyttämättä jääneiden yhdistymisavustusten palautus]])</f>
        <v>-2027059.0309485476</v>
      </c>
      <c r="O297" s="112"/>
    </row>
    <row r="313" spans="1:14" x14ac:dyDescent="0.25">
      <c r="A313" s="247"/>
      <c r="B313" s="248"/>
      <c r="C313" s="248"/>
      <c r="D313" s="41"/>
      <c r="E313" s="41"/>
      <c r="F313" s="41"/>
      <c r="G313" s="38"/>
      <c r="H313" s="38"/>
      <c r="I313" s="41"/>
      <c r="J313" s="41"/>
      <c r="K313" s="41"/>
      <c r="L313" s="41"/>
      <c r="M313" s="41"/>
      <c r="N313" s="252"/>
    </row>
    <row r="314" spans="1:14" x14ac:dyDescent="0.25">
      <c r="A314" s="247"/>
      <c r="B314" s="248"/>
      <c r="C314" s="248"/>
      <c r="D314" s="41"/>
      <c r="E314" s="41"/>
      <c r="F314" s="41"/>
      <c r="G314" s="38"/>
      <c r="H314" s="38"/>
      <c r="I314" s="41"/>
      <c r="J314" s="41"/>
      <c r="K314" s="41"/>
      <c r="L314" s="41"/>
      <c r="M314" s="41"/>
      <c r="N314" s="252"/>
    </row>
    <row r="315" spans="1:14" x14ac:dyDescent="0.25">
      <c r="A315" s="247"/>
      <c r="B315" s="248"/>
      <c r="C315" s="248"/>
      <c r="D315" s="41"/>
      <c r="E315" s="41"/>
      <c r="F315" s="41"/>
      <c r="G315" s="38"/>
      <c r="H315" s="38"/>
      <c r="I315" s="41"/>
      <c r="J315" s="41"/>
      <c r="K315" s="41"/>
      <c r="L315" s="41"/>
      <c r="M315" s="41"/>
      <c r="N315" s="252"/>
    </row>
    <row r="316" spans="1:14" x14ac:dyDescent="0.25">
      <c r="A316" s="247"/>
      <c r="B316" s="248"/>
      <c r="C316" s="248"/>
      <c r="D316" s="41"/>
      <c r="E316" s="41"/>
      <c r="F316" s="41"/>
      <c r="G316" s="38"/>
      <c r="H316" s="38"/>
      <c r="I316" s="41"/>
      <c r="J316" s="41"/>
      <c r="K316" s="41"/>
      <c r="L316" s="41"/>
      <c r="M316" s="41"/>
      <c r="N316" s="252"/>
    </row>
    <row r="317" spans="1:14" x14ac:dyDescent="0.25">
      <c r="A317" s="247"/>
      <c r="B317" s="248"/>
      <c r="C317" s="248"/>
      <c r="D317" s="41"/>
      <c r="E317" s="41"/>
      <c r="F317" s="41"/>
      <c r="G317" s="38"/>
      <c r="H317" s="38"/>
      <c r="I317" s="41"/>
      <c r="J317" s="41"/>
      <c r="K317" s="41"/>
      <c r="L317" s="41"/>
      <c r="M317" s="41"/>
      <c r="N317" s="252"/>
    </row>
    <row r="318" spans="1:14" x14ac:dyDescent="0.25">
      <c r="A318" s="247"/>
      <c r="B318" s="248"/>
      <c r="C318" s="248"/>
      <c r="D318" s="41"/>
      <c r="E318" s="41"/>
      <c r="F318" s="41"/>
      <c r="G318" s="38"/>
      <c r="H318" s="38"/>
      <c r="I318" s="41"/>
      <c r="J318" s="41"/>
      <c r="K318" s="41"/>
      <c r="L318" s="41"/>
      <c r="M318" s="41"/>
      <c r="N318" s="252"/>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4"/>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8.75" style="20" customWidth="1"/>
    <col min="2" max="2" width="14.75" style="257" customWidth="1"/>
    <col min="3" max="3" width="14.625" style="258" customWidth="1"/>
    <col min="4" max="4" width="17.125" style="14" customWidth="1"/>
    <col min="5" max="5" width="19.125" style="14" customWidth="1"/>
    <col min="6" max="6" width="20.125" style="14" bestFit="1" customWidth="1"/>
    <col min="7" max="7" width="18.875" style="14" bestFit="1" customWidth="1"/>
    <col min="8" max="8" width="16.375" style="272" customWidth="1"/>
    <col min="9" max="9" width="14.125" style="15" customWidth="1"/>
    <col min="10" max="10" width="18.625" style="15" customWidth="1"/>
    <col min="11" max="11" width="14.625" style="15" customWidth="1"/>
    <col min="12" max="12" width="23.5" style="15" customWidth="1"/>
    <col min="13" max="13" width="19.625" style="34" customWidth="1"/>
    <col min="14" max="14" width="11.625" style="283" bestFit="1" customWidth="1"/>
    <col min="15" max="15" width="13" style="284" bestFit="1" customWidth="1"/>
    <col min="17" max="17" width="11.125" style="120" bestFit="1" customWidth="1"/>
    <col min="18" max="18" width="13" style="119" bestFit="1" customWidth="1"/>
    <col min="19" max="19" width="10.875" style="119" bestFit="1" customWidth="1"/>
    <col min="20" max="20" width="12" style="119" bestFit="1" customWidth="1"/>
    <col min="21" max="21" width="11.125" style="115" bestFit="1" customWidth="1"/>
  </cols>
  <sheetData>
    <row r="1" spans="1:21" ht="23.25" x14ac:dyDescent="0.35">
      <c r="A1" s="320" t="s">
        <v>765</v>
      </c>
      <c r="G1" s="326"/>
      <c r="H1" s="259"/>
      <c r="I1" s="14"/>
      <c r="Q1"/>
      <c r="R1" s="115"/>
      <c r="S1" s="115"/>
      <c r="T1" s="115"/>
    </row>
    <row r="2" spans="1:21" x14ac:dyDescent="0.25">
      <c r="A2" s="256" t="s">
        <v>367</v>
      </c>
      <c r="H2" s="259"/>
      <c r="I2" s="14"/>
      <c r="L2" s="260"/>
      <c r="Q2"/>
      <c r="R2" s="115"/>
      <c r="S2" s="115"/>
      <c r="T2" s="115"/>
    </row>
    <row r="3" spans="1:21" x14ac:dyDescent="0.25">
      <c r="A3" s="20" t="s">
        <v>1181</v>
      </c>
      <c r="G3" s="261"/>
      <c r="H3" s="259"/>
      <c r="I3" s="262"/>
      <c r="Q3"/>
      <c r="R3" s="115"/>
      <c r="S3" s="115"/>
      <c r="T3" s="115"/>
    </row>
    <row r="4" spans="1:21" x14ac:dyDescent="0.25">
      <c r="A4" s="20" t="s">
        <v>782</v>
      </c>
      <c r="F4" s="198"/>
      <c r="H4" s="259"/>
      <c r="I4" s="14"/>
      <c r="N4" s="285"/>
      <c r="Q4"/>
      <c r="R4" s="115"/>
      <c r="S4" s="115"/>
      <c r="T4" s="115"/>
    </row>
    <row r="5" spans="1:21" x14ac:dyDescent="0.25">
      <c r="A5" s="275" t="s">
        <v>1175</v>
      </c>
      <c r="H5" s="259"/>
      <c r="I5" s="14"/>
      <c r="Q5"/>
      <c r="R5" s="115"/>
      <c r="S5" s="115"/>
      <c r="T5" s="115"/>
    </row>
    <row r="6" spans="1:21" x14ac:dyDescent="0.25">
      <c r="A6" s="20" t="s">
        <v>376</v>
      </c>
      <c r="H6" s="259"/>
      <c r="I6" s="14"/>
      <c r="Q6"/>
      <c r="R6" s="115"/>
      <c r="S6" s="115"/>
      <c r="T6" s="115"/>
    </row>
    <row r="7" spans="1:21" x14ac:dyDescent="0.25">
      <c r="A7" s="367" t="s">
        <v>745</v>
      </c>
      <c r="B7" s="369">
        <v>0.9</v>
      </c>
      <c r="D7" s="263"/>
      <c r="E7" s="263"/>
      <c r="H7" s="259"/>
      <c r="I7" s="14"/>
      <c r="J7" s="264"/>
      <c r="M7" s="123"/>
      <c r="Q7"/>
      <c r="R7" s="115"/>
      <c r="S7" s="115"/>
      <c r="T7" s="115"/>
    </row>
    <row r="8" spans="1:21" x14ac:dyDescent="0.25">
      <c r="A8" s="368" t="s">
        <v>746</v>
      </c>
      <c r="B8" s="370">
        <v>0.1</v>
      </c>
      <c r="G8" s="265"/>
      <c r="H8" s="259"/>
      <c r="I8" s="14"/>
      <c r="J8" s="24"/>
      <c r="K8" s="266"/>
      <c r="M8" s="267"/>
      <c r="O8" s="286"/>
      <c r="Q8"/>
      <c r="R8" s="115"/>
      <c r="S8" s="115"/>
      <c r="T8" s="115"/>
    </row>
    <row r="9" spans="1:21" ht="36.6" customHeight="1" x14ac:dyDescent="0.25">
      <c r="A9" s="293"/>
      <c r="B9" s="299">
        <v>293</v>
      </c>
      <c r="C9" s="294" t="s">
        <v>369</v>
      </c>
      <c r="D9" s="295"/>
      <c r="E9" s="295"/>
      <c r="F9" s="295"/>
      <c r="G9" s="295"/>
      <c r="H9" s="296" t="s">
        <v>377</v>
      </c>
      <c r="I9" s="297"/>
      <c r="J9" s="297"/>
      <c r="K9" s="297"/>
      <c r="L9" s="298"/>
      <c r="M9" s="297"/>
      <c r="N9" s="291"/>
      <c r="O9" s="292"/>
      <c r="Q9"/>
      <c r="R9" s="115"/>
      <c r="S9" s="115"/>
      <c r="T9" s="115"/>
    </row>
    <row r="10" spans="1:21" s="281" customFormat="1" ht="45" x14ac:dyDescent="0.2">
      <c r="A10" s="276" t="s">
        <v>669</v>
      </c>
      <c r="B10" s="277" t="s">
        <v>3</v>
      </c>
      <c r="C10" s="278" t="s">
        <v>766</v>
      </c>
      <c r="D10" s="279" t="s">
        <v>767</v>
      </c>
      <c r="E10" s="279" t="s">
        <v>732</v>
      </c>
      <c r="F10" s="280" t="s">
        <v>697</v>
      </c>
      <c r="G10" s="280" t="s">
        <v>698</v>
      </c>
      <c r="H10" s="287" t="s">
        <v>712</v>
      </c>
      <c r="I10" s="288" t="s">
        <v>711</v>
      </c>
      <c r="J10" s="288" t="s">
        <v>743</v>
      </c>
      <c r="K10" s="288" t="s">
        <v>699</v>
      </c>
      <c r="L10" s="289" t="s">
        <v>700</v>
      </c>
      <c r="M10" s="290" t="s">
        <v>1176</v>
      </c>
      <c r="N10" s="360" t="s">
        <v>701</v>
      </c>
      <c r="O10" s="361" t="s">
        <v>702</v>
      </c>
      <c r="R10" s="282"/>
      <c r="S10" s="282"/>
      <c r="T10" s="282"/>
      <c r="U10" s="282"/>
    </row>
    <row r="11" spans="1:21" x14ac:dyDescent="0.25">
      <c r="A11" s="256"/>
      <c r="B11" s="257" t="s">
        <v>378</v>
      </c>
      <c r="C11" s="28">
        <f>SUM(C12:C304)</f>
        <v>5517897</v>
      </c>
      <c r="D11" s="27">
        <v>20.010000000000002</v>
      </c>
      <c r="E11" s="27">
        <f>Tasaus[[#This Row],[Tuloveroprosentti 2022]]-12.64</f>
        <v>7.370000000000001</v>
      </c>
      <c r="F11" s="28">
        <f t="shared" ref="F11:K11" si="0">SUM(F12:F304)</f>
        <v>21716907612.660004</v>
      </c>
      <c r="G11" s="366">
        <f t="shared" si="0"/>
        <v>108532872360.42445</v>
      </c>
      <c r="H11" s="28">
        <f t="shared" si="0"/>
        <v>7998872692.963274</v>
      </c>
      <c r="I11" s="28">
        <f t="shared" si="0"/>
        <v>1803590211.4937901</v>
      </c>
      <c r="J11" s="28">
        <f t="shared" si="0"/>
        <v>995778847.47465003</v>
      </c>
      <c r="K11" s="28">
        <f t="shared" si="0"/>
        <v>10798241751.931721</v>
      </c>
      <c r="L11" s="268">
        <f>ROUND(Tasaus[[#This Row],[Laskennallinen verotulo yhteensä, €]]/Tasaus[[#This Row],[Asukasluku 31.12.2021]],2)</f>
        <v>1956.95</v>
      </c>
      <c r="M11" s="123">
        <v>0</v>
      </c>
      <c r="N11" s="375">
        <f>Tasaus[[#This Row],[Tasaus, €]]/Tasaus[[#This Row],[Asukasluku 31.12.2021]]</f>
        <v>146.52052272928634</v>
      </c>
      <c r="O11" s="376">
        <f>SUM(O12:O304)</f>
        <v>808485152.80636096</v>
      </c>
      <c r="Q11"/>
      <c r="R11" s="115"/>
      <c r="S11" s="115"/>
      <c r="T11" s="115"/>
    </row>
    <row r="12" spans="1:21" x14ac:dyDescent="0.25">
      <c r="A12" s="269">
        <v>5</v>
      </c>
      <c r="B12" s="13" t="s">
        <v>379</v>
      </c>
      <c r="C12" s="270">
        <v>9311</v>
      </c>
      <c r="D12" s="271">
        <v>21.75</v>
      </c>
      <c r="E12" s="271">
        <f>Tasaus[[#This Row],[Tuloveroprosentti 2022]]-12.64</f>
        <v>9.11</v>
      </c>
      <c r="F12" s="14">
        <v>26901019.84</v>
      </c>
      <c r="G12" s="14">
        <f>Tasaus[[#This Row],[Kunnallisvero (maksuunpantu), €]]*100/Tasaus[[#This Row],[Tuloveroprosentti 2022]]</f>
        <v>123682849.83908045</v>
      </c>
      <c r="H12" s="272">
        <f>Tasaus[[#This Row],[Verotettava tulo (kunnallisvero), €]]*($E$11/100)</f>
        <v>9115426.0331402309</v>
      </c>
      <c r="I12" s="14">
        <v>1903431.9155494962</v>
      </c>
      <c r="J12" s="15">
        <v>1281957.6810000001</v>
      </c>
      <c r="K12" s="15">
        <f>SUM(Tasaus[[#This Row],[Laskennallinen kunnallisvero, €]:[Laskennallinen kiinteistövero, €]])</f>
        <v>12300815.629689727</v>
      </c>
      <c r="L12" s="15">
        <f>Tasaus[[#This Row],[Laskennallinen verotulo yhteensä, €]]/Tasaus[[#This Row],[Asukasluku 31.12.2021]]</f>
        <v>1321.1057490806279</v>
      </c>
      <c r="M12" s="34">
        <f>$L$11-Tasaus[[#This Row],[Laskennallinen verotulo yhteensä, €/asukas (=tasausraja)]]</f>
        <v>635.84425091937214</v>
      </c>
      <c r="N12" s="377">
        <f>IF(Tasaus[[#This Row],[Erotus = tasausraja - laskennallinen verotulo, €/asukas]]&gt;0,(Tasaus[[#This Row],[Erotus = tasausraja - laskennallinen verotulo, €/asukas]]*$B$7),(Tasaus[[#This Row],[Erotus = tasausraja - laskennallinen verotulo, €/asukas]]*$B$8))</f>
        <v>572.25982582743495</v>
      </c>
      <c r="O12" s="378">
        <f>Tasaus[[#This Row],[Tasaus,  €/asukas]]*Tasaus[[#This Row],[Asukasluku 31.12.2021]]</f>
        <v>5328311.2382792467</v>
      </c>
      <c r="Q12" s="116"/>
      <c r="R12" s="117"/>
      <c r="S12" s="118"/>
    </row>
    <row r="13" spans="1:21" x14ac:dyDescent="0.25">
      <c r="A13" s="269">
        <v>9</v>
      </c>
      <c r="B13" s="13" t="s">
        <v>380</v>
      </c>
      <c r="C13" s="270">
        <v>2491</v>
      </c>
      <c r="D13" s="271">
        <v>22</v>
      </c>
      <c r="E13" s="271">
        <f>Tasaus[[#This Row],[Tuloveroprosentti 2022]]-12.64</f>
        <v>9.36</v>
      </c>
      <c r="F13" s="14">
        <v>7561150.8300000001</v>
      </c>
      <c r="G13" s="14">
        <f>Tasaus[[#This Row],[Kunnallisvero (maksuunpantu), €]]*100/Tasaus[[#This Row],[Tuloveroprosentti 2022]]</f>
        <v>34368867.409090906</v>
      </c>
      <c r="H13" s="272">
        <f>Tasaus[[#This Row],[Verotettava tulo (kunnallisvero), €]]*($E$11/100)</f>
        <v>2532985.5280500003</v>
      </c>
      <c r="I13" s="14">
        <v>247660.89168637581</v>
      </c>
      <c r="J13" s="15">
        <v>203089.9038</v>
      </c>
      <c r="K13" s="15">
        <f>SUM(Tasaus[[#This Row],[Laskennallinen kunnallisvero, €]:[Laskennallinen kiinteistövero, €]])</f>
        <v>2983736.323536376</v>
      </c>
      <c r="L13" s="15">
        <f>Tasaus[[#This Row],[Laskennallinen verotulo yhteensä, €]]/Tasaus[[#This Row],[Asukasluku 31.12.2021]]</f>
        <v>1197.8066332944102</v>
      </c>
      <c r="M13" s="34">
        <f>$L$11-Tasaus[[#This Row],[Laskennallinen verotulo yhteensä, €/asukas (=tasausraja)]]</f>
        <v>759.14336670558987</v>
      </c>
      <c r="N13" s="377">
        <f>IF(Tasaus[[#This Row],[Erotus = tasausraja - laskennallinen verotulo, €/asukas]]&gt;0,(Tasaus[[#This Row],[Erotus = tasausraja - laskennallinen verotulo, €/asukas]]*$B$7),(Tasaus[[#This Row],[Erotus = tasausraja - laskennallinen verotulo, €/asukas]]*$B$8))</f>
        <v>683.22903003503086</v>
      </c>
      <c r="O13" s="378">
        <f>Tasaus[[#This Row],[Tasaus,  €/asukas]]*Tasaus[[#This Row],[Asukasluku 31.12.2021]]</f>
        <v>1701923.5138172619</v>
      </c>
      <c r="Q13" s="116"/>
      <c r="R13" s="117"/>
      <c r="S13" s="118"/>
    </row>
    <row r="14" spans="1:21" x14ac:dyDescent="0.25">
      <c r="A14" s="269">
        <v>10</v>
      </c>
      <c r="B14" s="13" t="s">
        <v>381</v>
      </c>
      <c r="C14" s="270">
        <v>11197</v>
      </c>
      <c r="D14" s="271">
        <v>21.25</v>
      </c>
      <c r="E14" s="271">
        <f>Tasaus[[#This Row],[Tuloveroprosentti 2022]]-12.64</f>
        <v>8.61</v>
      </c>
      <c r="F14" s="14">
        <v>30754859.550000001</v>
      </c>
      <c r="G14" s="14">
        <f>Tasaus[[#This Row],[Kunnallisvero (maksuunpantu), €]]*100/Tasaus[[#This Row],[Tuloveroprosentti 2022]]</f>
        <v>144728750.82352942</v>
      </c>
      <c r="H14" s="272">
        <f>Tasaus[[#This Row],[Verotettava tulo (kunnallisvero), €]]*($E$11/100)</f>
        <v>10666508.935694121</v>
      </c>
      <c r="I14" s="14">
        <v>2389767.1303344588</v>
      </c>
      <c r="J14" s="15">
        <v>1708361.0537000005</v>
      </c>
      <c r="K14" s="15">
        <f>SUM(Tasaus[[#This Row],[Laskennallinen kunnallisvero, €]:[Laskennallinen kiinteistövero, €]])</f>
        <v>14764637.11972858</v>
      </c>
      <c r="L14" s="15">
        <f>Tasaus[[#This Row],[Laskennallinen verotulo yhteensä, €]]/Tasaus[[#This Row],[Asukasluku 31.12.2021]]</f>
        <v>1318.6243743617558</v>
      </c>
      <c r="M14" s="34">
        <f>$L$11-Tasaus[[#This Row],[Laskennallinen verotulo yhteensä, €/asukas (=tasausraja)]]</f>
        <v>638.32562563824422</v>
      </c>
      <c r="N14" s="377">
        <f>IF(Tasaus[[#This Row],[Erotus = tasausraja - laskennallinen verotulo, €/asukas]]&gt;0,(Tasaus[[#This Row],[Erotus = tasausraja - laskennallinen verotulo, €/asukas]]*$B$7),(Tasaus[[#This Row],[Erotus = tasausraja - laskennallinen verotulo, €/asukas]]*$B$8))</f>
        <v>574.49306307441987</v>
      </c>
      <c r="O14" s="378">
        <f>Tasaus[[#This Row],[Tasaus,  €/asukas]]*Tasaus[[#This Row],[Asukasluku 31.12.2021]]</f>
        <v>6432598.827244279</v>
      </c>
      <c r="Q14" s="116"/>
      <c r="R14" s="117"/>
      <c r="S14" s="118"/>
    </row>
    <row r="15" spans="1:21" x14ac:dyDescent="0.25">
      <c r="A15" s="269">
        <v>16</v>
      </c>
      <c r="B15" s="13" t="s">
        <v>382</v>
      </c>
      <c r="C15" s="270">
        <v>8033</v>
      </c>
      <c r="D15" s="271">
        <v>20.75</v>
      </c>
      <c r="E15" s="271">
        <f>Tasaus[[#This Row],[Tuloveroprosentti 2022]]-12.64</f>
        <v>8.11</v>
      </c>
      <c r="F15" s="14">
        <v>27857614.370000001</v>
      </c>
      <c r="G15" s="14">
        <f>Tasaus[[#This Row],[Kunnallisvero (maksuunpantu), €]]*100/Tasaus[[#This Row],[Tuloveroprosentti 2022]]</f>
        <v>134253563.22891566</v>
      </c>
      <c r="H15" s="272">
        <f>Tasaus[[#This Row],[Verotettava tulo (kunnallisvero), €]]*($E$11/100)</f>
        <v>9894487.6099710856</v>
      </c>
      <c r="I15" s="14">
        <v>1494891.8591520011</v>
      </c>
      <c r="J15" s="15">
        <v>1698967.7731000001</v>
      </c>
      <c r="K15" s="15">
        <f>SUM(Tasaus[[#This Row],[Laskennallinen kunnallisvero, €]:[Laskennallinen kiinteistövero, €]])</f>
        <v>13088347.242223086</v>
      </c>
      <c r="L15" s="15">
        <f>Tasaus[[#This Row],[Laskennallinen verotulo yhteensä, €]]/Tasaus[[#This Row],[Asukasluku 31.12.2021]]</f>
        <v>1629.3224501709306</v>
      </c>
      <c r="M15" s="34">
        <f>$L$11-Tasaus[[#This Row],[Laskennallinen verotulo yhteensä, €/asukas (=tasausraja)]]</f>
        <v>327.62754982906949</v>
      </c>
      <c r="N15" s="377">
        <f>IF(Tasaus[[#This Row],[Erotus = tasausraja - laskennallinen verotulo, €/asukas]]&gt;0,(Tasaus[[#This Row],[Erotus = tasausraja - laskennallinen verotulo, €/asukas]]*$B$7),(Tasaus[[#This Row],[Erotus = tasausraja - laskennallinen verotulo, €/asukas]]*$B$8))</f>
        <v>294.86479484616257</v>
      </c>
      <c r="O15" s="378">
        <f>Tasaus[[#This Row],[Tasaus,  €/asukas]]*Tasaus[[#This Row],[Asukasluku 31.12.2021]]</f>
        <v>2368648.8969992241</v>
      </c>
      <c r="Q15" s="116"/>
      <c r="R15" s="117"/>
      <c r="S15" s="118"/>
    </row>
    <row r="16" spans="1:21" x14ac:dyDescent="0.25">
      <c r="A16" s="269">
        <v>18</v>
      </c>
      <c r="B16" s="13" t="s">
        <v>383</v>
      </c>
      <c r="C16" s="270">
        <v>4847</v>
      </c>
      <c r="D16" s="271">
        <v>21.499999999999996</v>
      </c>
      <c r="E16" s="271">
        <f>Tasaus[[#This Row],[Tuloveroprosentti 2022]]-12.64</f>
        <v>8.8599999999999959</v>
      </c>
      <c r="F16" s="14">
        <v>19330174.34</v>
      </c>
      <c r="G16" s="14">
        <f>Tasaus[[#This Row],[Kunnallisvero (maksuunpantu), €]]*100/Tasaus[[#This Row],[Tuloveroprosentti 2022]]</f>
        <v>89907787.627906993</v>
      </c>
      <c r="H16" s="272">
        <f>Tasaus[[#This Row],[Verotettava tulo (kunnallisvero), €]]*($E$11/100)</f>
        <v>6626203.9481767472</v>
      </c>
      <c r="I16" s="14">
        <v>1011880.3004087792</v>
      </c>
      <c r="J16" s="15">
        <v>511499.60585000005</v>
      </c>
      <c r="K16" s="15">
        <f>SUM(Tasaus[[#This Row],[Laskennallinen kunnallisvero, €]:[Laskennallinen kiinteistövero, €]])</f>
        <v>8149583.8544355258</v>
      </c>
      <c r="L16" s="15">
        <f>Tasaus[[#This Row],[Laskennallinen verotulo yhteensä, €]]/Tasaus[[#This Row],[Asukasluku 31.12.2021]]</f>
        <v>1681.3665884950537</v>
      </c>
      <c r="M16" s="34">
        <f>$L$11-Tasaus[[#This Row],[Laskennallinen verotulo yhteensä, €/asukas (=tasausraja)]]</f>
        <v>275.5834115049463</v>
      </c>
      <c r="N16" s="377">
        <f>IF(Tasaus[[#This Row],[Erotus = tasausraja - laskennallinen verotulo, €/asukas]]&gt;0,(Tasaus[[#This Row],[Erotus = tasausraja - laskennallinen verotulo, €/asukas]]*$B$7),(Tasaus[[#This Row],[Erotus = tasausraja - laskennallinen verotulo, €/asukas]]*$B$8))</f>
        <v>248.02507035445169</v>
      </c>
      <c r="O16" s="378">
        <f>Tasaus[[#This Row],[Tasaus,  €/asukas]]*Tasaus[[#This Row],[Asukasluku 31.12.2021]]</f>
        <v>1202177.5160080274</v>
      </c>
      <c r="Q16" s="116"/>
      <c r="R16" s="117"/>
      <c r="S16" s="118"/>
    </row>
    <row r="17" spans="1:19" x14ac:dyDescent="0.25">
      <c r="A17" s="269">
        <v>19</v>
      </c>
      <c r="B17" s="13" t="s">
        <v>384</v>
      </c>
      <c r="C17" s="270">
        <v>3955</v>
      </c>
      <c r="D17" s="271">
        <v>21.5</v>
      </c>
      <c r="E17" s="271">
        <f>Tasaus[[#This Row],[Tuloveroprosentti 2022]]-12.64</f>
        <v>8.86</v>
      </c>
      <c r="F17" s="14">
        <v>14754315.630000001</v>
      </c>
      <c r="G17" s="14">
        <f>Tasaus[[#This Row],[Kunnallisvero (maksuunpantu), €]]*100/Tasaus[[#This Row],[Tuloveroprosentti 2022]]</f>
        <v>68624723.860465109</v>
      </c>
      <c r="H17" s="272">
        <f>Tasaus[[#This Row],[Verotettava tulo (kunnallisvero), €]]*($E$11/100)</f>
        <v>5057642.1485162796</v>
      </c>
      <c r="I17" s="14">
        <v>542058.03616416908</v>
      </c>
      <c r="J17" s="15">
        <v>386636.37904999999</v>
      </c>
      <c r="K17" s="15">
        <f>SUM(Tasaus[[#This Row],[Laskennallinen kunnallisvero, €]:[Laskennallinen kiinteistövero, €]])</f>
        <v>5986336.5637304485</v>
      </c>
      <c r="L17" s="15">
        <f>Tasaus[[#This Row],[Laskennallinen verotulo yhteensä, €]]/Tasaus[[#This Row],[Asukasluku 31.12.2021]]</f>
        <v>1513.612279072174</v>
      </c>
      <c r="M17" s="34">
        <f>$L$11-Tasaus[[#This Row],[Laskennallinen verotulo yhteensä, €/asukas (=tasausraja)]]</f>
        <v>443.33772092782601</v>
      </c>
      <c r="N17" s="377">
        <f>IF(Tasaus[[#This Row],[Erotus = tasausraja - laskennallinen verotulo, €/asukas]]&gt;0,(Tasaus[[#This Row],[Erotus = tasausraja - laskennallinen verotulo, €/asukas]]*$B$7),(Tasaus[[#This Row],[Erotus = tasausraja - laskennallinen verotulo, €/asukas]]*$B$8))</f>
        <v>399.00394883504345</v>
      </c>
      <c r="O17" s="378">
        <f>Tasaus[[#This Row],[Tasaus,  €/asukas]]*Tasaus[[#This Row],[Asukasluku 31.12.2021]]</f>
        <v>1578060.6176425968</v>
      </c>
      <c r="Q17" s="116"/>
      <c r="R17" s="117"/>
      <c r="S17" s="118"/>
    </row>
    <row r="18" spans="1:19" x14ac:dyDescent="0.25">
      <c r="A18" s="269">
        <v>20</v>
      </c>
      <c r="B18" s="13" t="s">
        <v>18</v>
      </c>
      <c r="C18" s="270">
        <v>16467</v>
      </c>
      <c r="D18" s="271">
        <v>22</v>
      </c>
      <c r="E18" s="271">
        <f>Tasaus[[#This Row],[Tuloveroprosentti 2022]]-12.64</f>
        <v>9.36</v>
      </c>
      <c r="F18" s="14">
        <v>63023181.359999999</v>
      </c>
      <c r="G18" s="14">
        <f>Tasaus[[#This Row],[Kunnallisvero (maksuunpantu), €]]*100/Tasaus[[#This Row],[Tuloveroprosentti 2022]]</f>
        <v>286469006.18181819</v>
      </c>
      <c r="H18" s="272">
        <f>Tasaus[[#This Row],[Verotettava tulo (kunnallisvero), €]]*($E$11/100)</f>
        <v>21112765.755600005</v>
      </c>
      <c r="I18" s="14">
        <v>1602794.1685809132</v>
      </c>
      <c r="J18" s="15">
        <v>1630870.7138000005</v>
      </c>
      <c r="K18" s="15">
        <f>SUM(Tasaus[[#This Row],[Laskennallinen kunnallisvero, €]:[Laskennallinen kiinteistövero, €]])</f>
        <v>24346430.637980919</v>
      </c>
      <c r="L18" s="15">
        <f>Tasaus[[#This Row],[Laskennallinen verotulo yhteensä, €]]/Tasaus[[#This Row],[Asukasluku 31.12.2021]]</f>
        <v>1478.4982472812849</v>
      </c>
      <c r="M18" s="34">
        <f>$L$11-Tasaus[[#This Row],[Laskennallinen verotulo yhteensä, €/asukas (=tasausraja)]]</f>
        <v>478.45175271871517</v>
      </c>
      <c r="N18" s="377">
        <f>IF(Tasaus[[#This Row],[Erotus = tasausraja - laskennallinen verotulo, €/asukas]]&gt;0,(Tasaus[[#This Row],[Erotus = tasausraja - laskennallinen verotulo, €/asukas]]*$B$7),(Tasaus[[#This Row],[Erotus = tasausraja - laskennallinen verotulo, €/asukas]]*$B$8))</f>
        <v>430.60657744684369</v>
      </c>
      <c r="O18" s="378">
        <f>Tasaus[[#This Row],[Tasaus,  €/asukas]]*Tasaus[[#This Row],[Asukasluku 31.12.2021]]</f>
        <v>7090798.5108171748</v>
      </c>
      <c r="Q18" s="116"/>
      <c r="R18" s="117"/>
      <c r="S18" s="118"/>
    </row>
    <row r="19" spans="1:19" x14ac:dyDescent="0.25">
      <c r="A19" s="269">
        <v>46</v>
      </c>
      <c r="B19" s="13" t="s">
        <v>385</v>
      </c>
      <c r="C19" s="270">
        <v>1362</v>
      </c>
      <c r="D19" s="271">
        <v>21</v>
      </c>
      <c r="E19" s="271">
        <f>Tasaus[[#This Row],[Tuloveroprosentti 2022]]-12.64</f>
        <v>8.36</v>
      </c>
      <c r="F19" s="14">
        <v>3657235.78</v>
      </c>
      <c r="G19" s="14">
        <f>Tasaus[[#This Row],[Kunnallisvero (maksuunpantu), €]]*100/Tasaus[[#This Row],[Tuloveroprosentti 2022]]</f>
        <v>17415408.476190478</v>
      </c>
      <c r="H19" s="272">
        <f>Tasaus[[#This Row],[Verotettava tulo (kunnallisvero), €]]*($E$11/100)</f>
        <v>1283515.6046952384</v>
      </c>
      <c r="I19" s="14">
        <v>506856.46421133896</v>
      </c>
      <c r="J19" s="15">
        <v>255282.60675000001</v>
      </c>
      <c r="K19" s="15">
        <f>SUM(Tasaus[[#This Row],[Laskennallinen kunnallisvero, €]:[Laskennallinen kiinteistövero, €]])</f>
        <v>2045654.6756565773</v>
      </c>
      <c r="L19" s="15">
        <f>Tasaus[[#This Row],[Laskennallinen verotulo yhteensä, €]]/Tasaus[[#This Row],[Asukasluku 31.12.2021]]</f>
        <v>1501.9491010694401</v>
      </c>
      <c r="M19" s="34">
        <f>$L$11-Tasaus[[#This Row],[Laskennallinen verotulo yhteensä, €/asukas (=tasausraja)]]</f>
        <v>455.00089893055997</v>
      </c>
      <c r="N19" s="377">
        <f>IF(Tasaus[[#This Row],[Erotus = tasausraja - laskennallinen verotulo, €/asukas]]&gt;0,(Tasaus[[#This Row],[Erotus = tasausraja - laskennallinen verotulo, €/asukas]]*$B$7),(Tasaus[[#This Row],[Erotus = tasausraja - laskennallinen verotulo, €/asukas]]*$B$8))</f>
        <v>409.50080903750398</v>
      </c>
      <c r="O19" s="378">
        <f>Tasaus[[#This Row],[Tasaus,  €/asukas]]*Tasaus[[#This Row],[Asukasluku 31.12.2021]]</f>
        <v>557740.1019090804</v>
      </c>
      <c r="Q19" s="116"/>
      <c r="R19" s="117"/>
      <c r="S19" s="118"/>
    </row>
    <row r="20" spans="1:19" x14ac:dyDescent="0.25">
      <c r="A20" s="269">
        <v>47</v>
      </c>
      <c r="B20" s="13" t="s">
        <v>386</v>
      </c>
      <c r="C20" s="270">
        <v>1789</v>
      </c>
      <c r="D20" s="271">
        <v>21.25</v>
      </c>
      <c r="E20" s="271">
        <f>Tasaus[[#This Row],[Tuloveroprosentti 2022]]-12.64</f>
        <v>8.61</v>
      </c>
      <c r="F20" s="14">
        <v>5611132.0999999996</v>
      </c>
      <c r="G20" s="14">
        <f>Tasaus[[#This Row],[Kunnallisvero (maksuunpantu), €]]*100/Tasaus[[#This Row],[Tuloveroprosentti 2022]]</f>
        <v>26405327.529411763</v>
      </c>
      <c r="H20" s="272">
        <f>Tasaus[[#This Row],[Verotettava tulo (kunnallisvero), €]]*($E$11/100)</f>
        <v>1946072.6389176473</v>
      </c>
      <c r="I20" s="14">
        <v>552747.19391160819</v>
      </c>
      <c r="J20" s="15">
        <v>454886.13850000006</v>
      </c>
      <c r="K20" s="15">
        <f>SUM(Tasaus[[#This Row],[Laskennallinen kunnallisvero, €]:[Laskennallinen kiinteistövero, €]])</f>
        <v>2953705.9713292555</v>
      </c>
      <c r="L20" s="15">
        <f>Tasaus[[#This Row],[Laskennallinen verotulo yhteensä, €]]/Tasaus[[#This Row],[Asukasluku 31.12.2021]]</f>
        <v>1651.0374350638656</v>
      </c>
      <c r="M20" s="34">
        <f>$L$11-Tasaus[[#This Row],[Laskennallinen verotulo yhteensä, €/asukas (=tasausraja)]]</f>
        <v>305.91256493613446</v>
      </c>
      <c r="N20" s="377">
        <f>IF(Tasaus[[#This Row],[Erotus = tasausraja - laskennallinen verotulo, €/asukas]]&gt;0,(Tasaus[[#This Row],[Erotus = tasausraja - laskennallinen verotulo, €/asukas]]*$B$7),(Tasaus[[#This Row],[Erotus = tasausraja - laskennallinen verotulo, €/asukas]]*$B$8))</f>
        <v>275.321308442521</v>
      </c>
      <c r="O20" s="378">
        <f>Tasaus[[#This Row],[Tasaus,  €/asukas]]*Tasaus[[#This Row],[Asukasluku 31.12.2021]]</f>
        <v>492549.8208036701</v>
      </c>
      <c r="Q20" s="116"/>
      <c r="R20" s="117"/>
      <c r="S20" s="118"/>
    </row>
    <row r="21" spans="1:19" x14ac:dyDescent="0.25">
      <c r="A21" s="269">
        <v>49</v>
      </c>
      <c r="B21" s="13" t="s">
        <v>387</v>
      </c>
      <c r="C21" s="270">
        <v>297132</v>
      </c>
      <c r="D21" s="271">
        <v>18</v>
      </c>
      <c r="E21" s="271">
        <f>Tasaus[[#This Row],[Tuloveroprosentti 2022]]-12.64</f>
        <v>5.3599999999999994</v>
      </c>
      <c r="F21" s="14">
        <v>1494600338.3</v>
      </c>
      <c r="G21" s="14">
        <f>Tasaus[[#This Row],[Kunnallisvero (maksuunpantu), €]]*100/Tasaus[[#This Row],[Tuloveroprosentti 2022]]</f>
        <v>8303335212.7777777</v>
      </c>
      <c r="H21" s="272">
        <f>Tasaus[[#This Row],[Verotettava tulo (kunnallisvero), €]]*($E$11/100)</f>
        <v>611955805.1817224</v>
      </c>
      <c r="I21" s="14">
        <v>134619184.13482007</v>
      </c>
      <c r="J21" s="15">
        <v>80328884.714099988</v>
      </c>
      <c r="K21" s="15">
        <f>SUM(Tasaus[[#This Row],[Laskennallinen kunnallisvero, €]:[Laskennallinen kiinteistövero, €]])</f>
        <v>826903874.03064251</v>
      </c>
      <c r="L21" s="15">
        <f>Tasaus[[#This Row],[Laskennallinen verotulo yhteensä, €]]/Tasaus[[#This Row],[Asukasluku 31.12.2021]]</f>
        <v>2782.9512608222694</v>
      </c>
      <c r="M21" s="34">
        <f>$L$11-Tasaus[[#This Row],[Laskennallinen verotulo yhteensä, €/asukas (=tasausraja)]]</f>
        <v>-826.00126082226939</v>
      </c>
      <c r="N21" s="377">
        <f>IF(Tasaus[[#This Row],[Erotus = tasausraja - laskennallinen verotulo, €/asukas]]&gt;0,(Tasaus[[#This Row],[Erotus = tasausraja - laskennallinen verotulo, €/asukas]]*$B$7),(Tasaus[[#This Row],[Erotus = tasausraja - laskennallinen verotulo, €/asukas]]*$B$8))</f>
        <v>-82.60012608222695</v>
      </c>
      <c r="O21" s="378">
        <f>Tasaus[[#This Row],[Tasaus,  €/asukas]]*Tasaus[[#This Row],[Asukasluku 31.12.2021]]</f>
        <v>-24543140.663064256</v>
      </c>
      <c r="Q21" s="116"/>
      <c r="R21" s="117"/>
      <c r="S21" s="118"/>
    </row>
    <row r="22" spans="1:19" x14ac:dyDescent="0.25">
      <c r="A22" s="269">
        <v>50</v>
      </c>
      <c r="B22" s="13" t="s">
        <v>388</v>
      </c>
      <c r="C22" s="270">
        <v>11417</v>
      </c>
      <c r="D22" s="271">
        <v>21</v>
      </c>
      <c r="E22" s="271">
        <f>Tasaus[[#This Row],[Tuloveroprosentti 2022]]-12.64</f>
        <v>8.36</v>
      </c>
      <c r="F22" s="14">
        <v>41666858.560000002</v>
      </c>
      <c r="G22" s="14">
        <f>Tasaus[[#This Row],[Kunnallisvero (maksuunpantu), €]]*100/Tasaus[[#This Row],[Tuloveroprosentti 2022]]</f>
        <v>198413612.19047618</v>
      </c>
      <c r="H22" s="272">
        <f>Tasaus[[#This Row],[Verotettava tulo (kunnallisvero), €]]*($E$11/100)</f>
        <v>14623083.218438098</v>
      </c>
      <c r="I22" s="14">
        <v>2175622.5359072932</v>
      </c>
      <c r="J22" s="15">
        <v>1536524.1357</v>
      </c>
      <c r="K22" s="15">
        <f>SUM(Tasaus[[#This Row],[Laskennallinen kunnallisvero, €]:[Laskennallinen kiinteistövero, €]])</f>
        <v>18335229.89004539</v>
      </c>
      <c r="L22" s="15">
        <f>Tasaus[[#This Row],[Laskennallinen verotulo yhteensä, €]]/Tasaus[[#This Row],[Asukasluku 31.12.2021]]</f>
        <v>1605.9586485105885</v>
      </c>
      <c r="M22" s="34">
        <f>$L$11-Tasaus[[#This Row],[Laskennallinen verotulo yhteensä, €/asukas (=tasausraja)]]</f>
        <v>350.9913514894115</v>
      </c>
      <c r="N22" s="377">
        <f>IF(Tasaus[[#This Row],[Erotus = tasausraja - laskennallinen verotulo, €/asukas]]&gt;0,(Tasaus[[#This Row],[Erotus = tasausraja - laskennallinen verotulo, €/asukas]]*$B$7),(Tasaus[[#This Row],[Erotus = tasausraja - laskennallinen verotulo, €/asukas]]*$B$8))</f>
        <v>315.89221634047038</v>
      </c>
      <c r="O22" s="378">
        <f>Tasaus[[#This Row],[Tasaus,  €/asukas]]*Tasaus[[#This Row],[Asukasluku 31.12.2021]]</f>
        <v>3606541.4339591502</v>
      </c>
      <c r="Q22" s="116"/>
      <c r="R22" s="117"/>
      <c r="S22" s="118"/>
    </row>
    <row r="23" spans="1:19" x14ac:dyDescent="0.25">
      <c r="A23" s="269">
        <v>51</v>
      </c>
      <c r="B23" s="13" t="s">
        <v>389</v>
      </c>
      <c r="C23" s="270">
        <v>9334</v>
      </c>
      <c r="D23" s="271">
        <v>18</v>
      </c>
      <c r="E23" s="271">
        <f>Tasaus[[#This Row],[Tuloveroprosentti 2022]]-12.64</f>
        <v>5.3599999999999994</v>
      </c>
      <c r="F23" s="14">
        <v>31504531.510000002</v>
      </c>
      <c r="G23" s="14">
        <f>Tasaus[[#This Row],[Kunnallisvero (maksuunpantu), €]]*100/Tasaus[[#This Row],[Tuloveroprosentti 2022]]</f>
        <v>175025175.05555555</v>
      </c>
      <c r="H23" s="272">
        <f>Tasaus[[#This Row],[Verotettava tulo (kunnallisvero), €]]*($E$11/100)</f>
        <v>12899355.401594447</v>
      </c>
      <c r="I23" s="14">
        <v>1985887.1903254213</v>
      </c>
      <c r="J23" s="15">
        <v>5110417.0406500008</v>
      </c>
      <c r="K23" s="15">
        <f>SUM(Tasaus[[#This Row],[Laskennallinen kunnallisvero, €]:[Laskennallinen kiinteistövero, €]])</f>
        <v>19995659.632569872</v>
      </c>
      <c r="L23" s="15">
        <f>Tasaus[[#This Row],[Laskennallinen verotulo yhteensä, €]]/Tasaus[[#This Row],[Asukasluku 31.12.2021]]</f>
        <v>2142.2390864120284</v>
      </c>
      <c r="M23" s="34">
        <f>$L$11-Tasaus[[#This Row],[Laskennallinen verotulo yhteensä, €/asukas (=tasausraja)]]</f>
        <v>-185.28908641202838</v>
      </c>
      <c r="N23" s="377">
        <f>IF(Tasaus[[#This Row],[Erotus = tasausraja - laskennallinen verotulo, €/asukas]]&gt;0,(Tasaus[[#This Row],[Erotus = tasausraja - laskennallinen verotulo, €/asukas]]*$B$7),(Tasaus[[#This Row],[Erotus = tasausraja - laskennallinen verotulo, €/asukas]]*$B$8))</f>
        <v>-18.52890864120284</v>
      </c>
      <c r="O23" s="378">
        <f>Tasaus[[#This Row],[Tasaus,  €/asukas]]*Tasaus[[#This Row],[Asukasluku 31.12.2021]]</f>
        <v>-172948.8332569873</v>
      </c>
      <c r="Q23" s="116"/>
      <c r="R23" s="117"/>
      <c r="S23" s="118"/>
    </row>
    <row r="24" spans="1:19" x14ac:dyDescent="0.25">
      <c r="A24" s="269">
        <v>52</v>
      </c>
      <c r="B24" s="13" t="s">
        <v>390</v>
      </c>
      <c r="C24" s="270">
        <v>2404</v>
      </c>
      <c r="D24" s="271">
        <v>22.499999999999996</v>
      </c>
      <c r="E24" s="271">
        <f>Tasaus[[#This Row],[Tuloveroprosentti 2022]]-12.64</f>
        <v>9.8599999999999959</v>
      </c>
      <c r="F24" s="14">
        <v>7259668.1799999997</v>
      </c>
      <c r="G24" s="14">
        <f>Tasaus[[#This Row],[Kunnallisvero (maksuunpantu), €]]*100/Tasaus[[#This Row],[Tuloveroprosentti 2022]]</f>
        <v>32265191.911111116</v>
      </c>
      <c r="H24" s="272">
        <f>Tasaus[[#This Row],[Verotettava tulo (kunnallisvero), €]]*($E$11/100)</f>
        <v>2377944.64384889</v>
      </c>
      <c r="I24" s="14">
        <v>617625.76064044167</v>
      </c>
      <c r="J24" s="15">
        <v>352718.5173500001</v>
      </c>
      <c r="K24" s="15">
        <f>SUM(Tasaus[[#This Row],[Laskennallinen kunnallisvero, €]:[Laskennallinen kiinteistövero, €]])</f>
        <v>3348288.9218393322</v>
      </c>
      <c r="L24" s="15">
        <f>Tasaus[[#This Row],[Laskennallinen verotulo yhteensä, €]]/Tasaus[[#This Row],[Asukasluku 31.12.2021]]</f>
        <v>1392.799052345812</v>
      </c>
      <c r="M24" s="34">
        <f>$L$11-Tasaus[[#This Row],[Laskennallinen verotulo yhteensä, €/asukas (=tasausraja)]]</f>
        <v>564.15094765418803</v>
      </c>
      <c r="N24" s="377">
        <f>IF(Tasaus[[#This Row],[Erotus = tasausraja - laskennallinen verotulo, €/asukas]]&gt;0,(Tasaus[[#This Row],[Erotus = tasausraja - laskennallinen verotulo, €/asukas]]*$B$7),(Tasaus[[#This Row],[Erotus = tasausraja - laskennallinen verotulo, €/asukas]]*$B$8))</f>
        <v>507.73585288876922</v>
      </c>
      <c r="O24" s="378">
        <f>Tasaus[[#This Row],[Tasaus,  €/asukas]]*Tasaus[[#This Row],[Asukasluku 31.12.2021]]</f>
        <v>1220596.9903446012</v>
      </c>
      <c r="Q24" s="116"/>
      <c r="R24" s="117"/>
      <c r="S24" s="118"/>
    </row>
    <row r="25" spans="1:19" x14ac:dyDescent="0.25">
      <c r="A25" s="269">
        <v>61</v>
      </c>
      <c r="B25" s="13" t="s">
        <v>391</v>
      </c>
      <c r="C25" s="270">
        <v>16573</v>
      </c>
      <c r="D25" s="271">
        <v>20.5</v>
      </c>
      <c r="E25" s="271">
        <f>Tasaus[[#This Row],[Tuloveroprosentti 2022]]-12.64</f>
        <v>7.8599999999999994</v>
      </c>
      <c r="F25" s="14">
        <v>54940038.420000002</v>
      </c>
      <c r="G25" s="14">
        <f>Tasaus[[#This Row],[Kunnallisvero (maksuunpantu), €]]*100/Tasaus[[#This Row],[Tuloveroprosentti 2022]]</f>
        <v>268000187.41463414</v>
      </c>
      <c r="H25" s="272">
        <f>Tasaus[[#This Row],[Verotettava tulo (kunnallisvero), €]]*($E$11/100)</f>
        <v>19751613.812458541</v>
      </c>
      <c r="I25" s="14">
        <v>4122367.3096677698</v>
      </c>
      <c r="J25" s="15">
        <v>2422638.0350000006</v>
      </c>
      <c r="K25" s="15">
        <f>SUM(Tasaus[[#This Row],[Laskennallinen kunnallisvero, €]:[Laskennallinen kiinteistövero, €]])</f>
        <v>26296619.157126311</v>
      </c>
      <c r="L25" s="15">
        <f>Tasaus[[#This Row],[Laskennallinen verotulo yhteensä, €]]/Tasaus[[#This Row],[Asukasluku 31.12.2021]]</f>
        <v>1586.7144848323364</v>
      </c>
      <c r="M25" s="34">
        <f>$L$11-Tasaus[[#This Row],[Laskennallinen verotulo yhteensä, €/asukas (=tasausraja)]]</f>
        <v>370.23551516766361</v>
      </c>
      <c r="N25" s="377">
        <f>IF(Tasaus[[#This Row],[Erotus = tasausraja - laskennallinen verotulo, €/asukas]]&gt;0,(Tasaus[[#This Row],[Erotus = tasausraja - laskennallinen verotulo, €/asukas]]*$B$7),(Tasaus[[#This Row],[Erotus = tasausraja - laskennallinen verotulo, €/asukas]]*$B$8))</f>
        <v>333.21196365089725</v>
      </c>
      <c r="O25" s="378">
        <f>Tasaus[[#This Row],[Tasaus,  €/asukas]]*Tasaus[[#This Row],[Asukasluku 31.12.2021]]</f>
        <v>5522321.8735863203</v>
      </c>
      <c r="Q25" s="116"/>
      <c r="R25" s="117"/>
      <c r="S25" s="118"/>
    </row>
    <row r="26" spans="1:19" x14ac:dyDescent="0.25">
      <c r="A26" s="269">
        <v>69</v>
      </c>
      <c r="B26" s="13" t="s">
        <v>392</v>
      </c>
      <c r="C26" s="270">
        <v>6802</v>
      </c>
      <c r="D26" s="271">
        <v>22.5</v>
      </c>
      <c r="E26" s="271">
        <f>Tasaus[[#This Row],[Tuloveroprosentti 2022]]-12.64</f>
        <v>9.86</v>
      </c>
      <c r="F26" s="14">
        <v>21797360.530000001</v>
      </c>
      <c r="G26" s="14">
        <f>Tasaus[[#This Row],[Kunnallisvero (maksuunpantu), €]]*100/Tasaus[[#This Row],[Tuloveroprosentti 2022]]</f>
        <v>96877157.911111116</v>
      </c>
      <c r="H26" s="272">
        <f>Tasaus[[#This Row],[Verotettava tulo (kunnallisvero), €]]*($E$11/100)</f>
        <v>7139846.5380488904</v>
      </c>
      <c r="I26" s="14">
        <v>1270572.3105466932</v>
      </c>
      <c r="J26" s="15">
        <v>758458.05200000014</v>
      </c>
      <c r="K26" s="15">
        <f>SUM(Tasaus[[#This Row],[Laskennallinen kunnallisvero, €]:[Laskennallinen kiinteistövero, €]])</f>
        <v>9168876.900595583</v>
      </c>
      <c r="L26" s="15">
        <f>Tasaus[[#This Row],[Laskennallinen verotulo yhteensä, €]]/Tasaus[[#This Row],[Asukasluku 31.12.2021]]</f>
        <v>1347.9677889731818</v>
      </c>
      <c r="M26" s="34">
        <f>$L$11-Tasaus[[#This Row],[Laskennallinen verotulo yhteensä, €/asukas (=tasausraja)]]</f>
        <v>608.98221102681828</v>
      </c>
      <c r="N26" s="377">
        <f>IF(Tasaus[[#This Row],[Erotus = tasausraja - laskennallinen verotulo, €/asukas]]&gt;0,(Tasaus[[#This Row],[Erotus = tasausraja - laskennallinen verotulo, €/asukas]]*$B$7),(Tasaus[[#This Row],[Erotus = tasausraja - laskennallinen verotulo, €/asukas]]*$B$8))</f>
        <v>548.08398992413652</v>
      </c>
      <c r="O26" s="378">
        <f>Tasaus[[#This Row],[Tasaus,  €/asukas]]*Tasaus[[#This Row],[Asukasluku 31.12.2021]]</f>
        <v>3728067.2994639766</v>
      </c>
      <c r="Q26" s="116"/>
      <c r="R26" s="117"/>
      <c r="S26" s="118"/>
    </row>
    <row r="27" spans="1:19" x14ac:dyDescent="0.25">
      <c r="A27" s="269">
        <v>71</v>
      </c>
      <c r="B27" s="13" t="s">
        <v>393</v>
      </c>
      <c r="C27" s="270">
        <v>6613</v>
      </c>
      <c r="D27" s="271">
        <v>22</v>
      </c>
      <c r="E27" s="271">
        <f>Tasaus[[#This Row],[Tuloveroprosentti 2022]]-12.64</f>
        <v>9.36</v>
      </c>
      <c r="F27" s="14">
        <v>19774010.629999999</v>
      </c>
      <c r="G27" s="14">
        <f>Tasaus[[#This Row],[Kunnallisvero (maksuunpantu), €]]*100/Tasaus[[#This Row],[Tuloveroprosentti 2022]]</f>
        <v>89881866.5</v>
      </c>
      <c r="H27" s="272">
        <f>Tasaus[[#This Row],[Verotettava tulo (kunnallisvero), €]]*($E$11/100)</f>
        <v>6624293.5610500015</v>
      </c>
      <c r="I27" s="14">
        <v>1183976.5337222419</v>
      </c>
      <c r="J27" s="15">
        <v>801790.47330000019</v>
      </c>
      <c r="K27" s="15">
        <f>SUM(Tasaus[[#This Row],[Laskennallinen kunnallisvero, €]:[Laskennallinen kiinteistövero, €]])</f>
        <v>8610060.5680722445</v>
      </c>
      <c r="L27" s="15">
        <f>Tasaus[[#This Row],[Laskennallinen verotulo yhteensä, €]]/Tasaus[[#This Row],[Asukasluku 31.12.2021]]</f>
        <v>1301.9901055605994</v>
      </c>
      <c r="M27" s="34">
        <f>$L$11-Tasaus[[#This Row],[Laskennallinen verotulo yhteensä, €/asukas (=tasausraja)]]</f>
        <v>654.95989443940061</v>
      </c>
      <c r="N27" s="377">
        <f>IF(Tasaus[[#This Row],[Erotus = tasausraja - laskennallinen verotulo, €/asukas]]&gt;0,(Tasaus[[#This Row],[Erotus = tasausraja - laskennallinen verotulo, €/asukas]]*$B$7),(Tasaus[[#This Row],[Erotus = tasausraja - laskennallinen verotulo, €/asukas]]*$B$8))</f>
        <v>589.46390499546055</v>
      </c>
      <c r="O27" s="378">
        <f>Tasaus[[#This Row],[Tasaus,  €/asukas]]*Tasaus[[#This Row],[Asukasluku 31.12.2021]]</f>
        <v>3898124.8037349805</v>
      </c>
      <c r="Q27" s="116"/>
      <c r="R27" s="117"/>
      <c r="S27" s="118"/>
    </row>
    <row r="28" spans="1:19" x14ac:dyDescent="0.25">
      <c r="A28" s="269">
        <v>72</v>
      </c>
      <c r="B28" s="13" t="s">
        <v>394</v>
      </c>
      <c r="C28" s="270">
        <v>950</v>
      </c>
      <c r="D28" s="271">
        <v>20.5</v>
      </c>
      <c r="E28" s="271">
        <f>Tasaus[[#This Row],[Tuloveroprosentti 2022]]-12.64</f>
        <v>7.8599999999999994</v>
      </c>
      <c r="F28" s="14">
        <v>3483308.23</v>
      </c>
      <c r="G28" s="14">
        <f>Tasaus[[#This Row],[Kunnallisvero (maksuunpantu), €]]*100/Tasaus[[#This Row],[Tuloveroprosentti 2022]]</f>
        <v>16991747.463414636</v>
      </c>
      <c r="H28" s="272">
        <f>Tasaus[[#This Row],[Verotettava tulo (kunnallisvero), €]]*($E$11/100)</f>
        <v>1252291.7880536588</v>
      </c>
      <c r="I28" s="14">
        <v>106149.94117942482</v>
      </c>
      <c r="J28" s="15">
        <v>170669.93525000001</v>
      </c>
      <c r="K28" s="15">
        <f>SUM(Tasaus[[#This Row],[Laskennallinen kunnallisvero, €]:[Laskennallinen kiinteistövero, €]])</f>
        <v>1529111.6644830836</v>
      </c>
      <c r="L28" s="15">
        <f>Tasaus[[#This Row],[Laskennallinen verotulo yhteensä, €]]/Tasaus[[#This Row],[Asukasluku 31.12.2021]]</f>
        <v>1609.591225771667</v>
      </c>
      <c r="M28" s="34">
        <f>$L$11-Tasaus[[#This Row],[Laskennallinen verotulo yhteensä, €/asukas (=tasausraja)]]</f>
        <v>347.358774228333</v>
      </c>
      <c r="N28" s="377">
        <f>IF(Tasaus[[#This Row],[Erotus = tasausraja - laskennallinen verotulo, €/asukas]]&gt;0,(Tasaus[[#This Row],[Erotus = tasausraja - laskennallinen verotulo, €/asukas]]*$B$7),(Tasaus[[#This Row],[Erotus = tasausraja - laskennallinen verotulo, €/asukas]]*$B$8))</f>
        <v>312.62289680549969</v>
      </c>
      <c r="O28" s="378">
        <f>Tasaus[[#This Row],[Tasaus,  €/asukas]]*Tasaus[[#This Row],[Asukasluku 31.12.2021]]</f>
        <v>296991.75196522468</v>
      </c>
      <c r="Q28" s="116"/>
      <c r="R28" s="117"/>
      <c r="S28" s="118"/>
    </row>
    <row r="29" spans="1:19" x14ac:dyDescent="0.25">
      <c r="A29" s="269">
        <v>74</v>
      </c>
      <c r="B29" s="13" t="s">
        <v>395</v>
      </c>
      <c r="C29" s="270">
        <v>1083</v>
      </c>
      <c r="D29" s="271">
        <v>23.5</v>
      </c>
      <c r="E29" s="271">
        <f>Tasaus[[#This Row],[Tuloveroprosentti 2022]]-12.64</f>
        <v>10.86</v>
      </c>
      <c r="F29" s="14">
        <v>3294291.15</v>
      </c>
      <c r="G29" s="14">
        <f>Tasaus[[#This Row],[Kunnallisvero (maksuunpantu), €]]*100/Tasaus[[#This Row],[Tuloveroprosentti 2022]]</f>
        <v>14018260.212765958</v>
      </c>
      <c r="H29" s="272">
        <f>Tasaus[[#This Row],[Verotettava tulo (kunnallisvero), €]]*($E$11/100)</f>
        <v>1033145.7776808513</v>
      </c>
      <c r="I29" s="14">
        <v>339803.24948823405</v>
      </c>
      <c r="J29" s="15">
        <v>171561.05605000001</v>
      </c>
      <c r="K29" s="15">
        <f>SUM(Tasaus[[#This Row],[Laskennallinen kunnallisvero, €]:[Laskennallinen kiinteistövero, €]])</f>
        <v>1544510.0832190854</v>
      </c>
      <c r="L29" s="15">
        <f>Tasaus[[#This Row],[Laskennallinen verotulo yhteensä, €]]/Tasaus[[#This Row],[Asukasluku 31.12.2021]]</f>
        <v>1426.1404277184538</v>
      </c>
      <c r="M29" s="34">
        <f>$L$11-Tasaus[[#This Row],[Laskennallinen verotulo yhteensä, €/asukas (=tasausraja)]]</f>
        <v>530.80957228154625</v>
      </c>
      <c r="N29" s="377">
        <f>IF(Tasaus[[#This Row],[Erotus = tasausraja - laskennallinen verotulo, €/asukas]]&gt;0,(Tasaus[[#This Row],[Erotus = tasausraja - laskennallinen verotulo, €/asukas]]*$B$7),(Tasaus[[#This Row],[Erotus = tasausraja - laskennallinen verotulo, €/asukas]]*$B$8))</f>
        <v>477.72861505339165</v>
      </c>
      <c r="O29" s="378">
        <f>Tasaus[[#This Row],[Tasaus,  €/asukas]]*Tasaus[[#This Row],[Asukasluku 31.12.2021]]</f>
        <v>517380.09010282316</v>
      </c>
      <c r="Q29" s="116"/>
      <c r="R29" s="117"/>
      <c r="S29" s="118"/>
    </row>
    <row r="30" spans="1:19" x14ac:dyDescent="0.25">
      <c r="A30" s="269">
        <v>75</v>
      </c>
      <c r="B30" s="13" t="s">
        <v>396</v>
      </c>
      <c r="C30" s="270">
        <v>19702</v>
      </c>
      <c r="D30" s="271">
        <v>21</v>
      </c>
      <c r="E30" s="271">
        <f>Tasaus[[#This Row],[Tuloveroprosentti 2022]]-12.64</f>
        <v>8.36</v>
      </c>
      <c r="F30" s="14">
        <v>76205161.730000004</v>
      </c>
      <c r="G30" s="14">
        <f>Tasaus[[#This Row],[Kunnallisvero (maksuunpantu), €]]*100/Tasaus[[#This Row],[Tuloveroprosentti 2022]]</f>
        <v>362881722.52380955</v>
      </c>
      <c r="H30" s="272">
        <f>Tasaus[[#This Row],[Verotettava tulo (kunnallisvero), €]]*($E$11/100)</f>
        <v>26744382.950004771</v>
      </c>
      <c r="I30" s="14">
        <v>13282973.154555811</v>
      </c>
      <c r="J30" s="15">
        <v>3286756.3160500005</v>
      </c>
      <c r="K30" s="15">
        <f>SUM(Tasaus[[#This Row],[Laskennallinen kunnallisvero, €]:[Laskennallinen kiinteistövero, €]])</f>
        <v>43314112.420610584</v>
      </c>
      <c r="L30" s="15">
        <f>Tasaus[[#This Row],[Laskennallinen verotulo yhteensä, €]]/Tasaus[[#This Row],[Asukasluku 31.12.2021]]</f>
        <v>2198.4627154913505</v>
      </c>
      <c r="M30" s="34">
        <f>$L$11-Tasaus[[#This Row],[Laskennallinen verotulo yhteensä, €/asukas (=tasausraja)]]</f>
        <v>-241.51271549135049</v>
      </c>
      <c r="N30" s="377">
        <f>IF(Tasaus[[#This Row],[Erotus = tasausraja - laskennallinen verotulo, €/asukas]]&gt;0,(Tasaus[[#This Row],[Erotus = tasausraja - laskennallinen verotulo, €/asukas]]*$B$7),(Tasaus[[#This Row],[Erotus = tasausraja - laskennallinen verotulo, €/asukas]]*$B$8))</f>
        <v>-24.15127154913505</v>
      </c>
      <c r="O30" s="378">
        <f>Tasaus[[#This Row],[Tasaus,  €/asukas]]*Tasaus[[#This Row],[Asukasluku 31.12.2021]]</f>
        <v>-475828.35206105874</v>
      </c>
      <c r="Q30" s="116"/>
      <c r="R30" s="117"/>
      <c r="S30" s="118"/>
    </row>
    <row r="31" spans="1:19" x14ac:dyDescent="0.25">
      <c r="A31" s="269">
        <v>77</v>
      </c>
      <c r="B31" s="13" t="s">
        <v>397</v>
      </c>
      <c r="C31" s="270">
        <v>4683</v>
      </c>
      <c r="D31" s="271">
        <v>22</v>
      </c>
      <c r="E31" s="271">
        <f>Tasaus[[#This Row],[Tuloveroprosentti 2022]]-12.64</f>
        <v>9.36</v>
      </c>
      <c r="F31" s="14">
        <v>13928854.93</v>
      </c>
      <c r="G31" s="14">
        <f>Tasaus[[#This Row],[Kunnallisvero (maksuunpantu), €]]*100/Tasaus[[#This Row],[Tuloveroprosentti 2022]]</f>
        <v>63312976.954545453</v>
      </c>
      <c r="H31" s="272">
        <f>Tasaus[[#This Row],[Verotettava tulo (kunnallisvero), €]]*($E$11/100)</f>
        <v>4666166.4015500005</v>
      </c>
      <c r="I31" s="14">
        <v>869157.33727970428</v>
      </c>
      <c r="J31" s="15">
        <v>668297.09155000001</v>
      </c>
      <c r="K31" s="15">
        <f>SUM(Tasaus[[#This Row],[Laskennallinen kunnallisvero, €]:[Laskennallinen kiinteistövero, €]])</f>
        <v>6203620.8303797049</v>
      </c>
      <c r="L31" s="15">
        <f>Tasaus[[#This Row],[Laskennallinen verotulo yhteensä, €]]/Tasaus[[#This Row],[Asukasluku 31.12.2021]]</f>
        <v>1324.7108328805691</v>
      </c>
      <c r="M31" s="34">
        <f>$L$11-Tasaus[[#This Row],[Laskennallinen verotulo yhteensä, €/asukas (=tasausraja)]]</f>
        <v>632.23916711943093</v>
      </c>
      <c r="N31" s="377">
        <f>IF(Tasaus[[#This Row],[Erotus = tasausraja - laskennallinen verotulo, €/asukas]]&gt;0,(Tasaus[[#This Row],[Erotus = tasausraja - laskennallinen verotulo, €/asukas]]*$B$7),(Tasaus[[#This Row],[Erotus = tasausraja - laskennallinen verotulo, €/asukas]]*$B$8))</f>
        <v>569.01525040748788</v>
      </c>
      <c r="O31" s="378">
        <f>Tasaus[[#This Row],[Tasaus,  €/asukas]]*Tasaus[[#This Row],[Asukasluku 31.12.2021]]</f>
        <v>2664698.4176582657</v>
      </c>
      <c r="Q31" s="116"/>
      <c r="R31" s="117"/>
      <c r="S31" s="118"/>
    </row>
    <row r="32" spans="1:19" x14ac:dyDescent="0.25">
      <c r="A32" s="269">
        <v>78</v>
      </c>
      <c r="B32" s="13" t="s">
        <v>398</v>
      </c>
      <c r="C32" s="270">
        <v>7979</v>
      </c>
      <c r="D32" s="271">
        <v>21.75</v>
      </c>
      <c r="E32" s="271">
        <f>Tasaus[[#This Row],[Tuloveroprosentti 2022]]-12.64</f>
        <v>9.11</v>
      </c>
      <c r="F32" s="14">
        <v>35152852.920000002</v>
      </c>
      <c r="G32" s="14">
        <f>Tasaus[[#This Row],[Kunnallisvero (maksuunpantu), €]]*100/Tasaus[[#This Row],[Tuloveroprosentti 2022]]</f>
        <v>161622312.27586207</v>
      </c>
      <c r="H32" s="272">
        <f>Tasaus[[#This Row],[Verotettava tulo (kunnallisvero), €]]*($E$11/100)</f>
        <v>11911564.414731037</v>
      </c>
      <c r="I32" s="14">
        <v>3420206.1936604879</v>
      </c>
      <c r="J32" s="15">
        <v>1354724.1847000003</v>
      </c>
      <c r="K32" s="15">
        <f>SUM(Tasaus[[#This Row],[Laskennallinen kunnallisvero, €]:[Laskennallinen kiinteistövero, €]])</f>
        <v>16686494.793091526</v>
      </c>
      <c r="L32" s="15">
        <f>Tasaus[[#This Row],[Laskennallinen verotulo yhteensä, €]]/Tasaus[[#This Row],[Asukasluku 31.12.2021]]</f>
        <v>2091.3015156149299</v>
      </c>
      <c r="M32" s="34">
        <f>$L$11-Tasaus[[#This Row],[Laskennallinen verotulo yhteensä, €/asukas (=tasausraja)]]</f>
        <v>-134.35151561492989</v>
      </c>
      <c r="N32" s="377">
        <f>IF(Tasaus[[#This Row],[Erotus = tasausraja - laskennallinen verotulo, €/asukas]]&gt;0,(Tasaus[[#This Row],[Erotus = tasausraja - laskennallinen verotulo, €/asukas]]*$B$7),(Tasaus[[#This Row],[Erotus = tasausraja - laskennallinen verotulo, €/asukas]]*$B$8))</f>
        <v>-13.43515156149299</v>
      </c>
      <c r="O32" s="378">
        <f>Tasaus[[#This Row],[Tasaus,  €/asukas]]*Tasaus[[#This Row],[Asukasluku 31.12.2021]]</f>
        <v>-107199.07430915257</v>
      </c>
      <c r="Q32" s="116"/>
      <c r="R32" s="117"/>
      <c r="S32" s="118"/>
    </row>
    <row r="33" spans="1:19" x14ac:dyDescent="0.25">
      <c r="A33" s="269">
        <v>79</v>
      </c>
      <c r="B33" s="13" t="s">
        <v>399</v>
      </c>
      <c r="C33" s="270">
        <v>6785</v>
      </c>
      <c r="D33" s="271">
        <v>21.5</v>
      </c>
      <c r="E33" s="271">
        <f>Tasaus[[#This Row],[Tuloveroprosentti 2022]]-12.64</f>
        <v>8.86</v>
      </c>
      <c r="F33" s="14">
        <v>26318529.5</v>
      </c>
      <c r="G33" s="14">
        <f>Tasaus[[#This Row],[Kunnallisvero (maksuunpantu), €]]*100/Tasaus[[#This Row],[Tuloveroprosentti 2022]]</f>
        <v>122411765.11627907</v>
      </c>
      <c r="H33" s="272">
        <f>Tasaus[[#This Row],[Verotettava tulo (kunnallisvero), €]]*($E$11/100)</f>
        <v>9021747.0890697688</v>
      </c>
      <c r="I33" s="14">
        <v>7367840.4211255908</v>
      </c>
      <c r="J33" s="15">
        <v>1245849.3535500003</v>
      </c>
      <c r="K33" s="15">
        <f>SUM(Tasaus[[#This Row],[Laskennallinen kunnallisvero, €]:[Laskennallinen kiinteistövero, €]])</f>
        <v>17635436.863745362</v>
      </c>
      <c r="L33" s="15">
        <f>Tasaus[[#This Row],[Laskennallinen verotulo yhteensä, €]]/Tasaus[[#This Row],[Asukasluku 31.12.2021]]</f>
        <v>2599.1800830870097</v>
      </c>
      <c r="M33" s="34">
        <f>$L$11-Tasaus[[#This Row],[Laskennallinen verotulo yhteensä, €/asukas (=tasausraja)]]</f>
        <v>-642.23008308700969</v>
      </c>
      <c r="N33" s="377">
        <f>IF(Tasaus[[#This Row],[Erotus = tasausraja - laskennallinen verotulo, €/asukas]]&gt;0,(Tasaus[[#This Row],[Erotus = tasausraja - laskennallinen verotulo, €/asukas]]*$B$7),(Tasaus[[#This Row],[Erotus = tasausraja - laskennallinen verotulo, €/asukas]]*$B$8))</f>
        <v>-64.223008308700969</v>
      </c>
      <c r="O33" s="378">
        <f>Tasaus[[#This Row],[Tasaus,  €/asukas]]*Tasaus[[#This Row],[Asukasluku 31.12.2021]]</f>
        <v>-435753.11137453606</v>
      </c>
      <c r="Q33" s="116"/>
      <c r="R33" s="117"/>
      <c r="S33" s="118"/>
    </row>
    <row r="34" spans="1:19" x14ac:dyDescent="0.25">
      <c r="A34" s="269">
        <v>81</v>
      </c>
      <c r="B34" s="13" t="s">
        <v>400</v>
      </c>
      <c r="C34" s="270">
        <v>2621</v>
      </c>
      <c r="D34" s="271">
        <v>21.5</v>
      </c>
      <c r="E34" s="271">
        <f>Tasaus[[#This Row],[Tuloveroprosentti 2022]]-12.64</f>
        <v>8.86</v>
      </c>
      <c r="F34" s="14">
        <v>7651545.2300000004</v>
      </c>
      <c r="G34" s="14">
        <f>Tasaus[[#This Row],[Kunnallisvero (maksuunpantu), €]]*100/Tasaus[[#This Row],[Tuloveroprosentti 2022]]</f>
        <v>35588582.465116277</v>
      </c>
      <c r="H34" s="272">
        <f>Tasaus[[#This Row],[Verotettava tulo (kunnallisvero), €]]*($E$11/100)</f>
        <v>2622878.5276790704</v>
      </c>
      <c r="I34" s="14">
        <v>1095087.491943876</v>
      </c>
      <c r="J34" s="15">
        <v>767883.39934999996</v>
      </c>
      <c r="K34" s="15">
        <f>SUM(Tasaus[[#This Row],[Laskennallinen kunnallisvero, €]:[Laskennallinen kiinteistövero, €]])</f>
        <v>4485849.4189729458</v>
      </c>
      <c r="L34" s="15">
        <f>Tasaus[[#This Row],[Laskennallinen verotulo yhteensä, €]]/Tasaus[[#This Row],[Asukasluku 31.12.2021]]</f>
        <v>1711.5030213555688</v>
      </c>
      <c r="M34" s="34">
        <f>$L$11-Tasaus[[#This Row],[Laskennallinen verotulo yhteensä, €/asukas (=tasausraja)]]</f>
        <v>245.44697864443128</v>
      </c>
      <c r="N34" s="377">
        <f>IF(Tasaus[[#This Row],[Erotus = tasausraja - laskennallinen verotulo, €/asukas]]&gt;0,(Tasaus[[#This Row],[Erotus = tasausraja - laskennallinen verotulo, €/asukas]]*$B$7),(Tasaus[[#This Row],[Erotus = tasausraja - laskennallinen verotulo, €/asukas]]*$B$8))</f>
        <v>220.90228077998816</v>
      </c>
      <c r="O34" s="378">
        <f>Tasaus[[#This Row],[Tasaus,  €/asukas]]*Tasaus[[#This Row],[Asukasluku 31.12.2021]]</f>
        <v>578984.87792434893</v>
      </c>
      <c r="Q34" s="116"/>
      <c r="R34" s="117"/>
      <c r="S34" s="118"/>
    </row>
    <row r="35" spans="1:19" x14ac:dyDescent="0.25">
      <c r="A35" s="269">
        <v>82</v>
      </c>
      <c r="B35" s="13" t="s">
        <v>401</v>
      </c>
      <c r="C35" s="270">
        <v>9405</v>
      </c>
      <c r="D35" s="271">
        <v>20.75</v>
      </c>
      <c r="E35" s="271">
        <f>Tasaus[[#This Row],[Tuloveroprosentti 2022]]-12.64</f>
        <v>8.11</v>
      </c>
      <c r="F35" s="14">
        <v>38233689.530000001</v>
      </c>
      <c r="G35" s="14">
        <f>Tasaus[[#This Row],[Kunnallisvero (maksuunpantu), €]]*100/Tasaus[[#This Row],[Tuloveroprosentti 2022]]</f>
        <v>184258744.72289157</v>
      </c>
      <c r="H35" s="272">
        <f>Tasaus[[#This Row],[Verotettava tulo (kunnallisvero), €]]*($E$11/100)</f>
        <v>13579869.486077111</v>
      </c>
      <c r="I35" s="14">
        <v>1282697.4868205236</v>
      </c>
      <c r="J35" s="15">
        <v>1384907.7637000002</v>
      </c>
      <c r="K35" s="15">
        <f>SUM(Tasaus[[#This Row],[Laskennallinen kunnallisvero, €]:[Laskennallinen kiinteistövero, €]])</f>
        <v>16247474.736597635</v>
      </c>
      <c r="L35" s="15">
        <f>Tasaus[[#This Row],[Laskennallinen verotulo yhteensä, €]]/Tasaus[[#This Row],[Asukasluku 31.12.2021]]</f>
        <v>1727.5358571608331</v>
      </c>
      <c r="M35" s="34">
        <f>$L$11-Tasaus[[#This Row],[Laskennallinen verotulo yhteensä, €/asukas (=tasausraja)]]</f>
        <v>229.41414283916697</v>
      </c>
      <c r="N35" s="377">
        <f>IF(Tasaus[[#This Row],[Erotus = tasausraja - laskennallinen verotulo, €/asukas]]&gt;0,(Tasaus[[#This Row],[Erotus = tasausraja - laskennallinen verotulo, €/asukas]]*$B$7),(Tasaus[[#This Row],[Erotus = tasausraja - laskennallinen verotulo, €/asukas]]*$B$8))</f>
        <v>206.47272855525028</v>
      </c>
      <c r="O35" s="378">
        <f>Tasaus[[#This Row],[Tasaus,  €/asukas]]*Tasaus[[#This Row],[Asukasluku 31.12.2021]]</f>
        <v>1941876.0120621289</v>
      </c>
      <c r="Q35" s="116"/>
      <c r="R35" s="117"/>
      <c r="S35" s="118"/>
    </row>
    <row r="36" spans="1:19" x14ac:dyDescent="0.25">
      <c r="A36" s="269">
        <v>86</v>
      </c>
      <c r="B36" s="13" t="s">
        <v>402</v>
      </c>
      <c r="C36" s="270">
        <v>8143</v>
      </c>
      <c r="D36" s="271">
        <v>21.5</v>
      </c>
      <c r="E36" s="271">
        <f>Tasaus[[#This Row],[Tuloveroprosentti 2022]]-12.64</f>
        <v>8.86</v>
      </c>
      <c r="F36" s="14">
        <v>32100478</v>
      </c>
      <c r="G36" s="14">
        <f>Tasaus[[#This Row],[Kunnallisvero (maksuunpantu), €]]*100/Tasaus[[#This Row],[Tuloveroprosentti 2022]]</f>
        <v>149304548.83720931</v>
      </c>
      <c r="H36" s="272">
        <f>Tasaus[[#This Row],[Verotettava tulo (kunnallisvero), €]]*($E$11/100)</f>
        <v>11003745.249302329</v>
      </c>
      <c r="I36" s="14">
        <v>1045350.4257585751</v>
      </c>
      <c r="J36" s="15">
        <v>876255.32680000004</v>
      </c>
      <c r="K36" s="15">
        <f>SUM(Tasaus[[#This Row],[Laskennallinen kunnallisvero, €]:[Laskennallinen kiinteistövero, €]])</f>
        <v>12925351.001860905</v>
      </c>
      <c r="L36" s="15">
        <f>Tasaus[[#This Row],[Laskennallinen verotulo yhteensä, €]]/Tasaus[[#This Row],[Asukasluku 31.12.2021]]</f>
        <v>1587.2959599485332</v>
      </c>
      <c r="M36" s="34">
        <f>$L$11-Tasaus[[#This Row],[Laskennallinen verotulo yhteensä, €/asukas (=tasausraja)]]</f>
        <v>369.65404005146684</v>
      </c>
      <c r="N36" s="377">
        <f>IF(Tasaus[[#This Row],[Erotus = tasausraja - laskennallinen verotulo, €/asukas]]&gt;0,(Tasaus[[#This Row],[Erotus = tasausraja - laskennallinen verotulo, €/asukas]]*$B$7),(Tasaus[[#This Row],[Erotus = tasausraja - laskennallinen verotulo, €/asukas]]*$B$8))</f>
        <v>332.68863604632014</v>
      </c>
      <c r="O36" s="378">
        <f>Tasaus[[#This Row],[Tasaus,  €/asukas]]*Tasaus[[#This Row],[Asukasluku 31.12.2021]]</f>
        <v>2709083.5633251849</v>
      </c>
      <c r="Q36" s="116"/>
      <c r="R36" s="117"/>
      <c r="S36" s="118"/>
    </row>
    <row r="37" spans="1:19" x14ac:dyDescent="0.25">
      <c r="A37" s="269">
        <v>90</v>
      </c>
      <c r="B37" s="13" t="s">
        <v>403</v>
      </c>
      <c r="C37" s="270">
        <v>3136</v>
      </c>
      <c r="D37" s="271">
        <v>21.5</v>
      </c>
      <c r="E37" s="271">
        <f>Tasaus[[#This Row],[Tuloveroprosentti 2022]]-12.64</f>
        <v>8.86</v>
      </c>
      <c r="F37" s="14">
        <v>9138315.3399999999</v>
      </c>
      <c r="G37" s="14">
        <f>Tasaus[[#This Row],[Kunnallisvero (maksuunpantu), €]]*100/Tasaus[[#This Row],[Tuloveroprosentti 2022]]</f>
        <v>42503792.279069766</v>
      </c>
      <c r="H37" s="272">
        <f>Tasaus[[#This Row],[Verotettava tulo (kunnallisvero), €]]*($E$11/100)</f>
        <v>3132529.4909674423</v>
      </c>
      <c r="I37" s="14">
        <v>1800591.3820491412</v>
      </c>
      <c r="J37" s="15">
        <v>605678.08290000004</v>
      </c>
      <c r="K37" s="15">
        <f>SUM(Tasaus[[#This Row],[Laskennallinen kunnallisvero, €]:[Laskennallinen kiinteistövero, €]])</f>
        <v>5538798.9559165835</v>
      </c>
      <c r="L37" s="15">
        <f>Tasaus[[#This Row],[Laskennallinen verotulo yhteensä, €]]/Tasaus[[#This Row],[Asukasluku 31.12.2021]]</f>
        <v>1766.1986466570738</v>
      </c>
      <c r="M37" s="34">
        <f>$L$11-Tasaus[[#This Row],[Laskennallinen verotulo yhteensä, €/asukas (=tasausraja)]]</f>
        <v>190.75135334292622</v>
      </c>
      <c r="N37" s="377">
        <f>IF(Tasaus[[#This Row],[Erotus = tasausraja - laskennallinen verotulo, €/asukas]]&gt;0,(Tasaus[[#This Row],[Erotus = tasausraja - laskennallinen verotulo, €/asukas]]*$B$7),(Tasaus[[#This Row],[Erotus = tasausraja - laskennallinen verotulo, €/asukas]]*$B$8))</f>
        <v>171.67621800863361</v>
      </c>
      <c r="O37" s="378">
        <f>Tasaus[[#This Row],[Tasaus,  €/asukas]]*Tasaus[[#This Row],[Asukasluku 31.12.2021]]</f>
        <v>538376.61967507505</v>
      </c>
      <c r="Q37" s="116"/>
      <c r="R37" s="117"/>
      <c r="S37" s="118"/>
    </row>
    <row r="38" spans="1:19" x14ac:dyDescent="0.25">
      <c r="A38" s="269">
        <v>91</v>
      </c>
      <c r="B38" s="13" t="s">
        <v>404</v>
      </c>
      <c r="C38" s="270">
        <v>658457</v>
      </c>
      <c r="D38" s="271">
        <v>18</v>
      </c>
      <c r="E38" s="271">
        <f>Tasaus[[#This Row],[Tuloveroprosentti 2022]]-12.64</f>
        <v>5.3599999999999994</v>
      </c>
      <c r="F38" s="14">
        <v>3011964931.3499999</v>
      </c>
      <c r="G38" s="14">
        <f>Tasaus[[#This Row],[Kunnallisvero (maksuunpantu), €]]*100/Tasaus[[#This Row],[Tuloveroprosentti 2022]]</f>
        <v>16733138507.5</v>
      </c>
      <c r="H38" s="272">
        <f>Tasaus[[#This Row],[Verotettava tulo (kunnallisvero), €]]*($E$11/100)</f>
        <v>1233232308.0027502</v>
      </c>
      <c r="I38" s="14">
        <v>461494245.78115535</v>
      </c>
      <c r="J38" s="15">
        <v>175589677.43670005</v>
      </c>
      <c r="K38" s="15">
        <f>SUM(Tasaus[[#This Row],[Laskennallinen kunnallisvero, €]:[Laskennallinen kiinteistövero, €]])</f>
        <v>1870316231.2206056</v>
      </c>
      <c r="L38" s="15">
        <f>Tasaus[[#This Row],[Laskennallinen verotulo yhteensä, €]]/Tasaus[[#This Row],[Asukasluku 31.12.2021]]</f>
        <v>2840.4531066122854</v>
      </c>
      <c r="M38" s="34">
        <f>$L$11-Tasaus[[#This Row],[Laskennallinen verotulo yhteensä, €/asukas (=tasausraja)]]</f>
        <v>-883.50310661228536</v>
      </c>
      <c r="N38" s="377">
        <f>IF(Tasaus[[#This Row],[Erotus = tasausraja - laskennallinen verotulo, €/asukas]]&gt;0,(Tasaus[[#This Row],[Erotus = tasausraja - laskennallinen verotulo, €/asukas]]*$B$7),(Tasaus[[#This Row],[Erotus = tasausraja - laskennallinen verotulo, €/asukas]]*$B$8))</f>
        <v>-88.350310661228548</v>
      </c>
      <c r="O38" s="378">
        <f>Tasaus[[#This Row],[Tasaus,  €/asukas]]*Tasaus[[#This Row],[Asukasluku 31.12.2021]]</f>
        <v>-58174880.507060565</v>
      </c>
      <c r="Q38" s="116"/>
      <c r="R38" s="117"/>
      <c r="S38" s="118"/>
    </row>
    <row r="39" spans="1:19" x14ac:dyDescent="0.25">
      <c r="A39" s="269">
        <v>92</v>
      </c>
      <c r="B39" s="13" t="s">
        <v>405</v>
      </c>
      <c r="C39" s="270">
        <v>239206</v>
      </c>
      <c r="D39" s="271">
        <v>19</v>
      </c>
      <c r="E39" s="271">
        <f>Tasaus[[#This Row],[Tuloveroprosentti 2022]]-12.64</f>
        <v>6.3599999999999994</v>
      </c>
      <c r="F39" s="14">
        <v>973361567.76999998</v>
      </c>
      <c r="G39" s="14">
        <f>Tasaus[[#This Row],[Kunnallisvero (maksuunpantu), €]]*100/Tasaus[[#This Row],[Tuloveroprosentti 2022]]</f>
        <v>5122955619.8421049</v>
      </c>
      <c r="H39" s="272">
        <f>Tasaus[[#This Row],[Verotettava tulo (kunnallisvero), €]]*($E$11/100)</f>
        <v>377561829.18236321</v>
      </c>
      <c r="I39" s="14">
        <v>83334706.445203632</v>
      </c>
      <c r="J39" s="15">
        <v>50555541.095700011</v>
      </c>
      <c r="K39" s="15">
        <f>SUM(Tasaus[[#This Row],[Laskennallinen kunnallisvero, €]:[Laskennallinen kiinteistövero, €]])</f>
        <v>511452076.72326684</v>
      </c>
      <c r="L39" s="15">
        <f>Tasaus[[#This Row],[Laskennallinen verotulo yhteensä, €]]/Tasaus[[#This Row],[Asukasluku 31.12.2021]]</f>
        <v>2138.1239464029618</v>
      </c>
      <c r="M39" s="34">
        <f>$L$11-Tasaus[[#This Row],[Laskennallinen verotulo yhteensä, €/asukas (=tasausraja)]]</f>
        <v>-181.17394640296175</v>
      </c>
      <c r="N39" s="377">
        <f>IF(Tasaus[[#This Row],[Erotus = tasausraja - laskennallinen verotulo, €/asukas]]&gt;0,(Tasaus[[#This Row],[Erotus = tasausraja - laskennallinen verotulo, €/asukas]]*$B$7),(Tasaus[[#This Row],[Erotus = tasausraja - laskennallinen verotulo, €/asukas]]*$B$8))</f>
        <v>-18.117394640296176</v>
      </c>
      <c r="O39" s="378">
        <f>Tasaus[[#This Row],[Tasaus,  €/asukas]]*Tasaus[[#This Row],[Asukasluku 31.12.2021]]</f>
        <v>-4333789.5023266869</v>
      </c>
      <c r="Q39" s="116"/>
      <c r="R39" s="117"/>
      <c r="S39" s="118"/>
    </row>
    <row r="40" spans="1:19" x14ac:dyDescent="0.25">
      <c r="A40" s="269">
        <v>97</v>
      </c>
      <c r="B40" s="13" t="s">
        <v>406</v>
      </c>
      <c r="C40" s="270">
        <v>2131</v>
      </c>
      <c r="D40" s="271">
        <v>20</v>
      </c>
      <c r="E40" s="271">
        <f>Tasaus[[#This Row],[Tuloveroprosentti 2022]]-12.64</f>
        <v>7.3599999999999994</v>
      </c>
      <c r="F40" s="14">
        <v>6278703.8899999997</v>
      </c>
      <c r="G40" s="14">
        <f>Tasaus[[#This Row],[Kunnallisvero (maksuunpantu), €]]*100/Tasaus[[#This Row],[Tuloveroprosentti 2022]]</f>
        <v>31393519.449999999</v>
      </c>
      <c r="H40" s="272">
        <f>Tasaus[[#This Row],[Verotettava tulo (kunnallisvero), €]]*($E$11/100)</f>
        <v>2313702.3834650004</v>
      </c>
      <c r="I40" s="14">
        <v>740765.16089409578</v>
      </c>
      <c r="J40" s="15">
        <v>787928.2840000001</v>
      </c>
      <c r="K40" s="15">
        <f>SUM(Tasaus[[#This Row],[Laskennallinen kunnallisvero, €]:[Laskennallinen kiinteistövero, €]])</f>
        <v>3842395.8283590963</v>
      </c>
      <c r="L40" s="15">
        <f>Tasaus[[#This Row],[Laskennallinen verotulo yhteensä, €]]/Tasaus[[#This Row],[Asukasluku 31.12.2021]]</f>
        <v>1803.0951798963381</v>
      </c>
      <c r="M40" s="34">
        <f>$L$11-Tasaus[[#This Row],[Laskennallinen verotulo yhteensä, €/asukas (=tasausraja)]]</f>
        <v>153.85482010366195</v>
      </c>
      <c r="N40" s="377">
        <f>IF(Tasaus[[#This Row],[Erotus = tasausraja - laskennallinen verotulo, €/asukas]]&gt;0,(Tasaus[[#This Row],[Erotus = tasausraja - laskennallinen verotulo, €/asukas]]*$B$7),(Tasaus[[#This Row],[Erotus = tasausraja - laskennallinen verotulo, €/asukas]]*$B$8))</f>
        <v>138.46933809329576</v>
      </c>
      <c r="O40" s="378">
        <f>Tasaus[[#This Row],[Tasaus,  €/asukas]]*Tasaus[[#This Row],[Asukasluku 31.12.2021]]</f>
        <v>295078.15947681328</v>
      </c>
      <c r="Q40" s="116"/>
      <c r="R40" s="117"/>
      <c r="S40" s="118"/>
    </row>
    <row r="41" spans="1:19" x14ac:dyDescent="0.25">
      <c r="A41" s="269">
        <v>98</v>
      </c>
      <c r="B41" s="13" t="s">
        <v>407</v>
      </c>
      <c r="C41" s="270">
        <v>23090</v>
      </c>
      <c r="D41" s="271">
        <v>21</v>
      </c>
      <c r="E41" s="271">
        <f>Tasaus[[#This Row],[Tuloveroprosentti 2022]]-12.64</f>
        <v>8.36</v>
      </c>
      <c r="F41" s="14">
        <v>92698277.5</v>
      </c>
      <c r="G41" s="14">
        <f>Tasaus[[#This Row],[Kunnallisvero (maksuunpantu), €]]*100/Tasaus[[#This Row],[Tuloveroprosentti 2022]]</f>
        <v>441420369.04761904</v>
      </c>
      <c r="H41" s="272">
        <f>Tasaus[[#This Row],[Verotettava tulo (kunnallisvero), €]]*($E$11/100)</f>
        <v>32532681.198809531</v>
      </c>
      <c r="I41" s="14">
        <v>3298269.4273598581</v>
      </c>
      <c r="J41" s="15">
        <v>2850646.1032500002</v>
      </c>
      <c r="K41" s="15">
        <f>SUM(Tasaus[[#This Row],[Laskennallinen kunnallisvero, €]:[Laskennallinen kiinteistövero, €]])</f>
        <v>38681596.729419388</v>
      </c>
      <c r="L41" s="15">
        <f>Tasaus[[#This Row],[Laskennallinen verotulo yhteensä, €]]/Tasaus[[#This Row],[Asukasluku 31.12.2021]]</f>
        <v>1675.2532147864611</v>
      </c>
      <c r="M41" s="34">
        <f>$L$11-Tasaus[[#This Row],[Laskennallinen verotulo yhteensä, €/asukas (=tasausraja)]]</f>
        <v>281.69678521353899</v>
      </c>
      <c r="N41" s="377">
        <f>IF(Tasaus[[#This Row],[Erotus = tasausraja - laskennallinen verotulo, €/asukas]]&gt;0,(Tasaus[[#This Row],[Erotus = tasausraja - laskennallinen verotulo, €/asukas]]*$B$7),(Tasaus[[#This Row],[Erotus = tasausraja - laskennallinen verotulo, €/asukas]]*$B$8))</f>
        <v>253.5271066921851</v>
      </c>
      <c r="O41" s="378">
        <f>Tasaus[[#This Row],[Tasaus,  €/asukas]]*Tasaus[[#This Row],[Asukasluku 31.12.2021]]</f>
        <v>5853940.8935225541</v>
      </c>
      <c r="Q41" s="116"/>
      <c r="R41" s="117"/>
      <c r="S41" s="118"/>
    </row>
    <row r="42" spans="1:19" x14ac:dyDescent="0.25">
      <c r="A42" s="269">
        <v>102</v>
      </c>
      <c r="B42" s="13" t="s">
        <v>408</v>
      </c>
      <c r="C42" s="270">
        <v>9870</v>
      </c>
      <c r="D42" s="271">
        <v>21</v>
      </c>
      <c r="E42" s="271">
        <f>Tasaus[[#This Row],[Tuloveroprosentti 2022]]-12.64</f>
        <v>8.36</v>
      </c>
      <c r="F42" s="14">
        <v>32082830.030000001</v>
      </c>
      <c r="G42" s="14">
        <f>Tasaus[[#This Row],[Kunnallisvero (maksuunpantu), €]]*100/Tasaus[[#This Row],[Tuloveroprosentti 2022]]</f>
        <v>152775381.09523809</v>
      </c>
      <c r="H42" s="272">
        <f>Tasaus[[#This Row],[Verotettava tulo (kunnallisvero), €]]*($E$11/100)</f>
        <v>11259545.586719049</v>
      </c>
      <c r="I42" s="14">
        <v>2248264.4763424802</v>
      </c>
      <c r="J42" s="15">
        <v>1471700.8857499999</v>
      </c>
      <c r="K42" s="15">
        <f>SUM(Tasaus[[#This Row],[Laskennallinen kunnallisvero, €]:[Laskennallinen kiinteistövero, €]])</f>
        <v>14979510.948811529</v>
      </c>
      <c r="L42" s="15">
        <f>Tasaus[[#This Row],[Laskennallinen verotulo yhteensä, €]]/Tasaus[[#This Row],[Asukasluku 31.12.2021]]</f>
        <v>1517.6809471946838</v>
      </c>
      <c r="M42" s="34">
        <f>$L$11-Tasaus[[#This Row],[Laskennallinen verotulo yhteensä, €/asukas (=tasausraja)]]</f>
        <v>439.26905280531628</v>
      </c>
      <c r="N42" s="377">
        <f>IF(Tasaus[[#This Row],[Erotus = tasausraja - laskennallinen verotulo, €/asukas]]&gt;0,(Tasaus[[#This Row],[Erotus = tasausraja - laskennallinen verotulo, €/asukas]]*$B$7),(Tasaus[[#This Row],[Erotus = tasausraja - laskennallinen verotulo, €/asukas]]*$B$8))</f>
        <v>395.34214752478465</v>
      </c>
      <c r="O42" s="378">
        <f>Tasaus[[#This Row],[Tasaus,  €/asukas]]*Tasaus[[#This Row],[Asukasluku 31.12.2021]]</f>
        <v>3902026.9960696246</v>
      </c>
      <c r="Q42" s="116"/>
      <c r="R42" s="117"/>
      <c r="S42" s="118"/>
    </row>
    <row r="43" spans="1:19" x14ac:dyDescent="0.25">
      <c r="A43" s="269">
        <v>103</v>
      </c>
      <c r="B43" s="13" t="s">
        <v>409</v>
      </c>
      <c r="C43" s="270">
        <v>2166</v>
      </c>
      <c r="D43" s="271">
        <v>22</v>
      </c>
      <c r="E43" s="271">
        <f>Tasaus[[#This Row],[Tuloveroprosentti 2022]]-12.64</f>
        <v>9.36</v>
      </c>
      <c r="F43" s="14">
        <v>6979643.8600000003</v>
      </c>
      <c r="G43" s="14">
        <f>Tasaus[[#This Row],[Kunnallisvero (maksuunpantu), €]]*100/Tasaus[[#This Row],[Tuloveroprosentti 2022]]</f>
        <v>31725653.90909091</v>
      </c>
      <c r="H43" s="272">
        <f>Tasaus[[#This Row],[Verotettava tulo (kunnallisvero), €]]*($E$11/100)</f>
        <v>2338180.6931000007</v>
      </c>
      <c r="I43" s="14">
        <v>385159.57540883758</v>
      </c>
      <c r="J43" s="15">
        <v>265323.06920000003</v>
      </c>
      <c r="K43" s="15">
        <f>SUM(Tasaus[[#This Row],[Laskennallinen kunnallisvero, €]:[Laskennallinen kiinteistövero, €]])</f>
        <v>2988663.3377088383</v>
      </c>
      <c r="L43" s="15">
        <f>Tasaus[[#This Row],[Laskennallinen verotulo yhteensä, €]]/Tasaus[[#This Row],[Asukasluku 31.12.2021]]</f>
        <v>1379.8076351379677</v>
      </c>
      <c r="M43" s="34">
        <f>$L$11-Tasaus[[#This Row],[Laskennallinen verotulo yhteensä, €/asukas (=tasausraja)]]</f>
        <v>577.14236486203231</v>
      </c>
      <c r="N43" s="377">
        <f>IF(Tasaus[[#This Row],[Erotus = tasausraja - laskennallinen verotulo, €/asukas]]&gt;0,(Tasaus[[#This Row],[Erotus = tasausraja - laskennallinen verotulo, €/asukas]]*$B$7),(Tasaus[[#This Row],[Erotus = tasausraja - laskennallinen verotulo, €/asukas]]*$B$8))</f>
        <v>519.42812837582915</v>
      </c>
      <c r="O43" s="378">
        <f>Tasaus[[#This Row],[Tasaus,  €/asukas]]*Tasaus[[#This Row],[Asukasluku 31.12.2021]]</f>
        <v>1125081.326062046</v>
      </c>
      <c r="Q43" s="116"/>
      <c r="R43" s="117"/>
      <c r="S43" s="118"/>
    </row>
    <row r="44" spans="1:19" x14ac:dyDescent="0.25">
      <c r="A44" s="269">
        <v>105</v>
      </c>
      <c r="B44" s="13" t="s">
        <v>410</v>
      </c>
      <c r="C44" s="270">
        <v>2139</v>
      </c>
      <c r="D44" s="271">
        <v>21.75</v>
      </c>
      <c r="E44" s="271">
        <f>Tasaus[[#This Row],[Tuloveroprosentti 2022]]-12.64</f>
        <v>9.11</v>
      </c>
      <c r="F44" s="14">
        <v>6187074.4699999997</v>
      </c>
      <c r="G44" s="14">
        <f>Tasaus[[#This Row],[Kunnallisvero (maksuunpantu), €]]*100/Tasaus[[#This Row],[Tuloveroprosentti 2022]]</f>
        <v>28446319.402298849</v>
      </c>
      <c r="H44" s="272">
        <f>Tasaus[[#This Row],[Verotettava tulo (kunnallisvero), €]]*($E$11/100)</f>
        <v>2096493.7399494257</v>
      </c>
      <c r="I44" s="14">
        <v>715454.47766109754</v>
      </c>
      <c r="J44" s="15">
        <v>356065.61350000004</v>
      </c>
      <c r="K44" s="15">
        <f>SUM(Tasaus[[#This Row],[Laskennallinen kunnallisvero, €]:[Laskennallinen kiinteistövero, €]])</f>
        <v>3168013.8311105231</v>
      </c>
      <c r="L44" s="15">
        <f>Tasaus[[#This Row],[Laskennallinen verotulo yhteensä, €]]/Tasaus[[#This Row],[Asukasluku 31.12.2021]]</f>
        <v>1481.0723848109037</v>
      </c>
      <c r="M44" s="34">
        <f>$L$11-Tasaus[[#This Row],[Laskennallinen verotulo yhteensä, €/asukas (=tasausraja)]]</f>
        <v>475.87761518909633</v>
      </c>
      <c r="N44" s="377">
        <f>IF(Tasaus[[#This Row],[Erotus = tasausraja - laskennallinen verotulo, €/asukas]]&gt;0,(Tasaus[[#This Row],[Erotus = tasausraja - laskennallinen verotulo, €/asukas]]*$B$7),(Tasaus[[#This Row],[Erotus = tasausraja - laskennallinen verotulo, €/asukas]]*$B$8))</f>
        <v>428.28985367018669</v>
      </c>
      <c r="O44" s="378">
        <f>Tasaus[[#This Row],[Tasaus,  €/asukas]]*Tasaus[[#This Row],[Asukasluku 31.12.2021]]</f>
        <v>916111.99700052931</v>
      </c>
      <c r="Q44" s="116"/>
      <c r="R44" s="117"/>
      <c r="S44" s="118"/>
    </row>
    <row r="45" spans="1:19" x14ac:dyDescent="0.25">
      <c r="A45" s="269">
        <v>106</v>
      </c>
      <c r="B45" s="13" t="s">
        <v>411</v>
      </c>
      <c r="C45" s="270">
        <v>46880</v>
      </c>
      <c r="D45" s="271">
        <v>20.25</v>
      </c>
      <c r="E45" s="271">
        <f>Tasaus[[#This Row],[Tuloveroprosentti 2022]]-12.64</f>
        <v>7.6099999999999994</v>
      </c>
      <c r="F45" s="14">
        <v>202248484.83000001</v>
      </c>
      <c r="G45" s="14">
        <f>Tasaus[[#This Row],[Kunnallisvero (maksuunpantu), €]]*100/Tasaus[[#This Row],[Tuloveroprosentti 2022]]</f>
        <v>998757949.77777779</v>
      </c>
      <c r="H45" s="272">
        <f>Tasaus[[#This Row],[Verotettava tulo (kunnallisvero), €]]*($E$11/100)</f>
        <v>73608460.898622245</v>
      </c>
      <c r="I45" s="14">
        <v>14359480.42085892</v>
      </c>
      <c r="J45" s="15">
        <v>7008143.1442500008</v>
      </c>
      <c r="K45" s="15">
        <f>SUM(Tasaus[[#This Row],[Laskennallinen kunnallisvero, €]:[Laskennallinen kiinteistövero, €]])</f>
        <v>94976084.46373117</v>
      </c>
      <c r="L45" s="15">
        <f>Tasaus[[#This Row],[Laskennallinen verotulo yhteensä, €]]/Tasaus[[#This Row],[Asukasluku 31.12.2021]]</f>
        <v>2025.9403682536513</v>
      </c>
      <c r="M45" s="34">
        <f>$L$11-Tasaus[[#This Row],[Laskennallinen verotulo yhteensä, €/asukas (=tasausraja)]]</f>
        <v>-68.990368253651241</v>
      </c>
      <c r="N45" s="377">
        <f>IF(Tasaus[[#This Row],[Erotus = tasausraja - laskennallinen verotulo, €/asukas]]&gt;0,(Tasaus[[#This Row],[Erotus = tasausraja - laskennallinen verotulo, €/asukas]]*$B$7),(Tasaus[[#This Row],[Erotus = tasausraja - laskennallinen verotulo, €/asukas]]*$B$8))</f>
        <v>-6.8990368253651244</v>
      </c>
      <c r="O45" s="378">
        <f>Tasaus[[#This Row],[Tasaus,  €/asukas]]*Tasaus[[#This Row],[Asukasluku 31.12.2021]]</f>
        <v>-323426.846373117</v>
      </c>
      <c r="Q45" s="116"/>
      <c r="R45" s="117"/>
      <c r="S45" s="118"/>
    </row>
    <row r="46" spans="1:19" x14ac:dyDescent="0.25">
      <c r="A46" s="269">
        <v>108</v>
      </c>
      <c r="B46" s="13" t="s">
        <v>412</v>
      </c>
      <c r="C46" s="270">
        <v>10337</v>
      </c>
      <c r="D46" s="271">
        <v>22.000000000000004</v>
      </c>
      <c r="E46" s="271">
        <f>Tasaus[[#This Row],[Tuloveroprosentti 2022]]-12.64</f>
        <v>9.360000000000003</v>
      </c>
      <c r="F46" s="14">
        <v>37662862.799999997</v>
      </c>
      <c r="G46" s="14">
        <f>Tasaus[[#This Row],[Kunnallisvero (maksuunpantu), €]]*100/Tasaus[[#This Row],[Tuloveroprosentti 2022]]</f>
        <v>171194830.90909085</v>
      </c>
      <c r="H46" s="272">
        <f>Tasaus[[#This Row],[Verotettava tulo (kunnallisvero), €]]*($E$11/100)</f>
        <v>12617059.037999999</v>
      </c>
      <c r="I46" s="14">
        <v>2031730.4856031283</v>
      </c>
      <c r="J46" s="15">
        <v>1124972.4892</v>
      </c>
      <c r="K46" s="15">
        <f>SUM(Tasaus[[#This Row],[Laskennallinen kunnallisvero, €]:[Laskennallinen kiinteistövero, €]])</f>
        <v>15773762.012803126</v>
      </c>
      <c r="L46" s="15">
        <f>Tasaus[[#This Row],[Laskennallinen verotulo yhteensä, €]]/Tasaus[[#This Row],[Asukasluku 31.12.2021]]</f>
        <v>1525.9516313053232</v>
      </c>
      <c r="M46" s="34">
        <f>$L$11-Tasaus[[#This Row],[Laskennallinen verotulo yhteensä, €/asukas (=tasausraja)]]</f>
        <v>430.99836869467686</v>
      </c>
      <c r="N46" s="377">
        <f>IF(Tasaus[[#This Row],[Erotus = tasausraja - laskennallinen verotulo, €/asukas]]&gt;0,(Tasaus[[#This Row],[Erotus = tasausraja - laskennallinen verotulo, €/asukas]]*$B$7),(Tasaus[[#This Row],[Erotus = tasausraja - laskennallinen verotulo, €/asukas]]*$B$8))</f>
        <v>387.8985318252092</v>
      </c>
      <c r="O46" s="378">
        <f>Tasaus[[#This Row],[Tasaus,  €/asukas]]*Tasaus[[#This Row],[Asukasluku 31.12.2021]]</f>
        <v>4009707.1234771875</v>
      </c>
      <c r="Q46" s="116"/>
      <c r="R46" s="117"/>
      <c r="S46" s="118"/>
    </row>
    <row r="47" spans="1:19" x14ac:dyDescent="0.25">
      <c r="A47" s="269">
        <v>109</v>
      </c>
      <c r="B47" s="13" t="s">
        <v>413</v>
      </c>
      <c r="C47" s="270">
        <v>67971</v>
      </c>
      <c r="D47" s="271">
        <v>21</v>
      </c>
      <c r="E47" s="271">
        <f>Tasaus[[#This Row],[Tuloveroprosentti 2022]]-12.64</f>
        <v>8.36</v>
      </c>
      <c r="F47" s="14">
        <v>274833518.62</v>
      </c>
      <c r="G47" s="14">
        <f>Tasaus[[#This Row],[Kunnallisvero (maksuunpantu), €]]*100/Tasaus[[#This Row],[Tuloveroprosentti 2022]]</f>
        <v>1308731041.0476191</v>
      </c>
      <c r="H47" s="272">
        <f>Tasaus[[#This Row],[Verotettava tulo (kunnallisvero), €]]*($E$11/100)</f>
        <v>96453477.725209549</v>
      </c>
      <c r="I47" s="14">
        <v>15500629.622855114</v>
      </c>
      <c r="J47" s="15">
        <v>12170643.457400002</v>
      </c>
      <c r="K47" s="15">
        <f>SUM(Tasaus[[#This Row],[Laskennallinen kunnallisvero, €]:[Laskennallinen kiinteistövero, €]])</f>
        <v>124124750.80546466</v>
      </c>
      <c r="L47" s="15">
        <f>Tasaus[[#This Row],[Laskennallinen verotulo yhteensä, €]]/Tasaus[[#This Row],[Asukasluku 31.12.2021]]</f>
        <v>1826.1427786183028</v>
      </c>
      <c r="M47" s="34">
        <f>$L$11-Tasaus[[#This Row],[Laskennallinen verotulo yhteensä, €/asukas (=tasausraja)]]</f>
        <v>130.80722138169722</v>
      </c>
      <c r="N47" s="377">
        <f>IF(Tasaus[[#This Row],[Erotus = tasausraja - laskennallinen verotulo, €/asukas]]&gt;0,(Tasaus[[#This Row],[Erotus = tasausraja - laskennallinen verotulo, €/asukas]]*$B$7),(Tasaus[[#This Row],[Erotus = tasausraja - laskennallinen verotulo, €/asukas]]*$B$8))</f>
        <v>117.7264992435275</v>
      </c>
      <c r="O47" s="378">
        <f>Tasaus[[#This Row],[Tasaus,  €/asukas]]*Tasaus[[#This Row],[Asukasluku 31.12.2021]]</f>
        <v>8001987.8800818073</v>
      </c>
      <c r="Q47" s="116"/>
      <c r="R47" s="117"/>
      <c r="S47" s="118"/>
    </row>
    <row r="48" spans="1:19" x14ac:dyDescent="0.25">
      <c r="A48" s="269">
        <v>111</v>
      </c>
      <c r="B48" s="13" t="s">
        <v>414</v>
      </c>
      <c r="C48" s="270">
        <v>18344</v>
      </c>
      <c r="D48" s="271">
        <v>20.5</v>
      </c>
      <c r="E48" s="271">
        <f>Tasaus[[#This Row],[Tuloveroprosentti 2022]]-12.64</f>
        <v>7.8599999999999994</v>
      </c>
      <c r="F48" s="14">
        <v>64671405.799999997</v>
      </c>
      <c r="G48" s="14">
        <f>Tasaus[[#This Row],[Kunnallisvero (maksuunpantu), €]]*100/Tasaus[[#This Row],[Tuloveroprosentti 2022]]</f>
        <v>315470272.19512194</v>
      </c>
      <c r="H48" s="272">
        <f>Tasaus[[#This Row],[Verotettava tulo (kunnallisvero), €]]*($E$11/100)</f>
        <v>23250159.060780492</v>
      </c>
      <c r="I48" s="14">
        <v>2869231.0271316725</v>
      </c>
      <c r="J48" s="15">
        <v>3511476.0141500002</v>
      </c>
      <c r="K48" s="15">
        <f>SUM(Tasaus[[#This Row],[Laskennallinen kunnallisvero, €]:[Laskennallinen kiinteistövero, €]])</f>
        <v>29630866.102062166</v>
      </c>
      <c r="L48" s="15">
        <f>Tasaus[[#This Row],[Laskennallinen verotulo yhteensä, €]]/Tasaus[[#This Row],[Asukasluku 31.12.2021]]</f>
        <v>1615.2892554547627</v>
      </c>
      <c r="M48" s="34">
        <f>$L$11-Tasaus[[#This Row],[Laskennallinen verotulo yhteensä, €/asukas (=tasausraja)]]</f>
        <v>341.66074454523732</v>
      </c>
      <c r="N48" s="377">
        <f>IF(Tasaus[[#This Row],[Erotus = tasausraja - laskennallinen verotulo, €/asukas]]&gt;0,(Tasaus[[#This Row],[Erotus = tasausraja - laskennallinen verotulo, €/asukas]]*$B$7),(Tasaus[[#This Row],[Erotus = tasausraja - laskennallinen verotulo, €/asukas]]*$B$8))</f>
        <v>307.49467009071361</v>
      </c>
      <c r="O48" s="378">
        <f>Tasaus[[#This Row],[Tasaus,  €/asukas]]*Tasaus[[#This Row],[Asukasluku 31.12.2021]]</f>
        <v>5640682.2281440506</v>
      </c>
      <c r="Q48" s="116"/>
      <c r="R48" s="117"/>
      <c r="S48" s="118"/>
    </row>
    <row r="49" spans="1:19" x14ac:dyDescent="0.25">
      <c r="A49" s="269">
        <v>139</v>
      </c>
      <c r="B49" s="13" t="s">
        <v>415</v>
      </c>
      <c r="C49" s="270">
        <v>9912</v>
      </c>
      <c r="D49" s="271">
        <v>21.5</v>
      </c>
      <c r="E49" s="271">
        <f>Tasaus[[#This Row],[Tuloveroprosentti 2022]]-12.64</f>
        <v>8.86</v>
      </c>
      <c r="F49" s="14">
        <v>32264296.280000001</v>
      </c>
      <c r="G49" s="14">
        <f>Tasaus[[#This Row],[Kunnallisvero (maksuunpantu), €]]*100/Tasaus[[#This Row],[Tuloveroprosentti 2022]]</f>
        <v>150066494.3255814</v>
      </c>
      <c r="H49" s="272">
        <f>Tasaus[[#This Row],[Verotettava tulo (kunnallisvero), €]]*($E$11/100)</f>
        <v>11059900.631795352</v>
      </c>
      <c r="I49" s="14">
        <v>1340607.882767251</v>
      </c>
      <c r="J49" s="15">
        <v>984249.79760000017</v>
      </c>
      <c r="K49" s="15">
        <f>SUM(Tasaus[[#This Row],[Laskennallinen kunnallisvero, €]:[Laskennallinen kiinteistövero, €]])</f>
        <v>13384758.312162604</v>
      </c>
      <c r="L49" s="15">
        <f>Tasaus[[#This Row],[Laskennallinen verotulo yhteensä, €]]/Tasaus[[#This Row],[Asukasluku 31.12.2021]]</f>
        <v>1350.3589903311747</v>
      </c>
      <c r="M49" s="34">
        <f>$L$11-Tasaus[[#This Row],[Laskennallinen verotulo yhteensä, €/asukas (=tasausraja)]]</f>
        <v>606.59100966882534</v>
      </c>
      <c r="N49" s="377">
        <f>IF(Tasaus[[#This Row],[Erotus = tasausraja - laskennallinen verotulo, €/asukas]]&gt;0,(Tasaus[[#This Row],[Erotus = tasausraja - laskennallinen verotulo, €/asukas]]*$B$7),(Tasaus[[#This Row],[Erotus = tasausraja - laskennallinen verotulo, €/asukas]]*$B$8))</f>
        <v>545.9319087019428</v>
      </c>
      <c r="O49" s="378">
        <f>Tasaus[[#This Row],[Tasaus,  €/asukas]]*Tasaus[[#This Row],[Asukasluku 31.12.2021]]</f>
        <v>5411277.0790536571</v>
      </c>
      <c r="Q49" s="116"/>
      <c r="R49" s="117"/>
      <c r="S49" s="118"/>
    </row>
    <row r="50" spans="1:19" x14ac:dyDescent="0.25">
      <c r="A50" s="269">
        <v>140</v>
      </c>
      <c r="B50" s="13" t="s">
        <v>416</v>
      </c>
      <c r="C50" s="270">
        <v>20958</v>
      </c>
      <c r="D50" s="271">
        <v>20.5</v>
      </c>
      <c r="E50" s="271">
        <f>Tasaus[[#This Row],[Tuloveroprosentti 2022]]-12.64</f>
        <v>7.8599999999999994</v>
      </c>
      <c r="F50" s="14">
        <v>69763707.859999999</v>
      </c>
      <c r="G50" s="14">
        <f>Tasaus[[#This Row],[Kunnallisvero (maksuunpantu), €]]*100/Tasaus[[#This Row],[Tuloveroprosentti 2022]]</f>
        <v>340310770.0487805</v>
      </c>
      <c r="H50" s="272">
        <f>Tasaus[[#This Row],[Verotettava tulo (kunnallisvero), €]]*($E$11/100)</f>
        <v>25080903.752595127</v>
      </c>
      <c r="I50" s="14">
        <v>4742131.9479400227</v>
      </c>
      <c r="J50" s="15">
        <v>2982952.2810000004</v>
      </c>
      <c r="K50" s="15">
        <f>SUM(Tasaus[[#This Row],[Laskennallinen kunnallisvero, €]:[Laskennallinen kiinteistövero, €]])</f>
        <v>32805987.981535148</v>
      </c>
      <c r="L50" s="15">
        <f>Tasaus[[#This Row],[Laskennallinen verotulo yhteensä, €]]/Tasaus[[#This Row],[Asukasluku 31.12.2021]]</f>
        <v>1565.3205449725713</v>
      </c>
      <c r="M50" s="34">
        <f>$L$11-Tasaus[[#This Row],[Laskennallinen verotulo yhteensä, €/asukas (=tasausraja)]]</f>
        <v>391.62945502742878</v>
      </c>
      <c r="N50" s="377">
        <f>IF(Tasaus[[#This Row],[Erotus = tasausraja - laskennallinen verotulo, €/asukas]]&gt;0,(Tasaus[[#This Row],[Erotus = tasausraja - laskennallinen verotulo, €/asukas]]*$B$7),(Tasaus[[#This Row],[Erotus = tasausraja - laskennallinen verotulo, €/asukas]]*$B$8))</f>
        <v>352.46650952468593</v>
      </c>
      <c r="O50" s="378">
        <f>Tasaus[[#This Row],[Tasaus,  €/asukas]]*Tasaus[[#This Row],[Asukasluku 31.12.2021]]</f>
        <v>7386993.1066183681</v>
      </c>
      <c r="Q50" s="116"/>
      <c r="R50" s="117"/>
      <c r="S50" s="118"/>
    </row>
    <row r="51" spans="1:19" x14ac:dyDescent="0.25">
      <c r="A51" s="269">
        <v>142</v>
      </c>
      <c r="B51" s="13" t="s">
        <v>417</v>
      </c>
      <c r="C51" s="270">
        <v>6559</v>
      </c>
      <c r="D51" s="271">
        <v>21.249999999999996</v>
      </c>
      <c r="E51" s="271">
        <f>Tasaus[[#This Row],[Tuloveroprosentti 2022]]-12.64</f>
        <v>8.6099999999999959</v>
      </c>
      <c r="F51" s="14">
        <v>22059854.879999999</v>
      </c>
      <c r="G51" s="14">
        <f>Tasaus[[#This Row],[Kunnallisvero (maksuunpantu), €]]*100/Tasaus[[#This Row],[Tuloveroprosentti 2022]]</f>
        <v>103811081.78823531</v>
      </c>
      <c r="H51" s="272">
        <f>Tasaus[[#This Row],[Verotettava tulo (kunnallisvero), €]]*($E$11/100)</f>
        <v>7650876.7277929438</v>
      </c>
      <c r="I51" s="14">
        <v>1149563.8521279192</v>
      </c>
      <c r="J51" s="15">
        <v>1235490.9236000001</v>
      </c>
      <c r="K51" s="15">
        <f>SUM(Tasaus[[#This Row],[Laskennallinen kunnallisvero, €]:[Laskennallinen kiinteistövero, €]])</f>
        <v>10035931.503520863</v>
      </c>
      <c r="L51" s="15">
        <f>Tasaus[[#This Row],[Laskennallinen verotulo yhteensä, €]]/Tasaus[[#This Row],[Asukasluku 31.12.2021]]</f>
        <v>1530.1008543254861</v>
      </c>
      <c r="M51" s="34">
        <f>$L$11-Tasaus[[#This Row],[Laskennallinen verotulo yhteensä, €/asukas (=tasausraja)]]</f>
        <v>426.84914567451392</v>
      </c>
      <c r="N51" s="377">
        <f>IF(Tasaus[[#This Row],[Erotus = tasausraja - laskennallinen verotulo, €/asukas]]&gt;0,(Tasaus[[#This Row],[Erotus = tasausraja - laskennallinen verotulo, €/asukas]]*$B$7),(Tasaus[[#This Row],[Erotus = tasausraja - laskennallinen verotulo, €/asukas]]*$B$8))</f>
        <v>384.16423110706256</v>
      </c>
      <c r="O51" s="378">
        <f>Tasaus[[#This Row],[Tasaus,  €/asukas]]*Tasaus[[#This Row],[Asukasluku 31.12.2021]]</f>
        <v>2519733.1918312232</v>
      </c>
      <c r="Q51" s="116"/>
      <c r="R51" s="117"/>
      <c r="S51" s="118"/>
    </row>
    <row r="52" spans="1:19" x14ac:dyDescent="0.25">
      <c r="A52" s="269">
        <v>143</v>
      </c>
      <c r="B52" s="13" t="s">
        <v>418</v>
      </c>
      <c r="C52" s="270">
        <v>6877</v>
      </c>
      <c r="D52" s="271">
        <v>22</v>
      </c>
      <c r="E52" s="271">
        <f>Tasaus[[#This Row],[Tuloveroprosentti 2022]]-12.64</f>
        <v>9.36</v>
      </c>
      <c r="F52" s="14">
        <v>22333812.149999999</v>
      </c>
      <c r="G52" s="14">
        <f>Tasaus[[#This Row],[Kunnallisvero (maksuunpantu), €]]*100/Tasaus[[#This Row],[Tuloveroprosentti 2022]]</f>
        <v>101517327.95454545</v>
      </c>
      <c r="H52" s="272">
        <f>Tasaus[[#This Row],[Verotettava tulo (kunnallisvero), €]]*($E$11/100)</f>
        <v>7481827.0702500017</v>
      </c>
      <c r="I52" s="14">
        <v>1558531.9004826015</v>
      </c>
      <c r="J52" s="15">
        <v>1259962.4729499999</v>
      </c>
      <c r="K52" s="15">
        <f>SUM(Tasaus[[#This Row],[Laskennallinen kunnallisvero, €]:[Laskennallinen kiinteistövero, €]])</f>
        <v>10300321.443682604</v>
      </c>
      <c r="L52" s="15">
        <f>Tasaus[[#This Row],[Laskennallinen verotulo yhteensä, €]]/Tasaus[[#This Row],[Asukasluku 31.12.2021]]</f>
        <v>1497.7928520695948</v>
      </c>
      <c r="M52" s="34">
        <f>$L$11-Tasaus[[#This Row],[Laskennallinen verotulo yhteensä, €/asukas (=tasausraja)]]</f>
        <v>459.15714793040524</v>
      </c>
      <c r="N52" s="377">
        <f>IF(Tasaus[[#This Row],[Erotus = tasausraja - laskennallinen verotulo, €/asukas]]&gt;0,(Tasaus[[#This Row],[Erotus = tasausraja - laskennallinen verotulo, €/asukas]]*$B$7),(Tasaus[[#This Row],[Erotus = tasausraja - laskennallinen verotulo, €/asukas]]*$B$8))</f>
        <v>413.24143313736471</v>
      </c>
      <c r="O52" s="378">
        <f>Tasaus[[#This Row],[Tasaus,  €/asukas]]*Tasaus[[#This Row],[Asukasluku 31.12.2021]]</f>
        <v>2841861.3356856569</v>
      </c>
      <c r="Q52" s="116"/>
      <c r="R52" s="117"/>
      <c r="S52" s="118"/>
    </row>
    <row r="53" spans="1:19" x14ac:dyDescent="0.25">
      <c r="A53" s="269">
        <v>145</v>
      </c>
      <c r="B53" s="13" t="s">
        <v>419</v>
      </c>
      <c r="C53" s="270">
        <v>12366</v>
      </c>
      <c r="D53" s="271">
        <v>21</v>
      </c>
      <c r="E53" s="271">
        <f>Tasaus[[#This Row],[Tuloveroprosentti 2022]]-12.64</f>
        <v>8.36</v>
      </c>
      <c r="F53" s="14">
        <v>42095787.509999998</v>
      </c>
      <c r="G53" s="14">
        <f>Tasaus[[#This Row],[Kunnallisvero (maksuunpantu), €]]*100/Tasaus[[#This Row],[Tuloveroprosentti 2022]]</f>
        <v>200456131</v>
      </c>
      <c r="H53" s="272">
        <f>Tasaus[[#This Row],[Verotettava tulo (kunnallisvero), €]]*($E$11/100)</f>
        <v>14773616.854700003</v>
      </c>
      <c r="I53" s="14">
        <v>1946525.2768317384</v>
      </c>
      <c r="J53" s="15">
        <v>1335300.4113</v>
      </c>
      <c r="K53" s="15">
        <f>SUM(Tasaus[[#This Row],[Laskennallinen kunnallisvero, €]:[Laskennallinen kiinteistövero, €]])</f>
        <v>18055442.542831741</v>
      </c>
      <c r="L53" s="15">
        <f>Tasaus[[#This Row],[Laskennallinen verotulo yhteensä, €]]/Tasaus[[#This Row],[Asukasluku 31.12.2021]]</f>
        <v>1460.087541875444</v>
      </c>
      <c r="M53" s="34">
        <f>$L$11-Tasaus[[#This Row],[Laskennallinen verotulo yhteensä, €/asukas (=tasausraja)]]</f>
        <v>496.86245812455604</v>
      </c>
      <c r="N53" s="377">
        <f>IF(Tasaus[[#This Row],[Erotus = tasausraja - laskennallinen verotulo, €/asukas]]&gt;0,(Tasaus[[#This Row],[Erotus = tasausraja - laskennallinen verotulo, €/asukas]]*$B$7),(Tasaus[[#This Row],[Erotus = tasausraja - laskennallinen verotulo, €/asukas]]*$B$8))</f>
        <v>447.17621231210046</v>
      </c>
      <c r="O53" s="378">
        <f>Tasaus[[#This Row],[Tasaus,  €/asukas]]*Tasaus[[#This Row],[Asukasluku 31.12.2021]]</f>
        <v>5529781.0414514346</v>
      </c>
      <c r="Q53" s="116"/>
      <c r="R53" s="117"/>
      <c r="S53" s="118"/>
    </row>
    <row r="54" spans="1:19" x14ac:dyDescent="0.25">
      <c r="A54" s="269">
        <v>146</v>
      </c>
      <c r="B54" s="13" t="s">
        <v>420</v>
      </c>
      <c r="C54" s="270">
        <v>4643</v>
      </c>
      <c r="D54" s="271">
        <v>21</v>
      </c>
      <c r="E54" s="271">
        <f>Tasaus[[#This Row],[Tuloveroprosentti 2022]]-12.64</f>
        <v>8.36</v>
      </c>
      <c r="F54" s="14">
        <v>13158438.33</v>
      </c>
      <c r="G54" s="14">
        <f>Tasaus[[#This Row],[Kunnallisvero (maksuunpantu), €]]*100/Tasaus[[#This Row],[Tuloveroprosentti 2022]]</f>
        <v>62659230.142857142</v>
      </c>
      <c r="H54" s="272">
        <f>Tasaus[[#This Row],[Verotettava tulo (kunnallisvero), €]]*($E$11/100)</f>
        <v>4617985.2615285721</v>
      </c>
      <c r="I54" s="14">
        <v>2414388.1206705817</v>
      </c>
      <c r="J54" s="15">
        <v>784561.41490000009</v>
      </c>
      <c r="K54" s="15">
        <f>SUM(Tasaus[[#This Row],[Laskennallinen kunnallisvero, €]:[Laskennallinen kiinteistövero, €]])</f>
        <v>7816934.7970991535</v>
      </c>
      <c r="L54" s="15">
        <f>Tasaus[[#This Row],[Laskennallinen verotulo yhteensä, €]]/Tasaus[[#This Row],[Asukasluku 31.12.2021]]</f>
        <v>1683.5956918154541</v>
      </c>
      <c r="M54" s="34">
        <f>$L$11-Tasaus[[#This Row],[Laskennallinen verotulo yhteensä, €/asukas (=tasausraja)]]</f>
        <v>273.35430818454597</v>
      </c>
      <c r="N54" s="377">
        <f>IF(Tasaus[[#This Row],[Erotus = tasausraja - laskennallinen verotulo, €/asukas]]&gt;0,(Tasaus[[#This Row],[Erotus = tasausraja - laskennallinen verotulo, €/asukas]]*$B$7),(Tasaus[[#This Row],[Erotus = tasausraja - laskennallinen verotulo, €/asukas]]*$B$8))</f>
        <v>246.01887736609137</v>
      </c>
      <c r="O54" s="378">
        <f>Tasaus[[#This Row],[Tasaus,  €/asukas]]*Tasaus[[#This Row],[Asukasluku 31.12.2021]]</f>
        <v>1142265.6476107622</v>
      </c>
      <c r="Q54" s="116"/>
      <c r="R54" s="117"/>
      <c r="S54" s="118"/>
    </row>
    <row r="55" spans="1:19" x14ac:dyDescent="0.25">
      <c r="A55" s="269">
        <v>148</v>
      </c>
      <c r="B55" s="13" t="s">
        <v>421</v>
      </c>
      <c r="C55" s="270">
        <v>7008</v>
      </c>
      <c r="D55" s="271">
        <v>19</v>
      </c>
      <c r="E55" s="271">
        <f>Tasaus[[#This Row],[Tuloveroprosentti 2022]]-12.64</f>
        <v>6.3599999999999994</v>
      </c>
      <c r="F55" s="14">
        <v>23711886.02</v>
      </c>
      <c r="G55" s="14">
        <f>Tasaus[[#This Row],[Kunnallisvero (maksuunpantu), €]]*100/Tasaus[[#This Row],[Tuloveroprosentti 2022]]</f>
        <v>124799400.10526316</v>
      </c>
      <c r="H55" s="272">
        <f>Tasaus[[#This Row],[Verotettava tulo (kunnallisvero), €]]*($E$11/100)</f>
        <v>9197715.7877578959</v>
      </c>
      <c r="I55" s="14">
        <v>2510014.4736839822</v>
      </c>
      <c r="J55" s="15">
        <v>2186880.85525</v>
      </c>
      <c r="K55" s="15">
        <f>SUM(Tasaus[[#This Row],[Laskennallinen kunnallisvero, €]:[Laskennallinen kiinteistövero, €]])</f>
        <v>13894611.11669188</v>
      </c>
      <c r="L55" s="15">
        <f>Tasaus[[#This Row],[Laskennallinen verotulo yhteensä, €]]/Tasaus[[#This Row],[Asukasluku 31.12.2021]]</f>
        <v>1982.6785269252111</v>
      </c>
      <c r="M55" s="34">
        <f>$L$11-Tasaus[[#This Row],[Laskennallinen verotulo yhteensä, €/asukas (=tasausraja)]]</f>
        <v>-25.728526925211099</v>
      </c>
      <c r="N55" s="377">
        <f>IF(Tasaus[[#This Row],[Erotus = tasausraja - laskennallinen verotulo, €/asukas]]&gt;0,(Tasaus[[#This Row],[Erotus = tasausraja - laskennallinen verotulo, €/asukas]]*$B$7),(Tasaus[[#This Row],[Erotus = tasausraja - laskennallinen verotulo, €/asukas]]*$B$8))</f>
        <v>-2.5728526925211099</v>
      </c>
      <c r="O55" s="378">
        <f>Tasaus[[#This Row],[Tasaus,  €/asukas]]*Tasaus[[#This Row],[Asukasluku 31.12.2021]]</f>
        <v>-18030.551669187938</v>
      </c>
      <c r="Q55" s="116"/>
      <c r="R55" s="117"/>
      <c r="S55" s="118"/>
    </row>
    <row r="56" spans="1:19" x14ac:dyDescent="0.25">
      <c r="A56" s="269">
        <v>149</v>
      </c>
      <c r="B56" s="13" t="s">
        <v>422</v>
      </c>
      <c r="C56" s="270">
        <v>5353</v>
      </c>
      <c r="D56" s="271">
        <v>20.75</v>
      </c>
      <c r="E56" s="271">
        <f>Tasaus[[#This Row],[Tuloveroprosentti 2022]]-12.64</f>
        <v>8.11</v>
      </c>
      <c r="F56" s="14">
        <v>24276007.989999998</v>
      </c>
      <c r="G56" s="14">
        <f>Tasaus[[#This Row],[Kunnallisvero (maksuunpantu), €]]*100/Tasaus[[#This Row],[Tuloveroprosentti 2022]]</f>
        <v>116992809.59036145</v>
      </c>
      <c r="H56" s="272">
        <f>Tasaus[[#This Row],[Verotettava tulo (kunnallisvero), €]]*($E$11/100)</f>
        <v>8622370.0668096412</v>
      </c>
      <c r="I56" s="14">
        <v>1185841.0852828841</v>
      </c>
      <c r="J56" s="15">
        <v>1335280.5329</v>
      </c>
      <c r="K56" s="15">
        <f>SUM(Tasaus[[#This Row],[Laskennallinen kunnallisvero, €]:[Laskennallinen kiinteistövero, €]])</f>
        <v>11143491.684992526</v>
      </c>
      <c r="L56" s="15">
        <f>Tasaus[[#This Row],[Laskennallinen verotulo yhteensä, €]]/Tasaus[[#This Row],[Asukasluku 31.12.2021]]</f>
        <v>2081.7283177643426</v>
      </c>
      <c r="M56" s="34">
        <f>$L$11-Tasaus[[#This Row],[Laskennallinen verotulo yhteensä, €/asukas (=tasausraja)]]</f>
        <v>-124.77831776434255</v>
      </c>
      <c r="N56" s="377">
        <f>IF(Tasaus[[#This Row],[Erotus = tasausraja - laskennallinen verotulo, €/asukas]]&gt;0,(Tasaus[[#This Row],[Erotus = tasausraja - laskennallinen verotulo, €/asukas]]*$B$7),(Tasaus[[#This Row],[Erotus = tasausraja - laskennallinen verotulo, €/asukas]]*$B$8))</f>
        <v>-12.477831776434256</v>
      </c>
      <c r="O56" s="378">
        <f>Tasaus[[#This Row],[Tasaus,  €/asukas]]*Tasaus[[#This Row],[Asukasluku 31.12.2021]]</f>
        <v>-66793.833499252563</v>
      </c>
      <c r="Q56" s="116"/>
      <c r="R56" s="117"/>
      <c r="S56" s="118"/>
    </row>
    <row r="57" spans="1:19" x14ac:dyDescent="0.25">
      <c r="A57" s="269">
        <v>151</v>
      </c>
      <c r="B57" s="13" t="s">
        <v>423</v>
      </c>
      <c r="C57" s="270">
        <v>1891</v>
      </c>
      <c r="D57" s="271">
        <v>22.5</v>
      </c>
      <c r="E57" s="271">
        <f>Tasaus[[#This Row],[Tuloveroprosentti 2022]]-12.64</f>
        <v>9.86</v>
      </c>
      <c r="F57" s="14">
        <v>5790898.8399999999</v>
      </c>
      <c r="G57" s="14">
        <f>Tasaus[[#This Row],[Kunnallisvero (maksuunpantu), €]]*100/Tasaus[[#This Row],[Tuloveroprosentti 2022]]</f>
        <v>25737328.177777778</v>
      </c>
      <c r="H57" s="272">
        <f>Tasaus[[#This Row],[Verotettava tulo (kunnallisvero), €]]*($E$11/100)</f>
        <v>1896841.0867022227</v>
      </c>
      <c r="I57" s="14">
        <v>660125.01930701802</v>
      </c>
      <c r="J57" s="15">
        <v>302690.42655000003</v>
      </c>
      <c r="K57" s="15">
        <f>SUM(Tasaus[[#This Row],[Laskennallinen kunnallisvero, €]:[Laskennallinen kiinteistövero, €]])</f>
        <v>2859656.5325592407</v>
      </c>
      <c r="L57" s="15">
        <f>Tasaus[[#This Row],[Laskennallinen verotulo yhteensä, €]]/Tasaus[[#This Row],[Asukasluku 31.12.2021]]</f>
        <v>1512.2456544469808</v>
      </c>
      <c r="M57" s="34">
        <f>$L$11-Tasaus[[#This Row],[Laskennallinen verotulo yhteensä, €/asukas (=tasausraja)]]</f>
        <v>444.70434555301927</v>
      </c>
      <c r="N57" s="377">
        <f>IF(Tasaus[[#This Row],[Erotus = tasausraja - laskennallinen verotulo, €/asukas]]&gt;0,(Tasaus[[#This Row],[Erotus = tasausraja - laskennallinen verotulo, €/asukas]]*$B$7),(Tasaus[[#This Row],[Erotus = tasausraja - laskennallinen verotulo, €/asukas]]*$B$8))</f>
        <v>400.23391099771737</v>
      </c>
      <c r="O57" s="378">
        <f>Tasaus[[#This Row],[Tasaus,  €/asukas]]*Tasaus[[#This Row],[Asukasluku 31.12.2021]]</f>
        <v>756842.32569668361</v>
      </c>
      <c r="Q57" s="116"/>
      <c r="R57" s="117"/>
      <c r="S57" s="118"/>
    </row>
    <row r="58" spans="1:19" x14ac:dyDescent="0.25">
      <c r="A58" s="269">
        <v>152</v>
      </c>
      <c r="B58" s="13" t="s">
        <v>424</v>
      </c>
      <c r="C58" s="270">
        <v>4480</v>
      </c>
      <c r="D58" s="271">
        <v>21.5</v>
      </c>
      <c r="E58" s="271">
        <f>Tasaus[[#This Row],[Tuloveroprosentti 2022]]-12.64</f>
        <v>8.86</v>
      </c>
      <c r="F58" s="14">
        <v>14968120.51</v>
      </c>
      <c r="G58" s="14">
        <f>Tasaus[[#This Row],[Kunnallisvero (maksuunpantu), €]]*100/Tasaus[[#This Row],[Tuloveroprosentti 2022]]</f>
        <v>69619165.162790701</v>
      </c>
      <c r="H58" s="272">
        <f>Tasaus[[#This Row],[Verotettava tulo (kunnallisvero), €]]*($E$11/100)</f>
        <v>5130932.4724976756</v>
      </c>
      <c r="I58" s="14">
        <v>816126.55465017352</v>
      </c>
      <c r="J58" s="15">
        <v>454164.44255000004</v>
      </c>
      <c r="K58" s="15">
        <f>SUM(Tasaus[[#This Row],[Laskennallinen kunnallisvero, €]:[Laskennallinen kiinteistövero, €]])</f>
        <v>6401223.4696978489</v>
      </c>
      <c r="L58" s="15">
        <f>Tasaus[[#This Row],[Laskennallinen verotulo yhteensä, €]]/Tasaus[[#This Row],[Asukasluku 31.12.2021]]</f>
        <v>1428.8445244861271</v>
      </c>
      <c r="M58" s="34">
        <f>$L$11-Tasaus[[#This Row],[Laskennallinen verotulo yhteensä, €/asukas (=tasausraja)]]</f>
        <v>528.10547551387299</v>
      </c>
      <c r="N58" s="377">
        <f>IF(Tasaus[[#This Row],[Erotus = tasausraja - laskennallinen verotulo, €/asukas]]&gt;0,(Tasaus[[#This Row],[Erotus = tasausraja - laskennallinen verotulo, €/asukas]]*$B$7),(Tasaus[[#This Row],[Erotus = tasausraja - laskennallinen verotulo, €/asukas]]*$B$8))</f>
        <v>475.2949279624857</v>
      </c>
      <c r="O58" s="378">
        <f>Tasaus[[#This Row],[Tasaus,  €/asukas]]*Tasaus[[#This Row],[Asukasluku 31.12.2021]]</f>
        <v>2129321.2772719357</v>
      </c>
      <c r="Q58" s="116"/>
      <c r="R58" s="117"/>
      <c r="S58" s="118"/>
    </row>
    <row r="59" spans="1:19" x14ac:dyDescent="0.25">
      <c r="A59" s="269">
        <v>153</v>
      </c>
      <c r="B59" s="13" t="s">
        <v>425</v>
      </c>
      <c r="C59" s="270">
        <v>25655</v>
      </c>
      <c r="D59" s="271">
        <v>20</v>
      </c>
      <c r="E59" s="271">
        <f>Tasaus[[#This Row],[Tuloveroprosentti 2022]]-12.64</f>
        <v>7.3599999999999994</v>
      </c>
      <c r="F59" s="14">
        <v>93550379.790000007</v>
      </c>
      <c r="G59" s="14">
        <f>Tasaus[[#This Row],[Kunnallisvero (maksuunpantu), €]]*100/Tasaus[[#This Row],[Tuloveroprosentti 2022]]</f>
        <v>467751898.94999999</v>
      </c>
      <c r="H59" s="272">
        <f>Tasaus[[#This Row],[Verotettava tulo (kunnallisvero), €]]*($E$11/100)</f>
        <v>34473314.952615008</v>
      </c>
      <c r="I59" s="14">
        <v>3204403.0176748321</v>
      </c>
      <c r="J59" s="15">
        <v>3944095.7599500003</v>
      </c>
      <c r="K59" s="15">
        <f>SUM(Tasaus[[#This Row],[Laskennallinen kunnallisvero, €]:[Laskennallinen kiinteistövero, €]])</f>
        <v>41621813.730239838</v>
      </c>
      <c r="L59" s="15">
        <f>Tasaus[[#This Row],[Laskennallinen verotulo yhteensä, €]]/Tasaus[[#This Row],[Asukasluku 31.12.2021]]</f>
        <v>1622.3665457119407</v>
      </c>
      <c r="M59" s="34">
        <f>$L$11-Tasaus[[#This Row],[Laskennallinen verotulo yhteensä, €/asukas (=tasausraja)]]</f>
        <v>334.58345428805933</v>
      </c>
      <c r="N59" s="377">
        <f>IF(Tasaus[[#This Row],[Erotus = tasausraja - laskennallinen verotulo, €/asukas]]&gt;0,(Tasaus[[#This Row],[Erotus = tasausraja - laskennallinen verotulo, €/asukas]]*$B$7),(Tasaus[[#This Row],[Erotus = tasausraja - laskennallinen verotulo, €/asukas]]*$B$8))</f>
        <v>301.12510885925343</v>
      </c>
      <c r="O59" s="378">
        <f>Tasaus[[#This Row],[Tasaus,  €/asukas]]*Tasaus[[#This Row],[Asukasluku 31.12.2021]]</f>
        <v>7725364.667784147</v>
      </c>
      <c r="Q59" s="116"/>
      <c r="R59" s="117"/>
      <c r="S59" s="118"/>
    </row>
    <row r="60" spans="1:19" x14ac:dyDescent="0.25">
      <c r="A60" s="269">
        <v>165</v>
      </c>
      <c r="B60" s="13" t="s">
        <v>426</v>
      </c>
      <c r="C60" s="270">
        <v>16340</v>
      </c>
      <c r="D60" s="271">
        <v>21</v>
      </c>
      <c r="E60" s="271">
        <f>Tasaus[[#This Row],[Tuloveroprosentti 2022]]-12.64</f>
        <v>8.36</v>
      </c>
      <c r="F60" s="14">
        <v>63830653.409999996</v>
      </c>
      <c r="G60" s="14">
        <f>Tasaus[[#This Row],[Kunnallisvero (maksuunpantu), €]]*100/Tasaus[[#This Row],[Tuloveroprosentti 2022]]</f>
        <v>303955492.4285714</v>
      </c>
      <c r="H60" s="272">
        <f>Tasaus[[#This Row],[Verotettava tulo (kunnallisvero), €]]*($E$11/100)</f>
        <v>22401519.791985717</v>
      </c>
      <c r="I60" s="14">
        <v>2348294.1144982222</v>
      </c>
      <c r="J60" s="15">
        <v>2062612.4342</v>
      </c>
      <c r="K60" s="15">
        <f>SUM(Tasaus[[#This Row],[Laskennallinen kunnallisvero, €]:[Laskennallinen kiinteistövero, €]])</f>
        <v>26812426.340683941</v>
      </c>
      <c r="L60" s="15">
        <f>Tasaus[[#This Row],[Laskennallinen verotulo yhteensä, €]]/Tasaus[[#This Row],[Asukasluku 31.12.2021]]</f>
        <v>1640.9073647909388</v>
      </c>
      <c r="M60" s="34">
        <f>$L$11-Tasaus[[#This Row],[Laskennallinen verotulo yhteensä, €/asukas (=tasausraja)]]</f>
        <v>316.04263520906125</v>
      </c>
      <c r="N60" s="377">
        <f>IF(Tasaus[[#This Row],[Erotus = tasausraja - laskennallinen verotulo, €/asukas]]&gt;0,(Tasaus[[#This Row],[Erotus = tasausraja - laskennallinen verotulo, €/asukas]]*$B$7),(Tasaus[[#This Row],[Erotus = tasausraja - laskennallinen verotulo, €/asukas]]*$B$8))</f>
        <v>284.43837168815514</v>
      </c>
      <c r="O60" s="378">
        <f>Tasaus[[#This Row],[Tasaus,  €/asukas]]*Tasaus[[#This Row],[Asukasluku 31.12.2021]]</f>
        <v>4647722.9933844553</v>
      </c>
      <c r="Q60" s="116"/>
      <c r="R60" s="117"/>
      <c r="S60" s="118"/>
    </row>
    <row r="61" spans="1:19" x14ac:dyDescent="0.25">
      <c r="A61" s="269">
        <v>167</v>
      </c>
      <c r="B61" s="13" t="s">
        <v>427</v>
      </c>
      <c r="C61" s="270">
        <v>77261</v>
      </c>
      <c r="D61" s="271">
        <v>20.5</v>
      </c>
      <c r="E61" s="271">
        <f>Tasaus[[#This Row],[Tuloveroprosentti 2022]]-12.64</f>
        <v>7.8599999999999994</v>
      </c>
      <c r="F61" s="14">
        <v>250880037.09999999</v>
      </c>
      <c r="G61" s="14">
        <f>Tasaus[[#This Row],[Kunnallisvero (maksuunpantu), €]]*100/Tasaus[[#This Row],[Tuloveroprosentti 2022]]</f>
        <v>1223805059.0243902</v>
      </c>
      <c r="H61" s="272">
        <f>Tasaus[[#This Row],[Verotettava tulo (kunnallisvero), €]]*($E$11/100)</f>
        <v>90194432.850097582</v>
      </c>
      <c r="I61" s="14">
        <v>23386462.054516826</v>
      </c>
      <c r="J61" s="15">
        <v>11595231.364700001</v>
      </c>
      <c r="K61" s="15">
        <f>SUM(Tasaus[[#This Row],[Laskennallinen kunnallisvero, €]:[Laskennallinen kiinteistövero, €]])</f>
        <v>125176126.26931441</v>
      </c>
      <c r="L61" s="15">
        <f>Tasaus[[#This Row],[Laskennallinen verotulo yhteensä, €]]/Tasaus[[#This Row],[Asukasluku 31.12.2021]]</f>
        <v>1620.1722249170268</v>
      </c>
      <c r="M61" s="34">
        <f>$L$11-Tasaus[[#This Row],[Laskennallinen verotulo yhteensä, €/asukas (=tasausraja)]]</f>
        <v>336.77777508297322</v>
      </c>
      <c r="N61" s="377">
        <f>IF(Tasaus[[#This Row],[Erotus = tasausraja - laskennallinen verotulo, €/asukas]]&gt;0,(Tasaus[[#This Row],[Erotus = tasausraja - laskennallinen verotulo, €/asukas]]*$B$7),(Tasaus[[#This Row],[Erotus = tasausraja - laskennallinen verotulo, €/asukas]]*$B$8))</f>
        <v>303.09999757467591</v>
      </c>
      <c r="O61" s="378">
        <f>Tasaus[[#This Row],[Tasaus,  €/asukas]]*Tasaus[[#This Row],[Asukasluku 31.12.2021]]</f>
        <v>23417808.912617035</v>
      </c>
      <c r="Q61" s="116"/>
      <c r="R61" s="117"/>
      <c r="S61" s="118"/>
    </row>
    <row r="62" spans="1:19" x14ac:dyDescent="0.25">
      <c r="A62" s="269">
        <v>169</v>
      </c>
      <c r="B62" s="13" t="s">
        <v>428</v>
      </c>
      <c r="C62" s="270">
        <v>5046</v>
      </c>
      <c r="D62" s="271">
        <v>21.250000000000004</v>
      </c>
      <c r="E62" s="271">
        <f>Tasaus[[#This Row],[Tuloveroprosentti 2022]]-12.64</f>
        <v>8.610000000000003</v>
      </c>
      <c r="F62" s="14">
        <v>18748794.640000001</v>
      </c>
      <c r="G62" s="14">
        <f>Tasaus[[#This Row],[Kunnallisvero (maksuunpantu), €]]*100/Tasaus[[#This Row],[Tuloveroprosentti 2022]]</f>
        <v>88229621.835294098</v>
      </c>
      <c r="H62" s="272">
        <f>Tasaus[[#This Row],[Verotettava tulo (kunnallisvero), €]]*($E$11/100)</f>
        <v>6502523.1292611761</v>
      </c>
      <c r="I62" s="14">
        <v>695822.9392860512</v>
      </c>
      <c r="J62" s="15">
        <v>562846.05475000001</v>
      </c>
      <c r="K62" s="15">
        <f>SUM(Tasaus[[#This Row],[Laskennallinen kunnallisvero, €]:[Laskennallinen kiinteistövero, €]])</f>
        <v>7761192.1232972275</v>
      </c>
      <c r="L62" s="15">
        <f>Tasaus[[#This Row],[Laskennallinen verotulo yhteensä, €]]/Tasaus[[#This Row],[Asukasluku 31.12.2021]]</f>
        <v>1538.0880149221616</v>
      </c>
      <c r="M62" s="34">
        <f>$L$11-Tasaus[[#This Row],[Laskennallinen verotulo yhteensä, €/asukas (=tasausraja)]]</f>
        <v>418.86198507783843</v>
      </c>
      <c r="N62" s="377">
        <f>IF(Tasaus[[#This Row],[Erotus = tasausraja - laskennallinen verotulo, €/asukas]]&gt;0,(Tasaus[[#This Row],[Erotus = tasausraja - laskennallinen verotulo, €/asukas]]*$B$7),(Tasaus[[#This Row],[Erotus = tasausraja - laskennallinen verotulo, €/asukas]]*$B$8))</f>
        <v>376.97578657005459</v>
      </c>
      <c r="O62" s="378">
        <f>Tasaus[[#This Row],[Tasaus,  €/asukas]]*Tasaus[[#This Row],[Asukasluku 31.12.2021]]</f>
        <v>1902219.8190324954</v>
      </c>
      <c r="Q62" s="116"/>
      <c r="R62" s="117"/>
      <c r="S62" s="118"/>
    </row>
    <row r="63" spans="1:19" x14ac:dyDescent="0.25">
      <c r="A63" s="269">
        <v>171</v>
      </c>
      <c r="B63" s="13" t="s">
        <v>429</v>
      </c>
      <c r="C63" s="270">
        <v>4624</v>
      </c>
      <c r="D63" s="271">
        <v>21.25</v>
      </c>
      <c r="E63" s="271">
        <f>Tasaus[[#This Row],[Tuloveroprosentti 2022]]-12.64</f>
        <v>8.61</v>
      </c>
      <c r="F63" s="14">
        <v>15931829.199999999</v>
      </c>
      <c r="G63" s="14">
        <f>Tasaus[[#This Row],[Kunnallisvero (maksuunpantu), €]]*100/Tasaus[[#This Row],[Tuloveroprosentti 2022]]</f>
        <v>74973313.882352948</v>
      </c>
      <c r="H63" s="272">
        <f>Tasaus[[#This Row],[Verotettava tulo (kunnallisvero), €]]*($E$11/100)</f>
        <v>5525533.2331294138</v>
      </c>
      <c r="I63" s="14">
        <v>1265784.1392532194</v>
      </c>
      <c r="J63" s="15">
        <v>620913.14419999998</v>
      </c>
      <c r="K63" s="15">
        <f>SUM(Tasaus[[#This Row],[Laskennallinen kunnallisvero, €]:[Laskennallinen kiinteistövero, €]])</f>
        <v>7412230.5165826334</v>
      </c>
      <c r="L63" s="15">
        <f>Tasaus[[#This Row],[Laskennallinen verotulo yhteensä, €]]/Tasaus[[#This Row],[Asukasluku 31.12.2021]]</f>
        <v>1602.9910286727147</v>
      </c>
      <c r="M63" s="34">
        <f>$L$11-Tasaus[[#This Row],[Laskennallinen verotulo yhteensä, €/asukas (=tasausraja)]]</f>
        <v>353.95897132728533</v>
      </c>
      <c r="N63" s="377">
        <f>IF(Tasaus[[#This Row],[Erotus = tasausraja - laskennallinen verotulo, €/asukas]]&gt;0,(Tasaus[[#This Row],[Erotus = tasausraja - laskennallinen verotulo, €/asukas]]*$B$7),(Tasaus[[#This Row],[Erotus = tasausraja - laskennallinen verotulo, €/asukas]]*$B$8))</f>
        <v>318.5630741945568</v>
      </c>
      <c r="O63" s="378">
        <f>Tasaus[[#This Row],[Tasaus,  €/asukas]]*Tasaus[[#This Row],[Asukasluku 31.12.2021]]</f>
        <v>1473035.6550756306</v>
      </c>
      <c r="Q63" s="116"/>
      <c r="R63" s="117"/>
      <c r="S63" s="118"/>
    </row>
    <row r="64" spans="1:19" x14ac:dyDescent="0.25">
      <c r="A64" s="269">
        <v>172</v>
      </c>
      <c r="B64" s="13" t="s">
        <v>430</v>
      </c>
      <c r="C64" s="270">
        <v>4263</v>
      </c>
      <c r="D64" s="271">
        <v>21</v>
      </c>
      <c r="E64" s="271">
        <f>Tasaus[[#This Row],[Tuloveroprosentti 2022]]-12.64</f>
        <v>8.36</v>
      </c>
      <c r="F64" s="14">
        <v>12299189.300000001</v>
      </c>
      <c r="G64" s="14">
        <f>Tasaus[[#This Row],[Kunnallisvero (maksuunpantu), €]]*100/Tasaus[[#This Row],[Tuloveroprosentti 2022]]</f>
        <v>58567568.095238097</v>
      </c>
      <c r="H64" s="272">
        <f>Tasaus[[#This Row],[Verotettava tulo (kunnallisvero), €]]*($E$11/100)</f>
        <v>4316429.7686190484</v>
      </c>
      <c r="I64" s="14">
        <v>1345771.3811837365</v>
      </c>
      <c r="J64" s="15">
        <v>862514.99690000003</v>
      </c>
      <c r="K64" s="15">
        <f>SUM(Tasaus[[#This Row],[Laskennallinen kunnallisvero, €]:[Laskennallinen kiinteistövero, €]])</f>
        <v>6524716.146702785</v>
      </c>
      <c r="L64" s="15">
        <f>Tasaus[[#This Row],[Laskennallinen verotulo yhteensä, €]]/Tasaus[[#This Row],[Asukasluku 31.12.2021]]</f>
        <v>1530.5456595596493</v>
      </c>
      <c r="M64" s="34">
        <f>$L$11-Tasaus[[#This Row],[Laskennallinen verotulo yhteensä, €/asukas (=tasausraja)]]</f>
        <v>426.40434044035078</v>
      </c>
      <c r="N64" s="377">
        <f>IF(Tasaus[[#This Row],[Erotus = tasausraja - laskennallinen verotulo, €/asukas]]&gt;0,(Tasaus[[#This Row],[Erotus = tasausraja - laskennallinen verotulo, €/asukas]]*$B$7),(Tasaus[[#This Row],[Erotus = tasausraja - laskennallinen verotulo, €/asukas]]*$B$8))</f>
        <v>383.76390639631569</v>
      </c>
      <c r="O64" s="378">
        <f>Tasaus[[#This Row],[Tasaus,  €/asukas]]*Tasaus[[#This Row],[Asukasluku 31.12.2021]]</f>
        <v>1635985.5329674939</v>
      </c>
      <c r="Q64" s="116"/>
      <c r="R64" s="117"/>
      <c r="S64" s="118"/>
    </row>
    <row r="65" spans="1:19" x14ac:dyDescent="0.25">
      <c r="A65" s="269">
        <v>176</v>
      </c>
      <c r="B65" s="13" t="s">
        <v>431</v>
      </c>
      <c r="C65" s="270">
        <v>4444</v>
      </c>
      <c r="D65" s="271">
        <v>20.75</v>
      </c>
      <c r="E65" s="271">
        <f>Tasaus[[#This Row],[Tuloveroprosentti 2022]]-12.64</f>
        <v>8.11</v>
      </c>
      <c r="F65" s="14">
        <v>11523848.380000001</v>
      </c>
      <c r="G65" s="14">
        <f>Tasaus[[#This Row],[Kunnallisvero (maksuunpantu), €]]*100/Tasaus[[#This Row],[Tuloveroprosentti 2022]]</f>
        <v>55536618.698795177</v>
      </c>
      <c r="H65" s="272">
        <f>Tasaus[[#This Row],[Verotettava tulo (kunnallisvero), €]]*($E$11/100)</f>
        <v>4093048.7981012054</v>
      </c>
      <c r="I65" s="14">
        <v>1500588.8595530463</v>
      </c>
      <c r="J65" s="15">
        <v>728221.56870000018</v>
      </c>
      <c r="K65" s="15">
        <f>SUM(Tasaus[[#This Row],[Laskennallinen kunnallisvero, €]:[Laskennallinen kiinteistövero, €]])</f>
        <v>6321859.2263542525</v>
      </c>
      <c r="L65" s="15">
        <f>Tasaus[[#This Row],[Laskennallinen verotulo yhteensä, €]]/Tasaus[[#This Row],[Asukasluku 31.12.2021]]</f>
        <v>1422.5605819879056</v>
      </c>
      <c r="M65" s="34">
        <f>$L$11-Tasaus[[#This Row],[Laskennallinen verotulo yhteensä, €/asukas (=tasausraja)]]</f>
        <v>534.38941801209444</v>
      </c>
      <c r="N65" s="377">
        <f>IF(Tasaus[[#This Row],[Erotus = tasausraja - laskennallinen verotulo, €/asukas]]&gt;0,(Tasaus[[#This Row],[Erotus = tasausraja - laskennallinen verotulo, €/asukas]]*$B$7),(Tasaus[[#This Row],[Erotus = tasausraja - laskennallinen verotulo, €/asukas]]*$B$8))</f>
        <v>480.95047621088503</v>
      </c>
      <c r="O65" s="378">
        <f>Tasaus[[#This Row],[Tasaus,  €/asukas]]*Tasaus[[#This Row],[Asukasluku 31.12.2021]]</f>
        <v>2137343.916281173</v>
      </c>
      <c r="Q65" s="116"/>
      <c r="R65" s="117"/>
      <c r="S65" s="118"/>
    </row>
    <row r="66" spans="1:19" x14ac:dyDescent="0.25">
      <c r="A66" s="269">
        <v>177</v>
      </c>
      <c r="B66" s="13" t="s">
        <v>432</v>
      </c>
      <c r="C66" s="270">
        <v>1786</v>
      </c>
      <c r="D66" s="271">
        <v>21</v>
      </c>
      <c r="E66" s="271">
        <f>Tasaus[[#This Row],[Tuloveroprosentti 2022]]-12.64</f>
        <v>8.36</v>
      </c>
      <c r="F66" s="14">
        <v>5787235.04</v>
      </c>
      <c r="G66" s="14">
        <f>Tasaus[[#This Row],[Kunnallisvero (maksuunpantu), €]]*100/Tasaus[[#This Row],[Tuloveroprosentti 2022]]</f>
        <v>27558262.095238097</v>
      </c>
      <c r="H66" s="272">
        <f>Tasaus[[#This Row],[Verotettava tulo (kunnallisvero), €]]*($E$11/100)</f>
        <v>2031043.9164190481</v>
      </c>
      <c r="I66" s="14">
        <v>816553.64481225528</v>
      </c>
      <c r="J66" s="15">
        <v>290058.10820000002</v>
      </c>
      <c r="K66" s="15">
        <f>SUM(Tasaus[[#This Row],[Laskennallinen kunnallisvero, €]:[Laskennallinen kiinteistövero, €]])</f>
        <v>3137655.6694313036</v>
      </c>
      <c r="L66" s="15">
        <f>Tasaus[[#This Row],[Laskennallinen verotulo yhteensä, €]]/Tasaus[[#This Row],[Asukasluku 31.12.2021]]</f>
        <v>1756.8060859077848</v>
      </c>
      <c r="M66" s="34">
        <f>$L$11-Tasaus[[#This Row],[Laskennallinen verotulo yhteensä, €/asukas (=tasausraja)]]</f>
        <v>200.14391409221525</v>
      </c>
      <c r="N66" s="377">
        <f>IF(Tasaus[[#This Row],[Erotus = tasausraja - laskennallinen verotulo, €/asukas]]&gt;0,(Tasaus[[#This Row],[Erotus = tasausraja - laskennallinen verotulo, €/asukas]]*$B$7),(Tasaus[[#This Row],[Erotus = tasausraja - laskennallinen verotulo, €/asukas]]*$B$8))</f>
        <v>180.12952268299372</v>
      </c>
      <c r="O66" s="378">
        <f>Tasaus[[#This Row],[Tasaus,  €/asukas]]*Tasaus[[#This Row],[Asukasluku 31.12.2021]]</f>
        <v>321711.32751182676</v>
      </c>
      <c r="Q66" s="116"/>
      <c r="R66" s="117"/>
      <c r="S66" s="118"/>
    </row>
    <row r="67" spans="1:19" x14ac:dyDescent="0.25">
      <c r="A67" s="269">
        <v>178</v>
      </c>
      <c r="B67" s="13" t="s">
        <v>433</v>
      </c>
      <c r="C67" s="270">
        <v>5887</v>
      </c>
      <c r="D67" s="271">
        <v>20.75</v>
      </c>
      <c r="E67" s="271">
        <f>Tasaus[[#This Row],[Tuloveroprosentti 2022]]-12.64</f>
        <v>8.11</v>
      </c>
      <c r="F67" s="14">
        <v>16958781.530000001</v>
      </c>
      <c r="G67" s="14">
        <f>Tasaus[[#This Row],[Kunnallisvero (maksuunpantu), €]]*100/Tasaus[[#This Row],[Tuloveroprosentti 2022]]</f>
        <v>81729067.614457831</v>
      </c>
      <c r="H67" s="272">
        <f>Tasaus[[#This Row],[Verotettava tulo (kunnallisvero), €]]*($E$11/100)</f>
        <v>6023432.2831855435</v>
      </c>
      <c r="I67" s="14">
        <v>1998644.7053274012</v>
      </c>
      <c r="J67" s="15">
        <v>969405.86719999998</v>
      </c>
      <c r="K67" s="15">
        <f>SUM(Tasaus[[#This Row],[Laskennallinen kunnallisvero, €]:[Laskennallinen kiinteistövero, €]])</f>
        <v>8991482.8557129446</v>
      </c>
      <c r="L67" s="15">
        <f>Tasaus[[#This Row],[Laskennallinen verotulo yhteensä, €]]/Tasaus[[#This Row],[Asukasluku 31.12.2021]]</f>
        <v>1527.345482539994</v>
      </c>
      <c r="M67" s="34">
        <f>$L$11-Tasaus[[#This Row],[Laskennallinen verotulo yhteensä, €/asukas (=tasausraja)]]</f>
        <v>429.60451746000604</v>
      </c>
      <c r="N67" s="377">
        <f>IF(Tasaus[[#This Row],[Erotus = tasausraja - laskennallinen verotulo, €/asukas]]&gt;0,(Tasaus[[#This Row],[Erotus = tasausraja - laskennallinen verotulo, €/asukas]]*$B$7),(Tasaus[[#This Row],[Erotus = tasausraja - laskennallinen verotulo, €/asukas]]*$B$8))</f>
        <v>386.64406571400542</v>
      </c>
      <c r="O67" s="378">
        <f>Tasaus[[#This Row],[Tasaus,  €/asukas]]*Tasaus[[#This Row],[Asukasluku 31.12.2021]]</f>
        <v>2276173.6148583498</v>
      </c>
      <c r="Q67" s="116"/>
      <c r="R67" s="117"/>
      <c r="S67" s="118"/>
    </row>
    <row r="68" spans="1:19" x14ac:dyDescent="0.25">
      <c r="A68" s="269">
        <v>179</v>
      </c>
      <c r="B68" s="13" t="s">
        <v>434</v>
      </c>
      <c r="C68" s="270">
        <v>144473</v>
      </c>
      <c r="D68" s="271">
        <v>20</v>
      </c>
      <c r="E68" s="271">
        <f>Tasaus[[#This Row],[Tuloveroprosentti 2022]]-12.64</f>
        <v>7.3599999999999994</v>
      </c>
      <c r="F68" s="14">
        <v>510351910.80000001</v>
      </c>
      <c r="G68" s="14">
        <f>Tasaus[[#This Row],[Kunnallisvero (maksuunpantu), €]]*100/Tasaus[[#This Row],[Tuloveroprosentti 2022]]</f>
        <v>2551759554</v>
      </c>
      <c r="H68" s="272">
        <f>Tasaus[[#This Row],[Verotettava tulo (kunnallisvero), €]]*($E$11/100)</f>
        <v>188064679.12980005</v>
      </c>
      <c r="I68" s="14">
        <v>31043047.709474456</v>
      </c>
      <c r="J68" s="15">
        <v>23797352.051600005</v>
      </c>
      <c r="K68" s="15">
        <f>SUM(Tasaus[[#This Row],[Laskennallinen kunnallisvero, €]:[Laskennallinen kiinteistövero, €]])</f>
        <v>242905078.89087451</v>
      </c>
      <c r="L68" s="15">
        <f>Tasaus[[#This Row],[Laskennallinen verotulo yhteensä, €]]/Tasaus[[#This Row],[Asukasluku 31.12.2021]]</f>
        <v>1681.3181625000832</v>
      </c>
      <c r="M68" s="34">
        <f>$L$11-Tasaus[[#This Row],[Laskennallinen verotulo yhteensä, €/asukas (=tasausraja)]]</f>
        <v>275.63183749991686</v>
      </c>
      <c r="N68" s="377">
        <f>IF(Tasaus[[#This Row],[Erotus = tasausraja - laskennallinen verotulo, €/asukas]]&gt;0,(Tasaus[[#This Row],[Erotus = tasausraja - laskennallinen verotulo, €/asukas]]*$B$7),(Tasaus[[#This Row],[Erotus = tasausraja - laskennallinen verotulo, €/asukas]]*$B$8))</f>
        <v>248.06865374992518</v>
      </c>
      <c r="O68" s="378">
        <f>Tasaus[[#This Row],[Tasaus,  €/asukas]]*Tasaus[[#This Row],[Asukasluku 31.12.2021]]</f>
        <v>35839222.613212943</v>
      </c>
      <c r="Q68" s="116"/>
      <c r="R68" s="117"/>
      <c r="S68" s="118"/>
    </row>
    <row r="69" spans="1:19" x14ac:dyDescent="0.25">
      <c r="A69" s="269">
        <v>181</v>
      </c>
      <c r="B69" s="13" t="s">
        <v>435</v>
      </c>
      <c r="C69" s="270">
        <v>1685</v>
      </c>
      <c r="D69" s="271">
        <v>22.5</v>
      </c>
      <c r="E69" s="271">
        <f>Tasaus[[#This Row],[Tuloveroprosentti 2022]]-12.64</f>
        <v>9.86</v>
      </c>
      <c r="F69" s="14">
        <v>5314017.2699999996</v>
      </c>
      <c r="G69" s="14">
        <f>Tasaus[[#This Row],[Kunnallisvero (maksuunpantu), €]]*100/Tasaus[[#This Row],[Tuloveroprosentti 2022]]</f>
        <v>23617854.533333331</v>
      </c>
      <c r="H69" s="272">
        <f>Tasaus[[#This Row],[Verotettava tulo (kunnallisvero), €]]*($E$11/100)</f>
        <v>1740635.8791066669</v>
      </c>
      <c r="I69" s="14">
        <v>284908.0956570821</v>
      </c>
      <c r="J69" s="15">
        <v>243819.92235000001</v>
      </c>
      <c r="K69" s="15">
        <f>SUM(Tasaus[[#This Row],[Laskennallinen kunnallisvero, €]:[Laskennallinen kiinteistövero, €]])</f>
        <v>2269363.8971137488</v>
      </c>
      <c r="L69" s="15">
        <f>Tasaus[[#This Row],[Laskennallinen verotulo yhteensä, €]]/Tasaus[[#This Row],[Asukasluku 31.12.2021]]</f>
        <v>1346.8034997707707</v>
      </c>
      <c r="M69" s="34">
        <f>$L$11-Tasaus[[#This Row],[Laskennallinen verotulo yhteensä, €/asukas (=tasausraja)]]</f>
        <v>610.14650022922933</v>
      </c>
      <c r="N69" s="377">
        <f>IF(Tasaus[[#This Row],[Erotus = tasausraja - laskennallinen verotulo, €/asukas]]&gt;0,(Tasaus[[#This Row],[Erotus = tasausraja - laskennallinen verotulo, €/asukas]]*$B$7),(Tasaus[[#This Row],[Erotus = tasausraja - laskennallinen verotulo, €/asukas]]*$B$8))</f>
        <v>549.13185020630647</v>
      </c>
      <c r="O69" s="378">
        <f>Tasaus[[#This Row],[Tasaus,  €/asukas]]*Tasaus[[#This Row],[Asukasluku 31.12.2021]]</f>
        <v>925287.16759762645</v>
      </c>
      <c r="Q69" s="116"/>
      <c r="R69" s="117"/>
      <c r="S69" s="118"/>
    </row>
    <row r="70" spans="1:19" x14ac:dyDescent="0.25">
      <c r="A70" s="269">
        <v>182</v>
      </c>
      <c r="B70" s="13" t="s">
        <v>70</v>
      </c>
      <c r="C70" s="270">
        <v>19767</v>
      </c>
      <c r="D70" s="271">
        <v>21</v>
      </c>
      <c r="E70" s="271">
        <f>Tasaus[[#This Row],[Tuloveroprosentti 2022]]-12.64</f>
        <v>8.36</v>
      </c>
      <c r="F70" s="14">
        <v>70748144.090000004</v>
      </c>
      <c r="G70" s="14">
        <f>Tasaus[[#This Row],[Kunnallisvero (maksuunpantu), €]]*100/Tasaus[[#This Row],[Tuloveroprosentti 2022]]</f>
        <v>336895924.23809522</v>
      </c>
      <c r="H70" s="272">
        <f>Tasaus[[#This Row],[Verotettava tulo (kunnallisvero), €]]*($E$11/100)</f>
        <v>24829229.616347622</v>
      </c>
      <c r="I70" s="14">
        <v>7646530.6395285493</v>
      </c>
      <c r="J70" s="15">
        <v>3393696.2778000003</v>
      </c>
      <c r="K70" s="15">
        <f>SUM(Tasaus[[#This Row],[Laskennallinen kunnallisvero, €]:[Laskennallinen kiinteistövero, €]])</f>
        <v>35869456.53367617</v>
      </c>
      <c r="L70" s="15">
        <f>Tasaus[[#This Row],[Laskennallinen verotulo yhteensä, €]]/Tasaus[[#This Row],[Asukasluku 31.12.2021]]</f>
        <v>1814.6130689369236</v>
      </c>
      <c r="M70" s="34">
        <f>$L$11-Tasaus[[#This Row],[Laskennallinen verotulo yhteensä, €/asukas (=tasausraja)]]</f>
        <v>142.33693106307646</v>
      </c>
      <c r="N70" s="377">
        <f>IF(Tasaus[[#This Row],[Erotus = tasausraja - laskennallinen verotulo, €/asukas]]&gt;0,(Tasaus[[#This Row],[Erotus = tasausraja - laskennallinen verotulo, €/asukas]]*$B$7),(Tasaus[[#This Row],[Erotus = tasausraja - laskennallinen verotulo, €/asukas]]*$B$8))</f>
        <v>128.10323795676882</v>
      </c>
      <c r="O70" s="378">
        <f>Tasaus[[#This Row],[Tasaus,  €/asukas]]*Tasaus[[#This Row],[Asukasluku 31.12.2021]]</f>
        <v>2532216.7046914492</v>
      </c>
      <c r="Q70" s="116"/>
      <c r="R70" s="117"/>
      <c r="S70" s="118"/>
    </row>
    <row r="71" spans="1:19" x14ac:dyDescent="0.25">
      <c r="A71" s="269">
        <v>186</v>
      </c>
      <c r="B71" s="13" t="s">
        <v>436</v>
      </c>
      <c r="C71" s="270">
        <v>45226</v>
      </c>
      <c r="D71" s="271">
        <v>20.25</v>
      </c>
      <c r="E71" s="271">
        <f>Tasaus[[#This Row],[Tuloveroprosentti 2022]]-12.64</f>
        <v>7.6099999999999994</v>
      </c>
      <c r="F71" s="14">
        <v>206388905.46000001</v>
      </c>
      <c r="G71" s="14">
        <f>Tasaus[[#This Row],[Kunnallisvero (maksuunpantu), €]]*100/Tasaus[[#This Row],[Tuloveroprosentti 2022]]</f>
        <v>1019204471.4074074</v>
      </c>
      <c r="H71" s="272">
        <f>Tasaus[[#This Row],[Verotettava tulo (kunnallisvero), €]]*($E$11/100)</f>
        <v>75115369.542725936</v>
      </c>
      <c r="I71" s="14">
        <v>5437894.2865949674</v>
      </c>
      <c r="J71" s="15">
        <v>6822336.7224500021</v>
      </c>
      <c r="K71" s="15">
        <f>SUM(Tasaus[[#This Row],[Laskennallinen kunnallisvero, €]:[Laskennallinen kiinteistövero, €]])</f>
        <v>87375600.551770911</v>
      </c>
      <c r="L71" s="15">
        <f>Tasaus[[#This Row],[Laskennallinen verotulo yhteensä, €]]/Tasaus[[#This Row],[Asukasluku 31.12.2021]]</f>
        <v>1931.9771934677158</v>
      </c>
      <c r="M71" s="34">
        <f>$L$11-Tasaus[[#This Row],[Laskennallinen verotulo yhteensä, €/asukas (=tasausraja)]]</f>
        <v>24.972806532284267</v>
      </c>
      <c r="N71" s="377">
        <f>IF(Tasaus[[#This Row],[Erotus = tasausraja - laskennallinen verotulo, €/asukas]]&gt;0,(Tasaus[[#This Row],[Erotus = tasausraja - laskennallinen verotulo, €/asukas]]*$B$7),(Tasaus[[#This Row],[Erotus = tasausraja - laskennallinen verotulo, €/asukas]]*$B$8))</f>
        <v>22.475525879055841</v>
      </c>
      <c r="O71" s="378">
        <f>Tasaus[[#This Row],[Tasaus,  €/asukas]]*Tasaus[[#This Row],[Asukasluku 31.12.2021]]</f>
        <v>1016478.1334061795</v>
      </c>
      <c r="Q71" s="116"/>
      <c r="R71" s="117"/>
      <c r="S71" s="118"/>
    </row>
    <row r="72" spans="1:19" x14ac:dyDescent="0.25">
      <c r="A72" s="269">
        <v>202</v>
      </c>
      <c r="B72" s="13" t="s">
        <v>437</v>
      </c>
      <c r="C72" s="270">
        <v>35497</v>
      </c>
      <c r="D72" s="271">
        <v>20.25</v>
      </c>
      <c r="E72" s="271">
        <f>Tasaus[[#This Row],[Tuloveroprosentti 2022]]-12.64</f>
        <v>7.6099999999999994</v>
      </c>
      <c r="F72" s="14">
        <v>158152488.56</v>
      </c>
      <c r="G72" s="14">
        <f>Tasaus[[#This Row],[Kunnallisvero (maksuunpantu), €]]*100/Tasaus[[#This Row],[Tuloveroprosentti 2022]]</f>
        <v>780999943.5061729</v>
      </c>
      <c r="H72" s="272">
        <f>Tasaus[[#This Row],[Verotettava tulo (kunnallisvero), €]]*($E$11/100)</f>
        <v>57559695.836404957</v>
      </c>
      <c r="I72" s="14">
        <v>6465895.2566730985</v>
      </c>
      <c r="J72" s="15">
        <v>4708773.5879999995</v>
      </c>
      <c r="K72" s="15">
        <f>SUM(Tasaus[[#This Row],[Laskennallinen kunnallisvero, €]:[Laskennallinen kiinteistövero, €]])</f>
        <v>68734364.681078047</v>
      </c>
      <c r="L72" s="15">
        <f>Tasaus[[#This Row],[Laskennallinen verotulo yhteensä, €]]/Tasaus[[#This Row],[Asukasluku 31.12.2021]]</f>
        <v>1936.3429214040073</v>
      </c>
      <c r="M72" s="34">
        <f>$L$11-Tasaus[[#This Row],[Laskennallinen verotulo yhteensä, €/asukas (=tasausraja)]]</f>
        <v>20.607078595992789</v>
      </c>
      <c r="N72" s="377">
        <f>IF(Tasaus[[#This Row],[Erotus = tasausraja - laskennallinen verotulo, €/asukas]]&gt;0,(Tasaus[[#This Row],[Erotus = tasausraja - laskennallinen verotulo, €/asukas]]*$B$7),(Tasaus[[#This Row],[Erotus = tasausraja - laskennallinen verotulo, €/asukas]]*$B$8))</f>
        <v>18.546370736393509</v>
      </c>
      <c r="O72" s="378">
        <f>Tasaus[[#This Row],[Tasaus,  €/asukas]]*Tasaus[[#This Row],[Asukasluku 31.12.2021]]</f>
        <v>658340.52202976041</v>
      </c>
      <c r="Q72" s="116"/>
      <c r="R72" s="117"/>
      <c r="S72" s="118"/>
    </row>
    <row r="73" spans="1:19" x14ac:dyDescent="0.25">
      <c r="A73" s="269">
        <v>204</v>
      </c>
      <c r="B73" s="13" t="s">
        <v>438</v>
      </c>
      <c r="C73" s="270">
        <v>2778</v>
      </c>
      <c r="D73" s="271">
        <v>22</v>
      </c>
      <c r="E73" s="271">
        <f>Tasaus[[#This Row],[Tuloveroprosentti 2022]]-12.64</f>
        <v>9.36</v>
      </c>
      <c r="F73" s="14">
        <v>7708525.8099999996</v>
      </c>
      <c r="G73" s="14">
        <f>Tasaus[[#This Row],[Kunnallisvero (maksuunpantu), €]]*100/Tasaus[[#This Row],[Tuloveroprosentti 2022]]</f>
        <v>35038753.68181818</v>
      </c>
      <c r="H73" s="272">
        <f>Tasaus[[#This Row],[Verotettava tulo (kunnallisvero), €]]*($E$11/100)</f>
        <v>2582356.1463500005</v>
      </c>
      <c r="I73" s="14">
        <v>1148831.2337840102</v>
      </c>
      <c r="J73" s="15">
        <v>449674.13644999999</v>
      </c>
      <c r="K73" s="15">
        <f>SUM(Tasaus[[#This Row],[Laskennallinen kunnallisvero, €]:[Laskennallinen kiinteistövero, €]])</f>
        <v>4180861.5165840108</v>
      </c>
      <c r="L73" s="15">
        <f>Tasaus[[#This Row],[Laskennallinen verotulo yhteensä, €]]/Tasaus[[#This Row],[Asukasluku 31.12.2021]]</f>
        <v>1504.9897467905007</v>
      </c>
      <c r="M73" s="34">
        <f>$L$11-Tasaus[[#This Row],[Laskennallinen verotulo yhteensä, €/asukas (=tasausraja)]]</f>
        <v>451.96025320949934</v>
      </c>
      <c r="N73" s="377">
        <f>IF(Tasaus[[#This Row],[Erotus = tasausraja - laskennallinen verotulo, €/asukas]]&gt;0,(Tasaus[[#This Row],[Erotus = tasausraja - laskennallinen verotulo, €/asukas]]*$B$7),(Tasaus[[#This Row],[Erotus = tasausraja - laskennallinen verotulo, €/asukas]]*$B$8))</f>
        <v>406.76422788854944</v>
      </c>
      <c r="O73" s="378">
        <f>Tasaus[[#This Row],[Tasaus,  €/asukas]]*Tasaus[[#This Row],[Asukasluku 31.12.2021]]</f>
        <v>1129991.0250743905</v>
      </c>
      <c r="Q73" s="116"/>
      <c r="R73" s="117"/>
      <c r="S73" s="118"/>
    </row>
    <row r="74" spans="1:19" x14ac:dyDescent="0.25">
      <c r="A74" s="269">
        <v>205</v>
      </c>
      <c r="B74" s="13" t="s">
        <v>439</v>
      </c>
      <c r="C74" s="270">
        <v>36493</v>
      </c>
      <c r="D74" s="271">
        <v>21</v>
      </c>
      <c r="E74" s="271">
        <f>Tasaus[[#This Row],[Tuloveroprosentti 2022]]-12.64</f>
        <v>8.36</v>
      </c>
      <c r="F74" s="14">
        <v>132835003.39</v>
      </c>
      <c r="G74" s="14">
        <f>Tasaus[[#This Row],[Kunnallisvero (maksuunpantu), €]]*100/Tasaus[[#This Row],[Tuloveroprosentti 2022]]</f>
        <v>632547635.19047618</v>
      </c>
      <c r="H74" s="272">
        <f>Tasaus[[#This Row],[Verotettava tulo (kunnallisvero), €]]*($E$11/100)</f>
        <v>46618760.713538103</v>
      </c>
      <c r="I74" s="14">
        <v>5672472.2956052097</v>
      </c>
      <c r="J74" s="15">
        <v>5002402.7951499997</v>
      </c>
      <c r="K74" s="15">
        <f>SUM(Tasaus[[#This Row],[Laskennallinen kunnallisvero, €]:[Laskennallinen kiinteistövero, €]])</f>
        <v>57293635.804293312</v>
      </c>
      <c r="L74" s="15">
        <f>Tasaus[[#This Row],[Laskennallinen verotulo yhteensä, €]]/Tasaus[[#This Row],[Asukasluku 31.12.2021]]</f>
        <v>1569.9897460963284</v>
      </c>
      <c r="M74" s="34">
        <f>$L$11-Tasaus[[#This Row],[Laskennallinen verotulo yhteensä, €/asukas (=tasausraja)]]</f>
        <v>386.96025390367163</v>
      </c>
      <c r="N74" s="377">
        <f>IF(Tasaus[[#This Row],[Erotus = tasausraja - laskennallinen verotulo, €/asukas]]&gt;0,(Tasaus[[#This Row],[Erotus = tasausraja - laskennallinen verotulo, €/asukas]]*$B$7),(Tasaus[[#This Row],[Erotus = tasausraja - laskennallinen verotulo, €/asukas]]*$B$8))</f>
        <v>348.26422851330449</v>
      </c>
      <c r="O74" s="378">
        <f>Tasaus[[#This Row],[Tasaus,  €/asukas]]*Tasaus[[#This Row],[Asukasluku 31.12.2021]]</f>
        <v>12709206.49113602</v>
      </c>
      <c r="Q74" s="116"/>
      <c r="R74" s="117"/>
      <c r="S74" s="118"/>
    </row>
    <row r="75" spans="1:19" x14ac:dyDescent="0.25">
      <c r="A75" s="269">
        <v>208</v>
      </c>
      <c r="B75" s="13" t="s">
        <v>440</v>
      </c>
      <c r="C75" s="270">
        <v>12412</v>
      </c>
      <c r="D75" s="271">
        <v>21</v>
      </c>
      <c r="E75" s="271">
        <f>Tasaus[[#This Row],[Tuloveroprosentti 2022]]-12.64</f>
        <v>8.36</v>
      </c>
      <c r="F75" s="14">
        <v>38948504.939999998</v>
      </c>
      <c r="G75" s="14">
        <f>Tasaus[[#This Row],[Kunnallisvero (maksuunpantu), €]]*100/Tasaus[[#This Row],[Tuloveroprosentti 2022]]</f>
        <v>185469071.14285713</v>
      </c>
      <c r="H75" s="272">
        <f>Tasaus[[#This Row],[Verotettava tulo (kunnallisvero), €]]*($E$11/100)</f>
        <v>13669070.543228574</v>
      </c>
      <c r="I75" s="14">
        <v>2105341.8557769931</v>
      </c>
      <c r="J75" s="15">
        <v>2096579.9700500004</v>
      </c>
      <c r="K75" s="15">
        <f>SUM(Tasaus[[#This Row],[Laskennallinen kunnallisvero, €]:[Laskennallinen kiinteistövero, €]])</f>
        <v>17870992.369055569</v>
      </c>
      <c r="L75" s="15">
        <f>Tasaus[[#This Row],[Laskennallinen verotulo yhteensä, €]]/Tasaus[[#This Row],[Asukasluku 31.12.2021]]</f>
        <v>1439.8156919960982</v>
      </c>
      <c r="M75" s="34">
        <f>$L$11-Tasaus[[#This Row],[Laskennallinen verotulo yhteensä, €/asukas (=tasausraja)]]</f>
        <v>517.13430800390188</v>
      </c>
      <c r="N75" s="377">
        <f>IF(Tasaus[[#This Row],[Erotus = tasausraja - laskennallinen verotulo, €/asukas]]&gt;0,(Tasaus[[#This Row],[Erotus = tasausraja - laskennallinen verotulo, €/asukas]]*$B$7),(Tasaus[[#This Row],[Erotus = tasausraja - laskennallinen verotulo, €/asukas]]*$B$8))</f>
        <v>465.42087720351168</v>
      </c>
      <c r="O75" s="378">
        <f>Tasaus[[#This Row],[Tasaus,  €/asukas]]*Tasaus[[#This Row],[Asukasluku 31.12.2021]]</f>
        <v>5776803.9278499866</v>
      </c>
      <c r="Q75" s="116"/>
      <c r="R75" s="117"/>
      <c r="S75" s="118"/>
    </row>
    <row r="76" spans="1:19" x14ac:dyDescent="0.25">
      <c r="A76" s="269">
        <v>211</v>
      </c>
      <c r="B76" s="13" t="s">
        <v>441</v>
      </c>
      <c r="C76" s="270">
        <v>32622</v>
      </c>
      <c r="D76" s="271">
        <v>21</v>
      </c>
      <c r="E76" s="271">
        <f>Tasaus[[#This Row],[Tuloveroprosentti 2022]]-12.64</f>
        <v>8.36</v>
      </c>
      <c r="F76" s="14">
        <v>137636493.93000001</v>
      </c>
      <c r="G76" s="14">
        <f>Tasaus[[#This Row],[Kunnallisvero (maksuunpantu), €]]*100/Tasaus[[#This Row],[Tuloveroprosentti 2022]]</f>
        <v>655411875.85714281</v>
      </c>
      <c r="H76" s="272">
        <f>Tasaus[[#This Row],[Verotettava tulo (kunnallisvero), €]]*($E$11/100)</f>
        <v>48303855.250671431</v>
      </c>
      <c r="I76" s="14">
        <v>4781012.8439242998</v>
      </c>
      <c r="J76" s="15">
        <v>4846848.7452500015</v>
      </c>
      <c r="K76" s="15">
        <f>SUM(Tasaus[[#This Row],[Laskennallinen kunnallisvero, €]:[Laskennallinen kiinteistövero, €]])</f>
        <v>57931716.839845732</v>
      </c>
      <c r="L76" s="15">
        <f>Tasaus[[#This Row],[Laskennallinen verotulo yhteensä, €]]/Tasaus[[#This Row],[Asukasluku 31.12.2021]]</f>
        <v>1775.8481037289478</v>
      </c>
      <c r="M76" s="34">
        <f>$L$11-Tasaus[[#This Row],[Laskennallinen verotulo yhteensä, €/asukas (=tasausraja)]]</f>
        <v>181.10189627105228</v>
      </c>
      <c r="N76" s="377">
        <f>IF(Tasaus[[#This Row],[Erotus = tasausraja - laskennallinen verotulo, €/asukas]]&gt;0,(Tasaus[[#This Row],[Erotus = tasausraja - laskennallinen verotulo, €/asukas]]*$B$7),(Tasaus[[#This Row],[Erotus = tasausraja - laskennallinen verotulo, €/asukas]]*$B$8))</f>
        <v>162.99170664394705</v>
      </c>
      <c r="O76" s="378">
        <f>Tasaus[[#This Row],[Tasaus,  €/asukas]]*Tasaus[[#This Row],[Asukasluku 31.12.2021]]</f>
        <v>5317115.4541388405</v>
      </c>
      <c r="Q76" s="116"/>
      <c r="R76" s="117"/>
      <c r="S76" s="118"/>
    </row>
    <row r="77" spans="1:19" x14ac:dyDescent="0.25">
      <c r="A77" s="269">
        <v>213</v>
      </c>
      <c r="B77" s="13" t="s">
        <v>442</v>
      </c>
      <c r="C77" s="270">
        <v>5230</v>
      </c>
      <c r="D77" s="271">
        <v>21.5</v>
      </c>
      <c r="E77" s="271">
        <f>Tasaus[[#This Row],[Tuloveroprosentti 2022]]-12.64</f>
        <v>8.86</v>
      </c>
      <c r="F77" s="14">
        <v>15924229.4</v>
      </c>
      <c r="G77" s="14">
        <f>Tasaus[[#This Row],[Kunnallisvero (maksuunpantu), €]]*100/Tasaus[[#This Row],[Tuloveroprosentti 2022]]</f>
        <v>74066183.255813956</v>
      </c>
      <c r="H77" s="272">
        <f>Tasaus[[#This Row],[Verotettava tulo (kunnallisvero), €]]*($E$11/100)</f>
        <v>5458677.70595349</v>
      </c>
      <c r="I77" s="14">
        <v>2330648.3289460307</v>
      </c>
      <c r="J77" s="15">
        <v>1107954.0783000002</v>
      </c>
      <c r="K77" s="15">
        <f>SUM(Tasaus[[#This Row],[Laskennallinen kunnallisvero, €]:[Laskennallinen kiinteistövero, €]])</f>
        <v>8897280.1131995209</v>
      </c>
      <c r="L77" s="15">
        <f>Tasaus[[#This Row],[Laskennallinen verotulo yhteensä, €]]/Tasaus[[#This Row],[Asukasluku 31.12.2021]]</f>
        <v>1701.2007864626235</v>
      </c>
      <c r="M77" s="34">
        <f>$L$11-Tasaus[[#This Row],[Laskennallinen verotulo yhteensä, €/asukas (=tasausraja)]]</f>
        <v>255.74921353737659</v>
      </c>
      <c r="N77" s="377">
        <f>IF(Tasaus[[#This Row],[Erotus = tasausraja - laskennallinen verotulo, €/asukas]]&gt;0,(Tasaus[[#This Row],[Erotus = tasausraja - laskennallinen verotulo, €/asukas]]*$B$7),(Tasaus[[#This Row],[Erotus = tasausraja - laskennallinen verotulo, €/asukas]]*$B$8))</f>
        <v>230.17429218363893</v>
      </c>
      <c r="O77" s="378">
        <f>Tasaus[[#This Row],[Tasaus,  €/asukas]]*Tasaus[[#This Row],[Asukasluku 31.12.2021]]</f>
        <v>1203811.5481204316</v>
      </c>
      <c r="Q77" s="116"/>
      <c r="R77" s="117"/>
      <c r="S77" s="118"/>
    </row>
    <row r="78" spans="1:19" x14ac:dyDescent="0.25">
      <c r="A78" s="269">
        <v>214</v>
      </c>
      <c r="B78" s="13" t="s">
        <v>443</v>
      </c>
      <c r="C78" s="270">
        <v>12662</v>
      </c>
      <c r="D78" s="271">
        <v>21.75</v>
      </c>
      <c r="E78" s="271">
        <f>Tasaus[[#This Row],[Tuloveroprosentti 2022]]-12.64</f>
        <v>9.11</v>
      </c>
      <c r="F78" s="14">
        <v>40953240.479999997</v>
      </c>
      <c r="G78" s="14">
        <f>Tasaus[[#This Row],[Kunnallisvero (maksuunpantu), €]]*100/Tasaus[[#This Row],[Tuloveroprosentti 2022]]</f>
        <v>188290760.82758617</v>
      </c>
      <c r="H78" s="272">
        <f>Tasaus[[#This Row],[Verotettava tulo (kunnallisvero), €]]*($E$11/100)</f>
        <v>13877029.072993103</v>
      </c>
      <c r="I78" s="14">
        <v>3176129.7571604345</v>
      </c>
      <c r="J78" s="359">
        <v>1958142.7367000002</v>
      </c>
      <c r="K78" s="15">
        <f>SUM(Tasaus[[#This Row],[Laskennallinen kunnallisvero, €]:[Laskennallinen kiinteistövero, €]])</f>
        <v>19011301.566853538</v>
      </c>
      <c r="L78" s="15">
        <f>Tasaus[[#This Row],[Laskennallinen verotulo yhteensä, €]]/Tasaus[[#This Row],[Asukasluku 31.12.2021]]</f>
        <v>1501.4453930542993</v>
      </c>
      <c r="M78" s="34">
        <f>$L$11-Tasaus[[#This Row],[Laskennallinen verotulo yhteensä, €/asukas (=tasausraja)]]</f>
        <v>455.50460694570074</v>
      </c>
      <c r="N78" s="377">
        <f>IF(Tasaus[[#This Row],[Erotus = tasausraja - laskennallinen verotulo, €/asukas]]&gt;0,(Tasaus[[#This Row],[Erotus = tasausraja - laskennallinen verotulo, €/asukas]]*$B$7),(Tasaus[[#This Row],[Erotus = tasausraja - laskennallinen verotulo, €/asukas]]*$B$8))</f>
        <v>409.95414625113068</v>
      </c>
      <c r="O78" s="378">
        <f>Tasaus[[#This Row],[Tasaus,  €/asukas]]*Tasaus[[#This Row],[Asukasluku 31.12.2021]]</f>
        <v>5190839.3998318166</v>
      </c>
      <c r="Q78" s="116"/>
      <c r="R78" s="117"/>
      <c r="S78" s="118"/>
    </row>
    <row r="79" spans="1:19" x14ac:dyDescent="0.25">
      <c r="A79" s="269">
        <v>216</v>
      </c>
      <c r="B79" s="13" t="s">
        <v>444</v>
      </c>
      <c r="C79" s="270">
        <v>1311</v>
      </c>
      <c r="D79" s="271">
        <v>21.5</v>
      </c>
      <c r="E79" s="271">
        <f>Tasaus[[#This Row],[Tuloveroprosentti 2022]]-12.64</f>
        <v>8.86</v>
      </c>
      <c r="F79" s="14">
        <v>3517690.79</v>
      </c>
      <c r="G79" s="14">
        <f>Tasaus[[#This Row],[Kunnallisvero (maksuunpantu), €]]*100/Tasaus[[#This Row],[Tuloveroprosentti 2022]]</f>
        <v>16361352.511627907</v>
      </c>
      <c r="H79" s="272">
        <f>Tasaus[[#This Row],[Verotettava tulo (kunnallisvero), €]]*($E$11/100)</f>
        <v>1205831.680106977</v>
      </c>
      <c r="I79" s="14">
        <v>533252.90875165642</v>
      </c>
      <c r="J79" s="15">
        <v>261855.99220000004</v>
      </c>
      <c r="K79" s="15">
        <f>SUM(Tasaus[[#This Row],[Laskennallinen kunnallisvero, €]:[Laskennallinen kiinteistövero, €]])</f>
        <v>2000940.5810586333</v>
      </c>
      <c r="L79" s="15">
        <f>Tasaus[[#This Row],[Laskennallinen verotulo yhteensä, €]]/Tasaus[[#This Row],[Asukasluku 31.12.2021]]</f>
        <v>1526.2704661011696</v>
      </c>
      <c r="M79" s="34">
        <f>$L$11-Tasaus[[#This Row],[Laskennallinen verotulo yhteensä, €/asukas (=tasausraja)]]</f>
        <v>430.67953389883041</v>
      </c>
      <c r="N79" s="377">
        <f>IF(Tasaus[[#This Row],[Erotus = tasausraja - laskennallinen verotulo, €/asukas]]&gt;0,(Tasaus[[#This Row],[Erotus = tasausraja - laskennallinen verotulo, €/asukas]]*$B$7),(Tasaus[[#This Row],[Erotus = tasausraja - laskennallinen verotulo, €/asukas]]*$B$8))</f>
        <v>387.61158050894738</v>
      </c>
      <c r="O79" s="378">
        <f>Tasaus[[#This Row],[Tasaus,  €/asukas]]*Tasaus[[#This Row],[Asukasluku 31.12.2021]]</f>
        <v>508158.78204722999</v>
      </c>
      <c r="Q79" s="116"/>
      <c r="R79" s="117"/>
      <c r="S79" s="118"/>
    </row>
    <row r="80" spans="1:19" x14ac:dyDescent="0.25">
      <c r="A80" s="269">
        <v>217</v>
      </c>
      <c r="B80" s="13" t="s">
        <v>445</v>
      </c>
      <c r="C80" s="270">
        <v>5390</v>
      </c>
      <c r="D80" s="271">
        <v>21.5</v>
      </c>
      <c r="E80" s="271">
        <f>Tasaus[[#This Row],[Tuloveroprosentti 2022]]-12.64</f>
        <v>8.86</v>
      </c>
      <c r="F80" s="14">
        <v>17262673.48</v>
      </c>
      <c r="G80" s="14">
        <f>Tasaus[[#This Row],[Kunnallisvero (maksuunpantu), €]]*100/Tasaus[[#This Row],[Tuloveroprosentti 2022]]</f>
        <v>80291504.558139533</v>
      </c>
      <c r="H80" s="272">
        <f>Tasaus[[#This Row],[Verotettava tulo (kunnallisvero), €]]*($E$11/100)</f>
        <v>5917483.8859348847</v>
      </c>
      <c r="I80" s="14">
        <v>880579.1133710522</v>
      </c>
      <c r="J80" s="15">
        <v>724278.62665000011</v>
      </c>
      <c r="K80" s="15">
        <f>SUM(Tasaus[[#This Row],[Laskennallinen kunnallisvero, €]:[Laskennallinen kiinteistövero, €]])</f>
        <v>7522341.6259559365</v>
      </c>
      <c r="L80" s="15">
        <f>Tasaus[[#This Row],[Laskennallinen verotulo yhteensä, €]]/Tasaus[[#This Row],[Asukasluku 31.12.2021]]</f>
        <v>1395.6106912719733</v>
      </c>
      <c r="M80" s="34">
        <f>$L$11-Tasaus[[#This Row],[Laskennallinen verotulo yhteensä, €/asukas (=tasausraja)]]</f>
        <v>561.33930872802671</v>
      </c>
      <c r="N80" s="377">
        <f>IF(Tasaus[[#This Row],[Erotus = tasausraja - laskennallinen verotulo, €/asukas]]&gt;0,(Tasaus[[#This Row],[Erotus = tasausraja - laskennallinen verotulo, €/asukas]]*$B$7),(Tasaus[[#This Row],[Erotus = tasausraja - laskennallinen verotulo, €/asukas]]*$B$8))</f>
        <v>505.20537785522407</v>
      </c>
      <c r="O80" s="378">
        <f>Tasaus[[#This Row],[Tasaus,  €/asukas]]*Tasaus[[#This Row],[Asukasluku 31.12.2021]]</f>
        <v>2723056.9866396575</v>
      </c>
      <c r="Q80" s="116"/>
      <c r="R80" s="117"/>
      <c r="S80" s="118"/>
    </row>
    <row r="81" spans="1:19" x14ac:dyDescent="0.25">
      <c r="A81" s="269">
        <v>218</v>
      </c>
      <c r="B81" s="13" t="s">
        <v>446</v>
      </c>
      <c r="C81" s="270">
        <v>1192</v>
      </c>
      <c r="D81" s="271">
        <v>22.5</v>
      </c>
      <c r="E81" s="271">
        <f>Tasaus[[#This Row],[Tuloveroprosentti 2022]]-12.64</f>
        <v>9.86</v>
      </c>
      <c r="F81" s="14">
        <v>3575711.75</v>
      </c>
      <c r="G81" s="14">
        <f>Tasaus[[#This Row],[Kunnallisvero (maksuunpantu), €]]*100/Tasaus[[#This Row],[Tuloveroprosentti 2022]]</f>
        <v>15892052.222222222</v>
      </c>
      <c r="H81" s="272">
        <f>Tasaus[[#This Row],[Verotettava tulo (kunnallisvero), €]]*($E$11/100)</f>
        <v>1171244.2487777781</v>
      </c>
      <c r="I81" s="14">
        <v>321093.34571126092</v>
      </c>
      <c r="J81" s="15">
        <v>145006.25520000004</v>
      </c>
      <c r="K81" s="15">
        <f>SUM(Tasaus[[#This Row],[Laskennallinen kunnallisvero, €]:[Laskennallinen kiinteistövero, €]])</f>
        <v>1637343.8496890389</v>
      </c>
      <c r="L81" s="15">
        <f>Tasaus[[#This Row],[Laskennallinen verotulo yhteensä, €]]/Tasaus[[#This Row],[Asukasluku 31.12.2021]]</f>
        <v>1373.6106121552341</v>
      </c>
      <c r="M81" s="34">
        <f>$L$11-Tasaus[[#This Row],[Laskennallinen verotulo yhteensä, €/asukas (=tasausraja)]]</f>
        <v>583.33938784476595</v>
      </c>
      <c r="N81" s="377">
        <f>IF(Tasaus[[#This Row],[Erotus = tasausraja - laskennallinen verotulo, €/asukas]]&gt;0,(Tasaus[[#This Row],[Erotus = tasausraja - laskennallinen verotulo, €/asukas]]*$B$7),(Tasaus[[#This Row],[Erotus = tasausraja - laskennallinen verotulo, €/asukas]]*$B$8))</f>
        <v>525.00544906028938</v>
      </c>
      <c r="O81" s="378">
        <f>Tasaus[[#This Row],[Tasaus,  €/asukas]]*Tasaus[[#This Row],[Asukasluku 31.12.2021]]</f>
        <v>625806.49527986499</v>
      </c>
      <c r="Q81" s="116"/>
      <c r="R81" s="117"/>
      <c r="S81" s="118"/>
    </row>
    <row r="82" spans="1:19" x14ac:dyDescent="0.25">
      <c r="A82" s="269">
        <v>224</v>
      </c>
      <c r="B82" s="13" t="s">
        <v>447</v>
      </c>
      <c r="C82" s="270">
        <v>8717</v>
      </c>
      <c r="D82" s="271">
        <v>21.25</v>
      </c>
      <c r="E82" s="271">
        <f>Tasaus[[#This Row],[Tuloveroprosentti 2022]]-12.64</f>
        <v>8.61</v>
      </c>
      <c r="F82" s="14">
        <v>30831808.329999998</v>
      </c>
      <c r="G82" s="14">
        <f>Tasaus[[#This Row],[Kunnallisvero (maksuunpantu), €]]*100/Tasaus[[#This Row],[Tuloveroprosentti 2022]]</f>
        <v>145090862.72941175</v>
      </c>
      <c r="H82" s="272">
        <f>Tasaus[[#This Row],[Verotettava tulo (kunnallisvero), €]]*($E$11/100)</f>
        <v>10693196.583157647</v>
      </c>
      <c r="I82" s="14">
        <v>1160678.2964472284</v>
      </c>
      <c r="J82" s="15">
        <v>1051999.2558000002</v>
      </c>
      <c r="K82" s="15">
        <f>SUM(Tasaus[[#This Row],[Laskennallinen kunnallisvero, €]:[Laskennallinen kiinteistövero, €]])</f>
        <v>12905874.135404876</v>
      </c>
      <c r="L82" s="15">
        <f>Tasaus[[#This Row],[Laskennallinen verotulo yhteensä, €]]/Tasaus[[#This Row],[Asukasluku 31.12.2021]]</f>
        <v>1480.5407979126851</v>
      </c>
      <c r="M82" s="34">
        <f>$L$11-Tasaus[[#This Row],[Laskennallinen verotulo yhteensä, €/asukas (=tasausraja)]]</f>
        <v>476.40920208731495</v>
      </c>
      <c r="N82" s="377">
        <f>IF(Tasaus[[#This Row],[Erotus = tasausraja - laskennallinen verotulo, €/asukas]]&gt;0,(Tasaus[[#This Row],[Erotus = tasausraja - laskennallinen verotulo, €/asukas]]*$B$7),(Tasaus[[#This Row],[Erotus = tasausraja - laskennallinen verotulo, €/asukas]]*$B$8))</f>
        <v>428.76828187858348</v>
      </c>
      <c r="O82" s="378">
        <f>Tasaus[[#This Row],[Tasaus,  €/asukas]]*Tasaus[[#This Row],[Asukasluku 31.12.2021]]</f>
        <v>3737573.1131356121</v>
      </c>
      <c r="Q82" s="116"/>
      <c r="R82" s="117"/>
      <c r="S82" s="118"/>
    </row>
    <row r="83" spans="1:19" x14ac:dyDescent="0.25">
      <c r="A83" s="269">
        <v>226</v>
      </c>
      <c r="B83" s="13" t="s">
        <v>448</v>
      </c>
      <c r="C83" s="270">
        <v>3774</v>
      </c>
      <c r="D83" s="271">
        <v>21.5</v>
      </c>
      <c r="E83" s="271">
        <f>Tasaus[[#This Row],[Tuloveroprosentti 2022]]-12.64</f>
        <v>8.86</v>
      </c>
      <c r="F83" s="14">
        <v>10624661.17</v>
      </c>
      <c r="G83" s="14">
        <f>Tasaus[[#This Row],[Kunnallisvero (maksuunpantu), €]]*100/Tasaus[[#This Row],[Tuloveroprosentti 2022]]</f>
        <v>49417028.697674416</v>
      </c>
      <c r="H83" s="272">
        <f>Tasaus[[#This Row],[Verotettava tulo (kunnallisvero), €]]*($E$11/100)</f>
        <v>3642035.0150186052</v>
      </c>
      <c r="I83" s="14">
        <v>1274030.1537001692</v>
      </c>
      <c r="J83" s="15">
        <v>642941.22440000006</v>
      </c>
      <c r="K83" s="15">
        <f>SUM(Tasaus[[#This Row],[Laskennallinen kunnallisvero, €]:[Laskennallinen kiinteistövero, €]])</f>
        <v>5559006.3931187736</v>
      </c>
      <c r="L83" s="15">
        <f>Tasaus[[#This Row],[Laskennallinen verotulo yhteensä, €]]/Tasaus[[#This Row],[Asukasluku 31.12.2021]]</f>
        <v>1472.974666963109</v>
      </c>
      <c r="M83" s="34">
        <f>$L$11-Tasaus[[#This Row],[Laskennallinen verotulo yhteensä, €/asukas (=tasausraja)]]</f>
        <v>483.97533303689102</v>
      </c>
      <c r="N83" s="377">
        <f>IF(Tasaus[[#This Row],[Erotus = tasausraja - laskennallinen verotulo, €/asukas]]&gt;0,(Tasaus[[#This Row],[Erotus = tasausraja - laskennallinen verotulo, €/asukas]]*$B$7),(Tasaus[[#This Row],[Erotus = tasausraja - laskennallinen verotulo, €/asukas]]*$B$8))</f>
        <v>435.57779973320191</v>
      </c>
      <c r="O83" s="378">
        <f>Tasaus[[#This Row],[Tasaus,  €/asukas]]*Tasaus[[#This Row],[Asukasluku 31.12.2021]]</f>
        <v>1643870.6161931041</v>
      </c>
      <c r="Q83" s="116"/>
      <c r="R83" s="117"/>
      <c r="S83" s="118"/>
    </row>
    <row r="84" spans="1:19" x14ac:dyDescent="0.25">
      <c r="A84" s="269">
        <v>230</v>
      </c>
      <c r="B84" s="13" t="s">
        <v>449</v>
      </c>
      <c r="C84" s="270">
        <v>2290</v>
      </c>
      <c r="D84" s="271">
        <v>20.5</v>
      </c>
      <c r="E84" s="271">
        <f>Tasaus[[#This Row],[Tuloveroprosentti 2022]]-12.64</f>
        <v>7.8599999999999994</v>
      </c>
      <c r="F84" s="14">
        <v>5889786.9800000004</v>
      </c>
      <c r="G84" s="14">
        <f>Tasaus[[#This Row],[Kunnallisvero (maksuunpantu), €]]*100/Tasaus[[#This Row],[Tuloveroprosentti 2022]]</f>
        <v>28730668.195121951</v>
      </c>
      <c r="H84" s="272">
        <f>Tasaus[[#This Row],[Verotettava tulo (kunnallisvero), €]]*($E$11/100)</f>
        <v>2117450.2459804881</v>
      </c>
      <c r="I84" s="14">
        <v>571807.53526667459</v>
      </c>
      <c r="J84" s="15">
        <v>312381.9669</v>
      </c>
      <c r="K84" s="15">
        <f>SUM(Tasaus[[#This Row],[Laskennallinen kunnallisvero, €]:[Laskennallinen kiinteistövero, €]])</f>
        <v>3001639.7481471626</v>
      </c>
      <c r="L84" s="15">
        <f>Tasaus[[#This Row],[Laskennallinen verotulo yhteensä, €]]/Tasaus[[#This Row],[Asukasluku 31.12.2021]]</f>
        <v>1310.7597153481061</v>
      </c>
      <c r="M84" s="34">
        <f>$L$11-Tasaus[[#This Row],[Laskennallinen verotulo yhteensä, €/asukas (=tasausraja)]]</f>
        <v>646.19028465189399</v>
      </c>
      <c r="N84" s="377">
        <f>IF(Tasaus[[#This Row],[Erotus = tasausraja - laskennallinen verotulo, €/asukas]]&gt;0,(Tasaus[[#This Row],[Erotus = tasausraja - laskennallinen verotulo, €/asukas]]*$B$7),(Tasaus[[#This Row],[Erotus = tasausraja - laskennallinen verotulo, €/asukas]]*$B$8))</f>
        <v>581.57125618670466</v>
      </c>
      <c r="O84" s="378">
        <f>Tasaus[[#This Row],[Tasaus,  €/asukas]]*Tasaus[[#This Row],[Asukasluku 31.12.2021]]</f>
        <v>1331798.1766675536</v>
      </c>
      <c r="Q84" s="116"/>
      <c r="R84" s="117"/>
      <c r="S84" s="118"/>
    </row>
    <row r="85" spans="1:19" x14ac:dyDescent="0.25">
      <c r="A85" s="269">
        <v>231</v>
      </c>
      <c r="B85" s="13" t="s">
        <v>450</v>
      </c>
      <c r="C85" s="270">
        <v>1289</v>
      </c>
      <c r="D85" s="271">
        <v>23</v>
      </c>
      <c r="E85" s="271">
        <f>Tasaus[[#This Row],[Tuloveroprosentti 2022]]-12.64</f>
        <v>10.36</v>
      </c>
      <c r="F85" s="14">
        <v>5183427.26</v>
      </c>
      <c r="G85" s="14">
        <f>Tasaus[[#This Row],[Kunnallisvero (maksuunpantu), €]]*100/Tasaus[[#This Row],[Tuloveroprosentti 2022]]</f>
        <v>22536640.260869566</v>
      </c>
      <c r="H85" s="272">
        <f>Tasaus[[#This Row],[Verotettava tulo (kunnallisvero), €]]*($E$11/100)</f>
        <v>1660950.3872260873</v>
      </c>
      <c r="I85" s="14">
        <v>748560.09742915072</v>
      </c>
      <c r="J85" s="15">
        <v>266458.40574999998</v>
      </c>
      <c r="K85" s="15">
        <f>SUM(Tasaus[[#This Row],[Laskennallinen kunnallisvero, €]:[Laskennallinen kiinteistövero, €]])</f>
        <v>2675968.8904052377</v>
      </c>
      <c r="L85" s="15">
        <f>Tasaus[[#This Row],[Laskennallinen verotulo yhteensä, €]]/Tasaus[[#This Row],[Asukasluku 31.12.2021]]</f>
        <v>2076.0037939528611</v>
      </c>
      <c r="M85" s="34">
        <f>$L$11-Tasaus[[#This Row],[Laskennallinen verotulo yhteensä, €/asukas (=tasausraja)]]</f>
        <v>-119.05379395286104</v>
      </c>
      <c r="N85" s="377">
        <f>IF(Tasaus[[#This Row],[Erotus = tasausraja - laskennallinen verotulo, €/asukas]]&gt;0,(Tasaus[[#This Row],[Erotus = tasausraja - laskennallinen verotulo, €/asukas]]*$B$7),(Tasaus[[#This Row],[Erotus = tasausraja - laskennallinen verotulo, €/asukas]]*$B$8))</f>
        <v>-11.905379395286104</v>
      </c>
      <c r="O85" s="378">
        <f>Tasaus[[#This Row],[Tasaus,  €/asukas]]*Tasaus[[#This Row],[Asukasluku 31.12.2021]]</f>
        <v>-15346.034040523788</v>
      </c>
      <c r="Q85" s="116"/>
      <c r="R85" s="117"/>
      <c r="S85" s="118"/>
    </row>
    <row r="86" spans="1:19" x14ac:dyDescent="0.25">
      <c r="A86" s="269">
        <v>232</v>
      </c>
      <c r="B86" s="13" t="s">
        <v>451</v>
      </c>
      <c r="C86" s="270">
        <v>12890</v>
      </c>
      <c r="D86" s="271">
        <v>22</v>
      </c>
      <c r="E86" s="271">
        <f>Tasaus[[#This Row],[Tuloveroprosentti 2022]]-12.64</f>
        <v>9.36</v>
      </c>
      <c r="F86" s="14">
        <v>40440814.030000001</v>
      </c>
      <c r="G86" s="14">
        <f>Tasaus[[#This Row],[Kunnallisvero (maksuunpantu), €]]*100/Tasaus[[#This Row],[Tuloveroprosentti 2022]]</f>
        <v>183821881.95454547</v>
      </c>
      <c r="H86" s="272">
        <f>Tasaus[[#This Row],[Verotettava tulo (kunnallisvero), €]]*($E$11/100)</f>
        <v>13547672.700050004</v>
      </c>
      <c r="I86" s="14">
        <v>3962195.1523195561</v>
      </c>
      <c r="J86" s="15">
        <v>1791790.3432500004</v>
      </c>
      <c r="K86" s="15">
        <f>SUM(Tasaus[[#This Row],[Laskennallinen kunnallisvero, €]:[Laskennallinen kiinteistövero, €]])</f>
        <v>19301658.195619561</v>
      </c>
      <c r="L86" s="15">
        <f>Tasaus[[#This Row],[Laskennallinen verotulo yhteensä, €]]/Tasaus[[#This Row],[Asukasluku 31.12.2021]]</f>
        <v>1497.4133588533407</v>
      </c>
      <c r="M86" s="34">
        <f>$L$11-Tasaus[[#This Row],[Laskennallinen verotulo yhteensä, €/asukas (=tasausraja)]]</f>
        <v>459.53664114665935</v>
      </c>
      <c r="N86" s="377">
        <f>IF(Tasaus[[#This Row],[Erotus = tasausraja - laskennallinen verotulo, €/asukas]]&gt;0,(Tasaus[[#This Row],[Erotus = tasausraja - laskennallinen verotulo, €/asukas]]*$B$7),(Tasaus[[#This Row],[Erotus = tasausraja - laskennallinen verotulo, €/asukas]]*$B$8))</f>
        <v>413.58297703199344</v>
      </c>
      <c r="O86" s="378">
        <f>Tasaus[[#This Row],[Tasaus,  €/asukas]]*Tasaus[[#This Row],[Asukasluku 31.12.2021]]</f>
        <v>5331084.5739423959</v>
      </c>
      <c r="Q86" s="116"/>
      <c r="R86" s="117"/>
      <c r="S86" s="118"/>
    </row>
    <row r="87" spans="1:19" x14ac:dyDescent="0.25">
      <c r="A87" s="269">
        <v>233</v>
      </c>
      <c r="B87" s="13" t="s">
        <v>452</v>
      </c>
      <c r="C87" s="270">
        <v>15312</v>
      </c>
      <c r="D87" s="271">
        <v>21.75</v>
      </c>
      <c r="E87" s="271">
        <f>Tasaus[[#This Row],[Tuloveroprosentti 2022]]-12.64</f>
        <v>9.11</v>
      </c>
      <c r="F87" s="14">
        <v>49702750.079999998</v>
      </c>
      <c r="G87" s="14">
        <f>Tasaus[[#This Row],[Kunnallisvero (maksuunpantu), €]]*100/Tasaus[[#This Row],[Tuloveroprosentti 2022]]</f>
        <v>228518391.1724138</v>
      </c>
      <c r="H87" s="272">
        <f>Tasaus[[#This Row],[Verotettava tulo (kunnallisvero), €]]*($E$11/100)</f>
        <v>16841805.4294069</v>
      </c>
      <c r="I87" s="14">
        <v>3176211.8205150575</v>
      </c>
      <c r="J87" s="15">
        <v>2179181.30755</v>
      </c>
      <c r="K87" s="15">
        <f>SUM(Tasaus[[#This Row],[Laskennallinen kunnallisvero, €]:[Laskennallinen kiinteistövero, €]])</f>
        <v>22197198.557471961</v>
      </c>
      <c r="L87" s="15">
        <f>Tasaus[[#This Row],[Laskennallinen verotulo yhteensä, €]]/Tasaus[[#This Row],[Asukasluku 31.12.2021]]</f>
        <v>1449.6603028652012</v>
      </c>
      <c r="M87" s="34">
        <f>$L$11-Tasaus[[#This Row],[Laskennallinen verotulo yhteensä, €/asukas (=tasausraja)]]</f>
        <v>507.28969713479887</v>
      </c>
      <c r="N87" s="377">
        <f>IF(Tasaus[[#This Row],[Erotus = tasausraja - laskennallinen verotulo, €/asukas]]&gt;0,(Tasaus[[#This Row],[Erotus = tasausraja - laskennallinen verotulo, €/asukas]]*$B$7),(Tasaus[[#This Row],[Erotus = tasausraja - laskennallinen verotulo, €/asukas]]*$B$8))</f>
        <v>456.56072742131897</v>
      </c>
      <c r="O87" s="378">
        <f>Tasaus[[#This Row],[Tasaus,  €/asukas]]*Tasaus[[#This Row],[Asukasluku 31.12.2021]]</f>
        <v>6990857.8582752366</v>
      </c>
      <c r="Q87" s="116"/>
      <c r="R87" s="117"/>
      <c r="S87" s="118"/>
    </row>
    <row r="88" spans="1:19" x14ac:dyDescent="0.25">
      <c r="A88" s="269">
        <v>235</v>
      </c>
      <c r="B88" s="13" t="s">
        <v>453</v>
      </c>
      <c r="C88" s="270">
        <v>10396</v>
      </c>
      <c r="D88" s="271">
        <v>17</v>
      </c>
      <c r="E88" s="271">
        <f>Tasaus[[#This Row],[Tuloveroprosentti 2022]]-12.64</f>
        <v>4.3599999999999994</v>
      </c>
      <c r="F88" s="14">
        <v>75417710.489999995</v>
      </c>
      <c r="G88" s="14">
        <f>Tasaus[[#This Row],[Kunnallisvero (maksuunpantu), €]]*100/Tasaus[[#This Row],[Tuloveroprosentti 2022]]</f>
        <v>443633591.11764699</v>
      </c>
      <c r="H88" s="272">
        <f>Tasaus[[#This Row],[Verotettava tulo (kunnallisvero), €]]*($E$11/100)</f>
        <v>32695795.665370591</v>
      </c>
      <c r="I88" s="14">
        <v>1551701.7043516748</v>
      </c>
      <c r="J88" s="15">
        <v>2848290.0517000002</v>
      </c>
      <c r="K88" s="15">
        <f>SUM(Tasaus[[#This Row],[Laskennallinen kunnallisvero, €]:[Laskennallinen kiinteistövero, €]])</f>
        <v>37095787.421422265</v>
      </c>
      <c r="L88" s="15">
        <f>Tasaus[[#This Row],[Laskennallinen verotulo yhteensä, €]]/Tasaus[[#This Row],[Asukasluku 31.12.2021]]</f>
        <v>3568.2750501560472</v>
      </c>
      <c r="M88" s="34">
        <f>$L$11-Tasaus[[#This Row],[Laskennallinen verotulo yhteensä, €/asukas (=tasausraja)]]</f>
        <v>-1611.3250501560472</v>
      </c>
      <c r="N88" s="377">
        <f>IF(Tasaus[[#This Row],[Erotus = tasausraja - laskennallinen verotulo, €/asukas]]&gt;0,(Tasaus[[#This Row],[Erotus = tasausraja - laskennallinen verotulo, €/asukas]]*$B$7),(Tasaus[[#This Row],[Erotus = tasausraja - laskennallinen verotulo, €/asukas]]*$B$8))</f>
        <v>-161.13250501560472</v>
      </c>
      <c r="O88" s="378">
        <f>Tasaus[[#This Row],[Tasaus,  €/asukas]]*Tasaus[[#This Row],[Asukasluku 31.12.2021]]</f>
        <v>-1675133.5221422266</v>
      </c>
      <c r="Q88" s="116"/>
      <c r="R88" s="117"/>
      <c r="S88" s="118"/>
    </row>
    <row r="89" spans="1:19" x14ac:dyDescent="0.25">
      <c r="A89" s="269">
        <v>236</v>
      </c>
      <c r="B89" s="13" t="s">
        <v>454</v>
      </c>
      <c r="C89" s="270">
        <v>4196</v>
      </c>
      <c r="D89" s="271">
        <v>22</v>
      </c>
      <c r="E89" s="271">
        <f>Tasaus[[#This Row],[Tuloveroprosentti 2022]]-12.64</f>
        <v>9.36</v>
      </c>
      <c r="F89" s="14">
        <v>13392403.34</v>
      </c>
      <c r="G89" s="14">
        <f>Tasaus[[#This Row],[Kunnallisvero (maksuunpantu), €]]*100/Tasaus[[#This Row],[Tuloveroprosentti 2022]]</f>
        <v>60874560.636363633</v>
      </c>
      <c r="H89" s="272">
        <f>Tasaus[[#This Row],[Verotettava tulo (kunnallisvero), €]]*($E$11/100)</f>
        <v>4486455.118900001</v>
      </c>
      <c r="I89" s="14">
        <v>674608.75050041883</v>
      </c>
      <c r="J89" s="15">
        <v>542548.9436</v>
      </c>
      <c r="K89" s="15">
        <f>SUM(Tasaus[[#This Row],[Laskennallinen kunnallisvero, €]:[Laskennallinen kiinteistövero, €]])</f>
        <v>5703612.8130004201</v>
      </c>
      <c r="L89" s="15">
        <f>Tasaus[[#This Row],[Laskennallinen verotulo yhteensä, €]]/Tasaus[[#This Row],[Asukasluku 31.12.2021]]</f>
        <v>1359.2976198761726</v>
      </c>
      <c r="M89" s="34">
        <f>$L$11-Tasaus[[#This Row],[Laskennallinen verotulo yhteensä, €/asukas (=tasausraja)]]</f>
        <v>597.65238012382747</v>
      </c>
      <c r="N89" s="377">
        <f>IF(Tasaus[[#This Row],[Erotus = tasausraja - laskennallinen verotulo, €/asukas]]&gt;0,(Tasaus[[#This Row],[Erotus = tasausraja - laskennallinen verotulo, €/asukas]]*$B$7),(Tasaus[[#This Row],[Erotus = tasausraja - laskennallinen verotulo, €/asukas]]*$B$8))</f>
        <v>537.88714211144475</v>
      </c>
      <c r="O89" s="378">
        <f>Tasaus[[#This Row],[Tasaus,  €/asukas]]*Tasaus[[#This Row],[Asukasluku 31.12.2021]]</f>
        <v>2256974.4482996222</v>
      </c>
      <c r="Q89" s="116"/>
      <c r="R89" s="117"/>
      <c r="S89" s="118"/>
    </row>
    <row r="90" spans="1:19" x14ac:dyDescent="0.25">
      <c r="A90" s="269">
        <v>239</v>
      </c>
      <c r="B90" s="13" t="s">
        <v>455</v>
      </c>
      <c r="C90" s="270">
        <v>2095</v>
      </c>
      <c r="D90" s="271">
        <v>20.500000000000004</v>
      </c>
      <c r="E90" s="271">
        <f>Tasaus[[#This Row],[Tuloveroprosentti 2022]]-12.64</f>
        <v>7.860000000000003</v>
      </c>
      <c r="F90" s="14">
        <v>5981509.1299999999</v>
      </c>
      <c r="G90" s="14">
        <f>Tasaus[[#This Row],[Kunnallisvero (maksuunpantu), €]]*100/Tasaus[[#This Row],[Tuloveroprosentti 2022]]</f>
        <v>29178093.317073166</v>
      </c>
      <c r="H90" s="272">
        <f>Tasaus[[#This Row],[Verotettava tulo (kunnallisvero), €]]*($E$11/100)</f>
        <v>2150425.4774682927</v>
      </c>
      <c r="I90" s="14">
        <v>771684.10788973386</v>
      </c>
      <c r="J90" s="15">
        <v>298985.90905000002</v>
      </c>
      <c r="K90" s="15">
        <f>SUM(Tasaus[[#This Row],[Laskennallinen kunnallisvero, €]:[Laskennallinen kiinteistövero, €]])</f>
        <v>3221095.4944080263</v>
      </c>
      <c r="L90" s="15">
        <f>Tasaus[[#This Row],[Laskennallinen verotulo yhteensä, €]]/Tasaus[[#This Row],[Asukasluku 31.12.2021]]</f>
        <v>1537.5157491207763</v>
      </c>
      <c r="M90" s="34">
        <f>$L$11-Tasaus[[#This Row],[Laskennallinen verotulo yhteensä, €/asukas (=tasausraja)]]</f>
        <v>419.43425087922378</v>
      </c>
      <c r="N90" s="377">
        <f>IF(Tasaus[[#This Row],[Erotus = tasausraja - laskennallinen verotulo, €/asukas]]&gt;0,(Tasaus[[#This Row],[Erotus = tasausraja - laskennallinen verotulo, €/asukas]]*$B$7),(Tasaus[[#This Row],[Erotus = tasausraja - laskennallinen verotulo, €/asukas]]*$B$8))</f>
        <v>377.4908257913014</v>
      </c>
      <c r="O90" s="378">
        <f>Tasaus[[#This Row],[Tasaus,  €/asukas]]*Tasaus[[#This Row],[Asukasluku 31.12.2021]]</f>
        <v>790843.28003277641</v>
      </c>
      <c r="Q90" s="116"/>
      <c r="R90" s="117"/>
      <c r="S90" s="118"/>
    </row>
    <row r="91" spans="1:19" x14ac:dyDescent="0.25">
      <c r="A91" s="269">
        <v>240</v>
      </c>
      <c r="B91" s="13" t="s">
        <v>456</v>
      </c>
      <c r="C91" s="270">
        <v>19982</v>
      </c>
      <c r="D91" s="271">
        <v>21.750000000000004</v>
      </c>
      <c r="E91" s="271">
        <f>Tasaus[[#This Row],[Tuloveroprosentti 2022]]-12.64</f>
        <v>9.110000000000003</v>
      </c>
      <c r="F91" s="14">
        <v>78186954.409999996</v>
      </c>
      <c r="G91" s="14">
        <f>Tasaus[[#This Row],[Kunnallisvero (maksuunpantu), €]]*100/Tasaus[[#This Row],[Tuloveroprosentti 2022]]</f>
        <v>359480250.16091949</v>
      </c>
      <c r="H91" s="272">
        <f>Tasaus[[#This Row],[Verotettava tulo (kunnallisvero), €]]*($E$11/100)</f>
        <v>26493694.436859772</v>
      </c>
      <c r="I91" s="14">
        <v>3504672.2911632075</v>
      </c>
      <c r="J91" s="15">
        <v>2978850.8482500003</v>
      </c>
      <c r="K91" s="15">
        <f>SUM(Tasaus[[#This Row],[Laskennallinen kunnallisvero, €]:[Laskennallinen kiinteistövero, €]])</f>
        <v>32977217.576272979</v>
      </c>
      <c r="L91" s="15">
        <f>Tasaus[[#This Row],[Laskennallinen verotulo yhteensä, €]]/Tasaus[[#This Row],[Asukasluku 31.12.2021]]</f>
        <v>1650.3461903849955</v>
      </c>
      <c r="M91" s="34">
        <f>$L$11-Tasaus[[#This Row],[Laskennallinen verotulo yhteensä, €/asukas (=tasausraja)]]</f>
        <v>306.60380961500459</v>
      </c>
      <c r="N91" s="377">
        <f>IF(Tasaus[[#This Row],[Erotus = tasausraja - laskennallinen verotulo, €/asukas]]&gt;0,(Tasaus[[#This Row],[Erotus = tasausraja - laskennallinen verotulo, €/asukas]]*$B$7),(Tasaus[[#This Row],[Erotus = tasausraja - laskennallinen verotulo, €/asukas]]*$B$8))</f>
        <v>275.94342865350416</v>
      </c>
      <c r="O91" s="378">
        <f>Tasaus[[#This Row],[Tasaus,  €/asukas]]*Tasaus[[#This Row],[Asukasluku 31.12.2021]]</f>
        <v>5513901.5913543198</v>
      </c>
      <c r="Q91" s="116"/>
      <c r="R91" s="117"/>
      <c r="S91" s="118"/>
    </row>
    <row r="92" spans="1:19" x14ac:dyDescent="0.25">
      <c r="A92" s="269">
        <v>241</v>
      </c>
      <c r="B92" s="13" t="s">
        <v>457</v>
      </c>
      <c r="C92" s="270">
        <v>7904</v>
      </c>
      <c r="D92" s="271">
        <v>21.25</v>
      </c>
      <c r="E92" s="271">
        <f>Tasaus[[#This Row],[Tuloveroprosentti 2022]]-12.64</f>
        <v>8.61</v>
      </c>
      <c r="F92" s="14">
        <v>32966413.550000001</v>
      </c>
      <c r="G92" s="14">
        <f>Tasaus[[#This Row],[Kunnallisvero (maksuunpantu), €]]*100/Tasaus[[#This Row],[Tuloveroprosentti 2022]]</f>
        <v>155136063.7647059</v>
      </c>
      <c r="H92" s="272">
        <f>Tasaus[[#This Row],[Verotettava tulo (kunnallisvero), €]]*($E$11/100)</f>
        <v>11433527.899458827</v>
      </c>
      <c r="I92" s="14">
        <v>1248823.357263353</v>
      </c>
      <c r="J92" s="15">
        <v>952877.15705000015</v>
      </c>
      <c r="K92" s="15">
        <f>SUM(Tasaus[[#This Row],[Laskennallinen kunnallisvero, €]:[Laskennallinen kiinteistövero, €]])</f>
        <v>13635228.413772181</v>
      </c>
      <c r="L92" s="15">
        <f>Tasaus[[#This Row],[Laskennallinen verotulo yhteensä, €]]/Tasaus[[#This Row],[Asukasluku 31.12.2021]]</f>
        <v>1725.1048094347395</v>
      </c>
      <c r="M92" s="34">
        <f>$L$11-Tasaus[[#This Row],[Laskennallinen verotulo yhteensä, €/asukas (=tasausraja)]]</f>
        <v>231.84519056526051</v>
      </c>
      <c r="N92" s="377">
        <f>IF(Tasaus[[#This Row],[Erotus = tasausraja - laskennallinen verotulo, €/asukas]]&gt;0,(Tasaus[[#This Row],[Erotus = tasausraja - laskennallinen verotulo, €/asukas]]*$B$7),(Tasaus[[#This Row],[Erotus = tasausraja - laskennallinen verotulo, €/asukas]]*$B$8))</f>
        <v>208.66067150873445</v>
      </c>
      <c r="O92" s="378">
        <f>Tasaus[[#This Row],[Tasaus,  €/asukas]]*Tasaus[[#This Row],[Asukasluku 31.12.2021]]</f>
        <v>1649253.9476050371</v>
      </c>
      <c r="Q92" s="116"/>
      <c r="R92" s="117"/>
      <c r="S92" s="118"/>
    </row>
    <row r="93" spans="1:19" x14ac:dyDescent="0.25">
      <c r="A93" s="269">
        <v>244</v>
      </c>
      <c r="B93" s="13" t="s">
        <v>458</v>
      </c>
      <c r="C93" s="270">
        <v>19116</v>
      </c>
      <c r="D93" s="271">
        <v>20.5</v>
      </c>
      <c r="E93" s="271">
        <f>Tasaus[[#This Row],[Tuloveroprosentti 2022]]-12.64</f>
        <v>7.8599999999999994</v>
      </c>
      <c r="F93" s="14">
        <v>76037997.040000007</v>
      </c>
      <c r="G93" s="14">
        <f>Tasaus[[#This Row],[Kunnallisvero (maksuunpantu), €]]*100/Tasaus[[#This Row],[Tuloveroprosentti 2022]]</f>
        <v>370917058.73170733</v>
      </c>
      <c r="H93" s="272">
        <f>Tasaus[[#This Row],[Verotettava tulo (kunnallisvero), €]]*($E$11/100)</f>
        <v>27336587.228526838</v>
      </c>
      <c r="I93" s="14">
        <v>3636265.4794561751</v>
      </c>
      <c r="J93" s="15">
        <v>2368476.7890500003</v>
      </c>
      <c r="K93" s="15">
        <f>SUM(Tasaus[[#This Row],[Laskennallinen kunnallisvero, €]:[Laskennallinen kiinteistövero, €]])</f>
        <v>33341329.497033015</v>
      </c>
      <c r="L93" s="15">
        <f>Tasaus[[#This Row],[Laskennallinen verotulo yhteensä, €]]/Tasaus[[#This Row],[Asukasluku 31.12.2021]]</f>
        <v>1744.1582704034847</v>
      </c>
      <c r="M93" s="34">
        <f>$L$11-Tasaus[[#This Row],[Laskennallinen verotulo yhteensä, €/asukas (=tasausraja)]]</f>
        <v>212.79172959651532</v>
      </c>
      <c r="N93" s="377">
        <f>IF(Tasaus[[#This Row],[Erotus = tasausraja - laskennallinen verotulo, €/asukas]]&gt;0,(Tasaus[[#This Row],[Erotus = tasausraja - laskennallinen verotulo, €/asukas]]*$B$7),(Tasaus[[#This Row],[Erotus = tasausraja - laskennallinen verotulo, €/asukas]]*$B$8))</f>
        <v>191.51255663686379</v>
      </c>
      <c r="O93" s="378">
        <f>Tasaus[[#This Row],[Tasaus,  €/asukas]]*Tasaus[[#This Row],[Asukasluku 31.12.2021]]</f>
        <v>3660954.0326702883</v>
      </c>
      <c r="Q93" s="116"/>
      <c r="R93" s="117"/>
      <c r="S93" s="118"/>
    </row>
    <row r="94" spans="1:19" x14ac:dyDescent="0.25">
      <c r="A94" s="269">
        <v>245</v>
      </c>
      <c r="B94" s="13" t="s">
        <v>459</v>
      </c>
      <c r="C94" s="270">
        <v>37232</v>
      </c>
      <c r="D94" s="271">
        <v>19.25</v>
      </c>
      <c r="E94" s="271">
        <f>Tasaus[[#This Row],[Tuloveroprosentti 2022]]-12.64</f>
        <v>6.6099999999999994</v>
      </c>
      <c r="F94" s="14">
        <v>154224101.40000001</v>
      </c>
      <c r="G94" s="14">
        <f>Tasaus[[#This Row],[Kunnallisvero (maksuunpantu), €]]*100/Tasaus[[#This Row],[Tuloveroprosentti 2022]]</f>
        <v>801164163.11688316</v>
      </c>
      <c r="H94" s="272">
        <f>Tasaus[[#This Row],[Verotettava tulo (kunnallisvero), €]]*($E$11/100)</f>
        <v>59045798.821714304</v>
      </c>
      <c r="I94" s="14">
        <v>7708026.212097683</v>
      </c>
      <c r="J94" s="15">
        <v>5628512.1041000001</v>
      </c>
      <c r="K94" s="15">
        <f>SUM(Tasaus[[#This Row],[Laskennallinen kunnallisvero, €]:[Laskennallinen kiinteistövero, €]])</f>
        <v>72382337.13791199</v>
      </c>
      <c r="L94" s="15">
        <f>Tasaus[[#This Row],[Laskennallinen verotulo yhteensä, €]]/Tasaus[[#This Row],[Asukasluku 31.12.2021]]</f>
        <v>1944.0894160376017</v>
      </c>
      <c r="M94" s="34">
        <f>$L$11-Tasaus[[#This Row],[Laskennallinen verotulo yhteensä, €/asukas (=tasausraja)]]</f>
        <v>12.860583962398323</v>
      </c>
      <c r="N94" s="377">
        <f>IF(Tasaus[[#This Row],[Erotus = tasausraja - laskennallinen verotulo, €/asukas]]&gt;0,(Tasaus[[#This Row],[Erotus = tasausraja - laskennallinen verotulo, €/asukas]]*$B$7),(Tasaus[[#This Row],[Erotus = tasausraja - laskennallinen verotulo, €/asukas]]*$B$8))</f>
        <v>11.57452556615849</v>
      </c>
      <c r="O94" s="378">
        <f>Tasaus[[#This Row],[Tasaus,  €/asukas]]*Tasaus[[#This Row],[Asukasluku 31.12.2021]]</f>
        <v>430942.73587921291</v>
      </c>
      <c r="Q94" s="116"/>
      <c r="R94" s="117"/>
      <c r="S94" s="118"/>
    </row>
    <row r="95" spans="1:19" x14ac:dyDescent="0.25">
      <c r="A95" s="269">
        <v>249</v>
      </c>
      <c r="B95" s="13" t="s">
        <v>460</v>
      </c>
      <c r="C95" s="270">
        <v>9443</v>
      </c>
      <c r="D95" s="271">
        <v>21.75</v>
      </c>
      <c r="E95" s="271">
        <f>Tasaus[[#This Row],[Tuloveroprosentti 2022]]-12.64</f>
        <v>9.11</v>
      </c>
      <c r="F95" s="14">
        <v>31887766.780000001</v>
      </c>
      <c r="G95" s="14">
        <f>Tasaus[[#This Row],[Kunnallisvero (maksuunpantu), €]]*100/Tasaus[[#This Row],[Tuloveroprosentti 2022]]</f>
        <v>146610421.9770115</v>
      </c>
      <c r="H95" s="272">
        <f>Tasaus[[#This Row],[Verotettava tulo (kunnallisvero), €]]*($E$11/100)</f>
        <v>10805188.09970575</v>
      </c>
      <c r="I95" s="14">
        <v>2466018.9565779511</v>
      </c>
      <c r="J95" s="15">
        <v>1458106.3813</v>
      </c>
      <c r="K95" s="15">
        <f>SUM(Tasaus[[#This Row],[Laskennallinen kunnallisvero, €]:[Laskennallinen kiinteistövero, €]])</f>
        <v>14729313.437583702</v>
      </c>
      <c r="L95" s="15">
        <f>Tasaus[[#This Row],[Laskennallinen verotulo yhteensä, €]]/Tasaus[[#This Row],[Asukasluku 31.12.2021]]</f>
        <v>1559.8129236030607</v>
      </c>
      <c r="M95" s="34">
        <f>$L$11-Tasaus[[#This Row],[Laskennallinen verotulo yhteensä, €/asukas (=tasausraja)]]</f>
        <v>397.13707639693939</v>
      </c>
      <c r="N95" s="377">
        <f>IF(Tasaus[[#This Row],[Erotus = tasausraja - laskennallinen verotulo, €/asukas]]&gt;0,(Tasaus[[#This Row],[Erotus = tasausraja - laskennallinen verotulo, €/asukas]]*$B$7),(Tasaus[[#This Row],[Erotus = tasausraja - laskennallinen verotulo, €/asukas]]*$B$8))</f>
        <v>357.42336875724544</v>
      </c>
      <c r="O95" s="378">
        <f>Tasaus[[#This Row],[Tasaus,  €/asukas]]*Tasaus[[#This Row],[Asukasluku 31.12.2021]]</f>
        <v>3375148.8711746689</v>
      </c>
      <c r="Q95" s="116"/>
      <c r="R95" s="117"/>
      <c r="S95" s="118"/>
    </row>
    <row r="96" spans="1:19" x14ac:dyDescent="0.25">
      <c r="A96" s="269">
        <v>250</v>
      </c>
      <c r="B96" s="13" t="s">
        <v>461</v>
      </c>
      <c r="C96" s="270">
        <v>1808</v>
      </c>
      <c r="D96" s="271">
        <v>21.5</v>
      </c>
      <c r="E96" s="271">
        <f>Tasaus[[#This Row],[Tuloveroprosentti 2022]]-12.64</f>
        <v>8.86</v>
      </c>
      <c r="F96" s="14">
        <v>4969473.0199999996</v>
      </c>
      <c r="G96" s="14">
        <f>Tasaus[[#This Row],[Kunnallisvero (maksuunpantu), €]]*100/Tasaus[[#This Row],[Tuloveroprosentti 2022]]</f>
        <v>23113827.999999996</v>
      </c>
      <c r="H96" s="272">
        <f>Tasaus[[#This Row],[Verotettava tulo (kunnallisvero), €]]*($E$11/100)</f>
        <v>1703489.1236</v>
      </c>
      <c r="I96" s="14">
        <v>667708.57506928581</v>
      </c>
      <c r="J96" s="15">
        <v>277624.71455000003</v>
      </c>
      <c r="K96" s="15">
        <f>SUM(Tasaus[[#This Row],[Laskennallinen kunnallisvero, €]:[Laskennallinen kiinteistövero, €]])</f>
        <v>2648822.4132192861</v>
      </c>
      <c r="L96" s="15">
        <f>Tasaus[[#This Row],[Laskennallinen verotulo yhteensä, €]]/Tasaus[[#This Row],[Asukasluku 31.12.2021]]</f>
        <v>1465.0566444796937</v>
      </c>
      <c r="M96" s="34">
        <f>$L$11-Tasaus[[#This Row],[Laskennallinen verotulo yhteensä, €/asukas (=tasausraja)]]</f>
        <v>491.89335552030639</v>
      </c>
      <c r="N96" s="377">
        <f>IF(Tasaus[[#This Row],[Erotus = tasausraja - laskennallinen verotulo, €/asukas]]&gt;0,(Tasaus[[#This Row],[Erotus = tasausraja - laskennallinen verotulo, €/asukas]]*$B$7),(Tasaus[[#This Row],[Erotus = tasausraja - laskennallinen verotulo, €/asukas]]*$B$8))</f>
        <v>442.70401996827576</v>
      </c>
      <c r="O96" s="378">
        <f>Tasaus[[#This Row],[Tasaus,  €/asukas]]*Tasaus[[#This Row],[Asukasluku 31.12.2021]]</f>
        <v>800408.86810264259</v>
      </c>
      <c r="Q96" s="116"/>
      <c r="R96" s="117"/>
      <c r="S96" s="118"/>
    </row>
    <row r="97" spans="1:19" x14ac:dyDescent="0.25">
      <c r="A97" s="269">
        <v>256</v>
      </c>
      <c r="B97" s="13" t="s">
        <v>462</v>
      </c>
      <c r="C97" s="270">
        <v>1581</v>
      </c>
      <c r="D97" s="271">
        <v>21.5</v>
      </c>
      <c r="E97" s="271">
        <f>Tasaus[[#This Row],[Tuloveroprosentti 2022]]-12.64</f>
        <v>8.86</v>
      </c>
      <c r="F97" s="14">
        <v>3978735.98</v>
      </c>
      <c r="G97" s="14">
        <f>Tasaus[[#This Row],[Kunnallisvero (maksuunpantu), €]]*100/Tasaus[[#This Row],[Tuloveroprosentti 2022]]</f>
        <v>18505748.744186047</v>
      </c>
      <c r="H97" s="272">
        <f>Tasaus[[#This Row],[Verotettava tulo (kunnallisvero), €]]*($E$11/100)</f>
        <v>1363873.6824465119</v>
      </c>
      <c r="I97" s="14">
        <v>580000.70452042739</v>
      </c>
      <c r="J97" s="15">
        <v>203503.89835</v>
      </c>
      <c r="K97" s="15">
        <f>SUM(Tasaus[[#This Row],[Laskennallinen kunnallisvero, €]:[Laskennallinen kiinteistövero, €]])</f>
        <v>2147378.2853169395</v>
      </c>
      <c r="L97" s="15">
        <f>Tasaus[[#This Row],[Laskennallinen verotulo yhteensä, €]]/Tasaus[[#This Row],[Asukasluku 31.12.2021]]</f>
        <v>1358.240534672321</v>
      </c>
      <c r="M97" s="34">
        <f>$L$11-Tasaus[[#This Row],[Laskennallinen verotulo yhteensä, €/asukas (=tasausraja)]]</f>
        <v>598.70946532767903</v>
      </c>
      <c r="N97" s="377">
        <f>IF(Tasaus[[#This Row],[Erotus = tasausraja - laskennallinen verotulo, €/asukas]]&gt;0,(Tasaus[[#This Row],[Erotus = tasausraja - laskennallinen verotulo, €/asukas]]*$B$7),(Tasaus[[#This Row],[Erotus = tasausraja - laskennallinen verotulo, €/asukas]]*$B$8))</f>
        <v>538.83851879491112</v>
      </c>
      <c r="O97" s="378">
        <f>Tasaus[[#This Row],[Tasaus,  €/asukas]]*Tasaus[[#This Row],[Asukasluku 31.12.2021]]</f>
        <v>851903.69821475446</v>
      </c>
      <c r="Q97" s="116"/>
      <c r="R97" s="117"/>
      <c r="S97" s="118"/>
    </row>
    <row r="98" spans="1:19" x14ac:dyDescent="0.25">
      <c r="A98" s="269">
        <v>257</v>
      </c>
      <c r="B98" s="13" t="s">
        <v>463</v>
      </c>
      <c r="C98" s="270">
        <v>40433</v>
      </c>
      <c r="D98" s="271">
        <v>19.75</v>
      </c>
      <c r="E98" s="271">
        <f>Tasaus[[#This Row],[Tuloveroprosentti 2022]]-12.64</f>
        <v>7.1099999999999994</v>
      </c>
      <c r="F98" s="14">
        <v>202863211.78999999</v>
      </c>
      <c r="G98" s="14">
        <f>Tasaus[[#This Row],[Kunnallisvero (maksuunpantu), €]]*100/Tasaus[[#This Row],[Tuloveroprosentti 2022]]</f>
        <v>1027155502.7341772</v>
      </c>
      <c r="H98" s="272">
        <f>Tasaus[[#This Row],[Verotettava tulo (kunnallisvero), €]]*($E$11/100)</f>
        <v>75701360.551508874</v>
      </c>
      <c r="I98" s="14">
        <v>5573223.792370066</v>
      </c>
      <c r="J98" s="15">
        <v>7426716.1007000012</v>
      </c>
      <c r="K98" s="15">
        <f>SUM(Tasaus[[#This Row],[Laskennallinen kunnallisvero, €]:[Laskennallinen kiinteistövero, €]])</f>
        <v>88701300.444578946</v>
      </c>
      <c r="L98" s="15">
        <f>Tasaus[[#This Row],[Laskennallinen verotulo yhteensä, €]]/Tasaus[[#This Row],[Asukasluku 31.12.2021]]</f>
        <v>2193.7847907545556</v>
      </c>
      <c r="M98" s="34">
        <f>$L$11-Tasaus[[#This Row],[Laskennallinen verotulo yhteensä, €/asukas (=tasausraja)]]</f>
        <v>-236.83479075455557</v>
      </c>
      <c r="N98" s="377">
        <f>IF(Tasaus[[#This Row],[Erotus = tasausraja - laskennallinen verotulo, €/asukas]]&gt;0,(Tasaus[[#This Row],[Erotus = tasausraja - laskennallinen verotulo, €/asukas]]*$B$7),(Tasaus[[#This Row],[Erotus = tasausraja - laskennallinen verotulo, €/asukas]]*$B$8))</f>
        <v>-23.683479075455558</v>
      </c>
      <c r="O98" s="378">
        <f>Tasaus[[#This Row],[Tasaus,  €/asukas]]*Tasaus[[#This Row],[Asukasluku 31.12.2021]]</f>
        <v>-957594.10945789458</v>
      </c>
      <c r="Q98" s="116"/>
      <c r="R98" s="117"/>
      <c r="S98" s="118"/>
    </row>
    <row r="99" spans="1:19" x14ac:dyDescent="0.25">
      <c r="A99" s="269">
        <v>260</v>
      </c>
      <c r="B99" s="13" t="s">
        <v>464</v>
      </c>
      <c r="C99" s="270">
        <v>9877</v>
      </c>
      <c r="D99" s="271">
        <v>20.75</v>
      </c>
      <c r="E99" s="271">
        <f>Tasaus[[#This Row],[Tuloveroprosentti 2022]]-12.64</f>
        <v>8.11</v>
      </c>
      <c r="F99" s="14">
        <v>27405727.600000001</v>
      </c>
      <c r="G99" s="14">
        <f>Tasaus[[#This Row],[Kunnallisvero (maksuunpantu), €]]*100/Tasaus[[#This Row],[Tuloveroprosentti 2022]]</f>
        <v>132075795.6626506</v>
      </c>
      <c r="H99" s="272">
        <f>Tasaus[[#This Row],[Verotettava tulo (kunnallisvero), €]]*($E$11/100)</f>
        <v>9733986.1403373517</v>
      </c>
      <c r="I99" s="14">
        <v>2190078.8525294792</v>
      </c>
      <c r="J99" s="15">
        <v>1549954.2536000002</v>
      </c>
      <c r="K99" s="15">
        <f>SUM(Tasaus[[#This Row],[Laskennallinen kunnallisvero, €]:[Laskennallinen kiinteistövero, €]])</f>
        <v>13474019.24646683</v>
      </c>
      <c r="L99" s="15">
        <f>Tasaus[[#This Row],[Laskennallinen verotulo yhteensä, €]]/Tasaus[[#This Row],[Asukasluku 31.12.2021]]</f>
        <v>1364.1813553170832</v>
      </c>
      <c r="M99" s="34">
        <f>$L$11-Tasaus[[#This Row],[Laskennallinen verotulo yhteensä, €/asukas (=tasausraja)]]</f>
        <v>592.76864468291683</v>
      </c>
      <c r="N99" s="377">
        <f>IF(Tasaus[[#This Row],[Erotus = tasausraja - laskennallinen verotulo, €/asukas]]&gt;0,(Tasaus[[#This Row],[Erotus = tasausraja - laskennallinen verotulo, €/asukas]]*$B$7),(Tasaus[[#This Row],[Erotus = tasausraja - laskennallinen verotulo, €/asukas]]*$B$8))</f>
        <v>533.49178021462512</v>
      </c>
      <c r="O99" s="378">
        <f>Tasaus[[#This Row],[Tasaus,  €/asukas]]*Tasaus[[#This Row],[Asukasluku 31.12.2021]]</f>
        <v>5269298.3131798524</v>
      </c>
      <c r="Q99" s="116"/>
      <c r="R99" s="117"/>
      <c r="S99" s="118"/>
    </row>
    <row r="100" spans="1:19" x14ac:dyDescent="0.25">
      <c r="A100" s="269">
        <v>261</v>
      </c>
      <c r="B100" s="13" t="s">
        <v>465</v>
      </c>
      <c r="C100" s="270">
        <v>6523</v>
      </c>
      <c r="D100" s="271">
        <v>20.25</v>
      </c>
      <c r="E100" s="271">
        <f>Tasaus[[#This Row],[Tuloveroprosentti 2022]]-12.64</f>
        <v>7.6099999999999994</v>
      </c>
      <c r="F100" s="14">
        <v>23582899.739999998</v>
      </c>
      <c r="G100" s="14">
        <f>Tasaus[[#This Row],[Kunnallisvero (maksuunpantu), €]]*100/Tasaus[[#This Row],[Tuloveroprosentti 2022]]</f>
        <v>116458764.14814815</v>
      </c>
      <c r="H100" s="272">
        <f>Tasaus[[#This Row],[Verotettava tulo (kunnallisvero), €]]*($E$11/100)</f>
        <v>8583010.9177185204</v>
      </c>
      <c r="I100" s="14">
        <v>3730189.2433099258</v>
      </c>
      <c r="J100" s="15">
        <v>3704219.3815000001</v>
      </c>
      <c r="K100" s="15">
        <f>SUM(Tasaus[[#This Row],[Laskennallinen kunnallisvero, €]:[Laskennallinen kiinteistövero, €]])</f>
        <v>16017419.542528447</v>
      </c>
      <c r="L100" s="15">
        <f>Tasaus[[#This Row],[Laskennallinen verotulo yhteensä, €]]/Tasaus[[#This Row],[Asukasluku 31.12.2021]]</f>
        <v>2455.5295941328295</v>
      </c>
      <c r="M100" s="34">
        <f>$L$11-Tasaus[[#This Row],[Laskennallinen verotulo yhteensä, €/asukas (=tasausraja)]]</f>
        <v>-498.57959413282947</v>
      </c>
      <c r="N100" s="377">
        <f>IF(Tasaus[[#This Row],[Erotus = tasausraja - laskennallinen verotulo, €/asukas]]&gt;0,(Tasaus[[#This Row],[Erotus = tasausraja - laskennallinen verotulo, €/asukas]]*$B$7),(Tasaus[[#This Row],[Erotus = tasausraja - laskennallinen verotulo, €/asukas]]*$B$8))</f>
        <v>-49.857959413282948</v>
      </c>
      <c r="O100" s="378">
        <f>Tasaus[[#This Row],[Tasaus,  €/asukas]]*Tasaus[[#This Row],[Asukasluku 31.12.2021]]</f>
        <v>-325223.46925284469</v>
      </c>
      <c r="Q100" s="116"/>
      <c r="R100" s="117"/>
      <c r="S100" s="118"/>
    </row>
    <row r="101" spans="1:19" x14ac:dyDescent="0.25">
      <c r="A101" s="269">
        <v>263</v>
      </c>
      <c r="B101" s="13" t="s">
        <v>466</v>
      </c>
      <c r="C101" s="270">
        <v>7759</v>
      </c>
      <c r="D101" s="271">
        <v>21.75</v>
      </c>
      <c r="E101" s="271">
        <f>Tasaus[[#This Row],[Tuloveroprosentti 2022]]-12.64</f>
        <v>9.11</v>
      </c>
      <c r="F101" s="14">
        <v>21962361.18</v>
      </c>
      <c r="G101" s="14">
        <f>Tasaus[[#This Row],[Kunnallisvero (maksuunpantu), €]]*100/Tasaus[[#This Row],[Tuloveroprosentti 2022]]</f>
        <v>100976373.24137931</v>
      </c>
      <c r="H101" s="272">
        <f>Tasaus[[#This Row],[Verotettava tulo (kunnallisvero), €]]*($E$11/100)</f>
        <v>7441958.7078896565</v>
      </c>
      <c r="I101" s="14">
        <v>1831874.6542675011</v>
      </c>
      <c r="J101" s="15">
        <v>907781.88010000018</v>
      </c>
      <c r="K101" s="15">
        <f>SUM(Tasaus[[#This Row],[Laskennallinen kunnallisvero, €]:[Laskennallinen kiinteistövero, €]])</f>
        <v>10181615.242257159</v>
      </c>
      <c r="L101" s="15">
        <f>Tasaus[[#This Row],[Laskennallinen verotulo yhteensä, €]]/Tasaus[[#This Row],[Asukasluku 31.12.2021]]</f>
        <v>1312.2329220591776</v>
      </c>
      <c r="M101" s="34">
        <f>$L$11-Tasaus[[#This Row],[Laskennallinen verotulo yhteensä, €/asukas (=tasausraja)]]</f>
        <v>644.71707794082249</v>
      </c>
      <c r="N101" s="377">
        <f>IF(Tasaus[[#This Row],[Erotus = tasausraja - laskennallinen verotulo, €/asukas]]&gt;0,(Tasaus[[#This Row],[Erotus = tasausraja - laskennallinen verotulo, €/asukas]]*$B$7),(Tasaus[[#This Row],[Erotus = tasausraja - laskennallinen verotulo, €/asukas]]*$B$8))</f>
        <v>580.24537014674024</v>
      </c>
      <c r="O101" s="378">
        <f>Tasaus[[#This Row],[Tasaus,  €/asukas]]*Tasaus[[#This Row],[Asukasluku 31.12.2021]]</f>
        <v>4502123.8269685572</v>
      </c>
      <c r="Q101" s="116"/>
      <c r="R101" s="117"/>
      <c r="S101" s="118"/>
    </row>
    <row r="102" spans="1:19" x14ac:dyDescent="0.25">
      <c r="A102" s="269">
        <v>265</v>
      </c>
      <c r="B102" s="13" t="s">
        <v>467</v>
      </c>
      <c r="C102" s="270">
        <v>1088</v>
      </c>
      <c r="D102" s="271">
        <v>21.75</v>
      </c>
      <c r="E102" s="271">
        <f>Tasaus[[#This Row],[Tuloveroprosentti 2022]]-12.64</f>
        <v>9.11</v>
      </c>
      <c r="F102" s="14">
        <v>2740219.96</v>
      </c>
      <c r="G102" s="14">
        <f>Tasaus[[#This Row],[Kunnallisvero (maksuunpantu), €]]*100/Tasaus[[#This Row],[Tuloveroprosentti 2022]]</f>
        <v>12598712.459770115</v>
      </c>
      <c r="H102" s="272">
        <f>Tasaus[[#This Row],[Verotettava tulo (kunnallisvero), €]]*($E$11/100)</f>
        <v>928525.10828505771</v>
      </c>
      <c r="I102" s="14">
        <v>580977.16826093011</v>
      </c>
      <c r="J102" s="15">
        <v>227730.92445000002</v>
      </c>
      <c r="K102" s="15">
        <f>SUM(Tasaus[[#This Row],[Laskennallinen kunnallisvero, €]:[Laskennallinen kiinteistövero, €]])</f>
        <v>1737233.200995988</v>
      </c>
      <c r="L102" s="15">
        <f>Tasaus[[#This Row],[Laskennallinen verotulo yhteensä, €]]/Tasaus[[#This Row],[Asukasluku 31.12.2021]]</f>
        <v>1596.7216920919006</v>
      </c>
      <c r="M102" s="34">
        <f>$L$11-Tasaus[[#This Row],[Laskennallinen verotulo yhteensä, €/asukas (=tasausraja)]]</f>
        <v>360.2283079080994</v>
      </c>
      <c r="N102" s="377">
        <f>IF(Tasaus[[#This Row],[Erotus = tasausraja - laskennallinen verotulo, €/asukas]]&gt;0,(Tasaus[[#This Row],[Erotus = tasausraja - laskennallinen verotulo, €/asukas]]*$B$7),(Tasaus[[#This Row],[Erotus = tasausraja - laskennallinen verotulo, €/asukas]]*$B$8))</f>
        <v>324.20547711728949</v>
      </c>
      <c r="O102" s="378">
        <f>Tasaus[[#This Row],[Tasaus,  €/asukas]]*Tasaus[[#This Row],[Asukasluku 31.12.2021]]</f>
        <v>352735.55910361098</v>
      </c>
      <c r="Q102" s="116"/>
      <c r="R102" s="117"/>
      <c r="S102" s="118"/>
    </row>
    <row r="103" spans="1:19" x14ac:dyDescent="0.25">
      <c r="A103" s="269">
        <v>271</v>
      </c>
      <c r="B103" s="13" t="s">
        <v>468</v>
      </c>
      <c r="C103" s="270">
        <v>6951</v>
      </c>
      <c r="D103" s="271">
        <v>21.75</v>
      </c>
      <c r="E103" s="271">
        <f>Tasaus[[#This Row],[Tuloveroprosentti 2022]]-12.64</f>
        <v>9.11</v>
      </c>
      <c r="F103" s="14">
        <v>23648932.789999999</v>
      </c>
      <c r="G103" s="14">
        <f>Tasaus[[#This Row],[Kunnallisvero (maksuunpantu), €]]*100/Tasaus[[#This Row],[Tuloveroprosentti 2022]]</f>
        <v>108730725.47126436</v>
      </c>
      <c r="H103" s="272">
        <f>Tasaus[[#This Row],[Verotettava tulo (kunnallisvero), €]]*($E$11/100)</f>
        <v>8013454.4672321854</v>
      </c>
      <c r="I103" s="14">
        <v>1226846.0694592379</v>
      </c>
      <c r="J103" s="15">
        <v>1052160.4388000001</v>
      </c>
      <c r="K103" s="15">
        <f>SUM(Tasaus[[#This Row],[Laskennallinen kunnallisvero, €]:[Laskennallinen kiinteistövero, €]])</f>
        <v>10292460.975491423</v>
      </c>
      <c r="L103" s="15">
        <f>Tasaus[[#This Row],[Laskennallinen verotulo yhteensä, €]]/Tasaus[[#This Row],[Asukasluku 31.12.2021]]</f>
        <v>1480.7165840154544</v>
      </c>
      <c r="M103" s="34">
        <f>$L$11-Tasaus[[#This Row],[Laskennallinen verotulo yhteensä, €/asukas (=tasausraja)]]</f>
        <v>476.23341598454567</v>
      </c>
      <c r="N103" s="377">
        <f>IF(Tasaus[[#This Row],[Erotus = tasausraja - laskennallinen verotulo, €/asukas]]&gt;0,(Tasaus[[#This Row],[Erotus = tasausraja - laskennallinen verotulo, €/asukas]]*$B$7),(Tasaus[[#This Row],[Erotus = tasausraja - laskennallinen verotulo, €/asukas]]*$B$8))</f>
        <v>428.61007438609113</v>
      </c>
      <c r="O103" s="378">
        <f>Tasaus[[#This Row],[Tasaus,  €/asukas]]*Tasaus[[#This Row],[Asukasluku 31.12.2021]]</f>
        <v>2979268.6270577195</v>
      </c>
      <c r="Q103" s="116"/>
      <c r="R103" s="117"/>
      <c r="S103" s="118"/>
    </row>
    <row r="104" spans="1:19" x14ac:dyDescent="0.25">
      <c r="A104" s="269">
        <v>272</v>
      </c>
      <c r="B104" s="13" t="s">
        <v>469</v>
      </c>
      <c r="C104" s="270">
        <v>47909</v>
      </c>
      <c r="D104" s="271">
        <v>21.5</v>
      </c>
      <c r="E104" s="271">
        <f>Tasaus[[#This Row],[Tuloveroprosentti 2022]]-12.64</f>
        <v>8.86</v>
      </c>
      <c r="F104" s="14">
        <v>178826501.49000001</v>
      </c>
      <c r="G104" s="14">
        <f>Tasaus[[#This Row],[Kunnallisvero (maksuunpantu), €]]*100/Tasaus[[#This Row],[Tuloveroprosentti 2022]]</f>
        <v>831751169.72093022</v>
      </c>
      <c r="H104" s="272">
        <f>Tasaus[[#This Row],[Verotettava tulo (kunnallisvero), €]]*($E$11/100)</f>
        <v>61300061.20843257</v>
      </c>
      <c r="I104" s="14">
        <v>15540407.083533524</v>
      </c>
      <c r="J104" s="15">
        <v>6805407.0204499997</v>
      </c>
      <c r="K104" s="15">
        <f>SUM(Tasaus[[#This Row],[Laskennallinen kunnallisvero, €]:[Laskennallinen kiinteistövero, €]])</f>
        <v>83645875.312416092</v>
      </c>
      <c r="L104" s="15">
        <f>Tasaus[[#This Row],[Laskennallinen verotulo yhteensä, €]]/Tasaus[[#This Row],[Asukasluku 31.12.2021]]</f>
        <v>1745.9323991821179</v>
      </c>
      <c r="M104" s="34">
        <f>$L$11-Tasaus[[#This Row],[Laskennallinen verotulo yhteensä, €/asukas (=tasausraja)]]</f>
        <v>211.01760081788211</v>
      </c>
      <c r="N104" s="377">
        <f>IF(Tasaus[[#This Row],[Erotus = tasausraja - laskennallinen verotulo, €/asukas]]&gt;0,(Tasaus[[#This Row],[Erotus = tasausraja - laskennallinen verotulo, €/asukas]]*$B$7),(Tasaus[[#This Row],[Erotus = tasausraja - laskennallinen verotulo, €/asukas]]*$B$8))</f>
        <v>189.91584073609391</v>
      </c>
      <c r="O104" s="378">
        <f>Tasaus[[#This Row],[Tasaus,  €/asukas]]*Tasaus[[#This Row],[Asukasluku 31.12.2021]]</f>
        <v>9098678.0138255227</v>
      </c>
      <c r="Q104" s="116"/>
      <c r="R104" s="117"/>
      <c r="S104" s="118"/>
    </row>
    <row r="105" spans="1:19" x14ac:dyDescent="0.25">
      <c r="A105" s="269">
        <v>273</v>
      </c>
      <c r="B105" s="13" t="s">
        <v>470</v>
      </c>
      <c r="C105" s="270">
        <v>3989</v>
      </c>
      <c r="D105" s="271">
        <v>20.5</v>
      </c>
      <c r="E105" s="271">
        <f>Tasaus[[#This Row],[Tuloveroprosentti 2022]]-12.64</f>
        <v>7.8599999999999994</v>
      </c>
      <c r="F105" s="14">
        <v>12866419.880000001</v>
      </c>
      <c r="G105" s="14">
        <f>Tasaus[[#This Row],[Kunnallisvero (maksuunpantu), €]]*100/Tasaus[[#This Row],[Tuloveroprosentti 2022]]</f>
        <v>62763023.804878049</v>
      </c>
      <c r="H105" s="272">
        <f>Tasaus[[#This Row],[Verotettava tulo (kunnallisvero), €]]*($E$11/100)</f>
        <v>4625634.8544195136</v>
      </c>
      <c r="I105" s="14">
        <v>833859.45360958029</v>
      </c>
      <c r="J105" s="15">
        <v>2056974.2205000003</v>
      </c>
      <c r="K105" s="15">
        <f>SUM(Tasaus[[#This Row],[Laskennallinen kunnallisvero, €]:[Laskennallinen kiinteistövero, €]])</f>
        <v>7516468.5285290945</v>
      </c>
      <c r="L105" s="15">
        <f>Tasaus[[#This Row],[Laskennallinen verotulo yhteensä, €]]/Tasaus[[#This Row],[Asukasluku 31.12.2021]]</f>
        <v>1884.298954256479</v>
      </c>
      <c r="M105" s="34">
        <f>$L$11-Tasaus[[#This Row],[Laskennallinen verotulo yhteensä, €/asukas (=tasausraja)]]</f>
        <v>72.651045743521081</v>
      </c>
      <c r="N105" s="377">
        <f>IF(Tasaus[[#This Row],[Erotus = tasausraja - laskennallinen verotulo, €/asukas]]&gt;0,(Tasaus[[#This Row],[Erotus = tasausraja - laskennallinen verotulo, €/asukas]]*$B$7),(Tasaus[[#This Row],[Erotus = tasausraja - laskennallinen verotulo, €/asukas]]*$B$8))</f>
        <v>65.385941169168973</v>
      </c>
      <c r="O105" s="378">
        <f>Tasaus[[#This Row],[Tasaus,  €/asukas]]*Tasaus[[#This Row],[Asukasluku 31.12.2021]]</f>
        <v>260824.51932381504</v>
      </c>
      <c r="Q105" s="116"/>
      <c r="R105" s="117"/>
      <c r="S105" s="118"/>
    </row>
    <row r="106" spans="1:19" x14ac:dyDescent="0.25">
      <c r="A106" s="269">
        <v>275</v>
      </c>
      <c r="B106" s="13" t="s">
        <v>471</v>
      </c>
      <c r="C106" s="270">
        <v>2586</v>
      </c>
      <c r="D106" s="271">
        <v>22</v>
      </c>
      <c r="E106" s="271">
        <f>Tasaus[[#This Row],[Tuloveroprosentti 2022]]-12.64</f>
        <v>9.36</v>
      </c>
      <c r="F106" s="14">
        <v>7598774.4500000002</v>
      </c>
      <c r="G106" s="14">
        <f>Tasaus[[#This Row],[Kunnallisvero (maksuunpantu), €]]*100/Tasaus[[#This Row],[Tuloveroprosentti 2022]]</f>
        <v>34539883.863636367</v>
      </c>
      <c r="H106" s="272">
        <f>Tasaus[[#This Row],[Verotettava tulo (kunnallisvero), €]]*($E$11/100)</f>
        <v>2545589.440750001</v>
      </c>
      <c r="I106" s="14">
        <v>727738.55023256072</v>
      </c>
      <c r="J106" s="15">
        <v>405499.52570000006</v>
      </c>
      <c r="K106" s="15">
        <f>SUM(Tasaus[[#This Row],[Laskennallinen kunnallisvero, €]:[Laskennallinen kiinteistövero, €]])</f>
        <v>3678827.516682562</v>
      </c>
      <c r="L106" s="15">
        <f>Tasaus[[#This Row],[Laskennallinen verotulo yhteensä, €]]/Tasaus[[#This Row],[Asukasluku 31.12.2021]]</f>
        <v>1422.5937806197069</v>
      </c>
      <c r="M106" s="34">
        <f>$L$11-Tasaus[[#This Row],[Laskennallinen verotulo yhteensä, €/asukas (=tasausraja)]]</f>
        <v>534.35621938029317</v>
      </c>
      <c r="N106" s="377">
        <f>IF(Tasaus[[#This Row],[Erotus = tasausraja - laskennallinen verotulo, €/asukas]]&gt;0,(Tasaus[[#This Row],[Erotus = tasausraja - laskennallinen verotulo, €/asukas]]*$B$7),(Tasaus[[#This Row],[Erotus = tasausraja - laskennallinen verotulo, €/asukas]]*$B$8))</f>
        <v>480.92059744226384</v>
      </c>
      <c r="O106" s="378">
        <f>Tasaus[[#This Row],[Tasaus,  €/asukas]]*Tasaus[[#This Row],[Asukasluku 31.12.2021]]</f>
        <v>1243660.6649856942</v>
      </c>
      <c r="Q106" s="116"/>
      <c r="R106" s="117"/>
      <c r="S106" s="118"/>
    </row>
    <row r="107" spans="1:19" x14ac:dyDescent="0.25">
      <c r="A107" s="269">
        <v>276</v>
      </c>
      <c r="B107" s="13" t="s">
        <v>472</v>
      </c>
      <c r="C107" s="270">
        <v>15035</v>
      </c>
      <c r="D107" s="271">
        <v>20.5</v>
      </c>
      <c r="E107" s="271">
        <f>Tasaus[[#This Row],[Tuloveroprosentti 2022]]-12.64</f>
        <v>7.8599999999999994</v>
      </c>
      <c r="F107" s="14">
        <v>53838516.539999999</v>
      </c>
      <c r="G107" s="14">
        <f>Tasaus[[#This Row],[Kunnallisvero (maksuunpantu), €]]*100/Tasaus[[#This Row],[Tuloveroprosentti 2022]]</f>
        <v>262626909.9512195</v>
      </c>
      <c r="H107" s="272">
        <f>Tasaus[[#This Row],[Verotettava tulo (kunnallisvero), €]]*($E$11/100)</f>
        <v>19355603.26340488</v>
      </c>
      <c r="I107" s="14">
        <v>2530279.6133003267</v>
      </c>
      <c r="J107" s="15">
        <v>1555763.93325</v>
      </c>
      <c r="K107" s="15">
        <f>SUM(Tasaus[[#This Row],[Laskennallinen kunnallisvero, €]:[Laskennallinen kiinteistövero, €]])</f>
        <v>23441646.809955206</v>
      </c>
      <c r="L107" s="15">
        <f>Tasaus[[#This Row],[Laskennallinen verotulo yhteensä, €]]/Tasaus[[#This Row],[Asukasluku 31.12.2021]]</f>
        <v>1559.1384642471039</v>
      </c>
      <c r="M107" s="34">
        <f>$L$11-Tasaus[[#This Row],[Laskennallinen verotulo yhteensä, €/asukas (=tasausraja)]]</f>
        <v>397.81153575289613</v>
      </c>
      <c r="N107" s="377">
        <f>IF(Tasaus[[#This Row],[Erotus = tasausraja - laskennallinen verotulo, €/asukas]]&gt;0,(Tasaus[[#This Row],[Erotus = tasausraja - laskennallinen verotulo, €/asukas]]*$B$7),(Tasaus[[#This Row],[Erotus = tasausraja - laskennallinen verotulo, €/asukas]]*$B$8))</f>
        <v>358.03038217760655</v>
      </c>
      <c r="O107" s="378">
        <f>Tasaus[[#This Row],[Tasaus,  €/asukas]]*Tasaus[[#This Row],[Asukasluku 31.12.2021]]</f>
        <v>5382986.7960403142</v>
      </c>
      <c r="Q107" s="116"/>
      <c r="R107" s="117"/>
      <c r="S107" s="118"/>
    </row>
    <row r="108" spans="1:19" x14ac:dyDescent="0.25">
      <c r="A108" s="269">
        <v>280</v>
      </c>
      <c r="B108" s="13" t="s">
        <v>473</v>
      </c>
      <c r="C108" s="270">
        <v>2050</v>
      </c>
      <c r="D108" s="271">
        <v>22</v>
      </c>
      <c r="E108" s="271">
        <f>Tasaus[[#This Row],[Tuloveroprosentti 2022]]-12.64</f>
        <v>9.36</v>
      </c>
      <c r="F108" s="14">
        <v>6166154.8300000001</v>
      </c>
      <c r="G108" s="14">
        <f>Tasaus[[#This Row],[Kunnallisvero (maksuunpantu), €]]*100/Tasaus[[#This Row],[Tuloveroprosentti 2022]]</f>
        <v>28027976.5</v>
      </c>
      <c r="H108" s="272">
        <f>Tasaus[[#This Row],[Verotettava tulo (kunnallisvero), €]]*($E$11/100)</f>
        <v>2065661.8680500004</v>
      </c>
      <c r="I108" s="14">
        <v>528998.41980176361</v>
      </c>
      <c r="J108" s="15">
        <v>390860.79525000002</v>
      </c>
      <c r="K108" s="15">
        <f>SUM(Tasaus[[#This Row],[Laskennallinen kunnallisvero, €]:[Laskennallinen kiinteistövero, €]])</f>
        <v>2985521.0831017639</v>
      </c>
      <c r="L108" s="15">
        <f>Tasaus[[#This Row],[Laskennallinen verotulo yhteensä, €]]/Tasaus[[#This Row],[Asukasluku 31.12.2021]]</f>
        <v>1456.3517478545189</v>
      </c>
      <c r="M108" s="34">
        <f>$L$11-Tasaus[[#This Row],[Laskennallinen verotulo yhteensä, €/asukas (=tasausraja)]]</f>
        <v>500.59825214548118</v>
      </c>
      <c r="N108" s="377">
        <f>IF(Tasaus[[#This Row],[Erotus = tasausraja - laskennallinen verotulo, €/asukas]]&gt;0,(Tasaus[[#This Row],[Erotus = tasausraja - laskennallinen verotulo, €/asukas]]*$B$7),(Tasaus[[#This Row],[Erotus = tasausraja - laskennallinen verotulo, €/asukas]]*$B$8))</f>
        <v>450.5384269309331</v>
      </c>
      <c r="O108" s="378">
        <f>Tasaus[[#This Row],[Tasaus,  €/asukas]]*Tasaus[[#This Row],[Asukasluku 31.12.2021]]</f>
        <v>923603.7752084129</v>
      </c>
      <c r="Q108" s="116"/>
      <c r="R108" s="117"/>
      <c r="S108" s="118"/>
    </row>
    <row r="109" spans="1:19" x14ac:dyDescent="0.25">
      <c r="A109" s="269">
        <v>284</v>
      </c>
      <c r="B109" s="13" t="s">
        <v>474</v>
      </c>
      <c r="C109" s="270">
        <v>2271</v>
      </c>
      <c r="D109" s="271">
        <v>20</v>
      </c>
      <c r="E109" s="271">
        <f>Tasaus[[#This Row],[Tuloveroprosentti 2022]]-12.64</f>
        <v>7.3599999999999994</v>
      </c>
      <c r="F109" s="14">
        <v>6717259.6299999999</v>
      </c>
      <c r="G109" s="14">
        <f>Tasaus[[#This Row],[Kunnallisvero (maksuunpantu), €]]*100/Tasaus[[#This Row],[Tuloveroprosentti 2022]]</f>
        <v>33586298.149999999</v>
      </c>
      <c r="H109" s="272">
        <f>Tasaus[[#This Row],[Verotettava tulo (kunnallisvero), €]]*($E$11/100)</f>
        <v>2475310.1736550005</v>
      </c>
      <c r="I109" s="14">
        <v>398544.37908637541</v>
      </c>
      <c r="J109" s="15">
        <v>331086.01920000004</v>
      </c>
      <c r="K109" s="15">
        <f>SUM(Tasaus[[#This Row],[Laskennallinen kunnallisvero, €]:[Laskennallinen kiinteistövero, €]])</f>
        <v>3204940.5719413757</v>
      </c>
      <c r="L109" s="15">
        <f>Tasaus[[#This Row],[Laskennallinen verotulo yhteensä, €]]/Tasaus[[#This Row],[Asukasluku 31.12.2021]]</f>
        <v>1411.2463989173825</v>
      </c>
      <c r="M109" s="34">
        <f>$L$11-Tasaus[[#This Row],[Laskennallinen verotulo yhteensä, €/asukas (=tasausraja)]]</f>
        <v>545.70360108261752</v>
      </c>
      <c r="N109" s="377">
        <f>IF(Tasaus[[#This Row],[Erotus = tasausraja - laskennallinen verotulo, €/asukas]]&gt;0,(Tasaus[[#This Row],[Erotus = tasausraja - laskennallinen verotulo, €/asukas]]*$B$7),(Tasaus[[#This Row],[Erotus = tasausraja - laskennallinen verotulo, €/asukas]]*$B$8))</f>
        <v>491.13324097435577</v>
      </c>
      <c r="O109" s="378">
        <f>Tasaus[[#This Row],[Tasaus,  €/asukas]]*Tasaus[[#This Row],[Asukasluku 31.12.2021]]</f>
        <v>1115363.590252762</v>
      </c>
      <c r="Q109" s="116"/>
      <c r="R109" s="117"/>
      <c r="S109" s="118"/>
    </row>
    <row r="110" spans="1:19" x14ac:dyDescent="0.25">
      <c r="A110" s="269">
        <v>285</v>
      </c>
      <c r="B110" s="13" t="s">
        <v>475</v>
      </c>
      <c r="C110" s="270">
        <v>51241</v>
      </c>
      <c r="D110" s="271">
        <v>22</v>
      </c>
      <c r="E110" s="271">
        <f>Tasaus[[#This Row],[Tuloveroprosentti 2022]]-12.64</f>
        <v>9.36</v>
      </c>
      <c r="F110" s="14">
        <v>213470025.69</v>
      </c>
      <c r="G110" s="14">
        <f>Tasaus[[#This Row],[Kunnallisvero (maksuunpantu), €]]*100/Tasaus[[#This Row],[Tuloveroprosentti 2022]]</f>
        <v>970318298.59090912</v>
      </c>
      <c r="H110" s="272">
        <f>Tasaus[[#This Row],[Verotettava tulo (kunnallisvero), €]]*($E$11/100)</f>
        <v>71512458.606150016</v>
      </c>
      <c r="I110" s="14">
        <v>11784103.296833338</v>
      </c>
      <c r="J110" s="15">
        <v>7043174.7681000009</v>
      </c>
      <c r="K110" s="15">
        <f>SUM(Tasaus[[#This Row],[Laskennallinen kunnallisvero, €]:[Laskennallinen kiinteistövero, €]])</f>
        <v>90339736.671083361</v>
      </c>
      <c r="L110" s="15">
        <f>Tasaus[[#This Row],[Laskennallinen verotulo yhteensä, €]]/Tasaus[[#This Row],[Asukasluku 31.12.2021]]</f>
        <v>1763.036175544649</v>
      </c>
      <c r="M110" s="34">
        <f>$L$11-Tasaus[[#This Row],[Laskennallinen verotulo yhteensä, €/asukas (=tasausraja)]]</f>
        <v>193.913824455351</v>
      </c>
      <c r="N110" s="377">
        <f>IF(Tasaus[[#This Row],[Erotus = tasausraja - laskennallinen verotulo, €/asukas]]&gt;0,(Tasaus[[#This Row],[Erotus = tasausraja - laskennallinen verotulo, €/asukas]]*$B$7),(Tasaus[[#This Row],[Erotus = tasausraja - laskennallinen verotulo, €/asukas]]*$B$8))</f>
        <v>174.5224420098159</v>
      </c>
      <c r="O110" s="378">
        <f>Tasaus[[#This Row],[Tasaus,  €/asukas]]*Tasaus[[#This Row],[Asukasluku 31.12.2021]]</f>
        <v>8942704.4510249775</v>
      </c>
      <c r="Q110" s="116"/>
      <c r="R110" s="117"/>
      <c r="S110" s="118"/>
    </row>
    <row r="111" spans="1:19" x14ac:dyDescent="0.25">
      <c r="A111" s="269">
        <v>286</v>
      </c>
      <c r="B111" s="13" t="s">
        <v>476</v>
      </c>
      <c r="C111" s="270">
        <v>80454</v>
      </c>
      <c r="D111" s="271">
        <v>21.250000000000004</v>
      </c>
      <c r="E111" s="271">
        <f>Tasaus[[#This Row],[Tuloveroprosentti 2022]]-12.64</f>
        <v>8.610000000000003</v>
      </c>
      <c r="F111" s="14">
        <v>315290770.47000003</v>
      </c>
      <c r="G111" s="14">
        <f>Tasaus[[#This Row],[Kunnallisvero (maksuunpantu), €]]*100/Tasaus[[#This Row],[Tuloveroprosentti 2022]]</f>
        <v>1483721272.8</v>
      </c>
      <c r="H111" s="272">
        <f>Tasaus[[#This Row],[Verotettava tulo (kunnallisvero), €]]*($E$11/100)</f>
        <v>109350257.80536002</v>
      </c>
      <c r="I111" s="14">
        <v>21483086.771699972</v>
      </c>
      <c r="J111" s="15">
        <v>11027694.447050001</v>
      </c>
      <c r="K111" s="15">
        <f>SUM(Tasaus[[#This Row],[Laskennallinen kunnallisvero, €]:[Laskennallinen kiinteistövero, €]])</f>
        <v>141861039.02410999</v>
      </c>
      <c r="L111" s="15">
        <f>Tasaus[[#This Row],[Laskennallinen verotulo yhteensä, €]]/Tasaus[[#This Row],[Asukasluku 31.12.2021]]</f>
        <v>1763.2565071234492</v>
      </c>
      <c r="M111" s="34">
        <f>$L$11-Tasaus[[#This Row],[Laskennallinen verotulo yhteensä, €/asukas (=tasausraja)]]</f>
        <v>193.69349287655086</v>
      </c>
      <c r="N111" s="377">
        <f>IF(Tasaus[[#This Row],[Erotus = tasausraja - laskennallinen verotulo, €/asukas]]&gt;0,(Tasaus[[#This Row],[Erotus = tasausraja - laskennallinen verotulo, €/asukas]]*$B$7),(Tasaus[[#This Row],[Erotus = tasausraja - laskennallinen verotulo, €/asukas]]*$B$8))</f>
        <v>174.32414358889579</v>
      </c>
      <c r="O111" s="378">
        <f>Tasaus[[#This Row],[Tasaus,  €/asukas]]*Tasaus[[#This Row],[Asukasluku 31.12.2021]]</f>
        <v>14025074.648301022</v>
      </c>
      <c r="Q111" s="116"/>
      <c r="R111" s="117"/>
      <c r="S111" s="118"/>
    </row>
    <row r="112" spans="1:19" x14ac:dyDescent="0.25">
      <c r="A112" s="269">
        <v>287</v>
      </c>
      <c r="B112" s="13" t="s">
        <v>477</v>
      </c>
      <c r="C112" s="270">
        <v>6380</v>
      </c>
      <c r="D112" s="271">
        <v>21.5</v>
      </c>
      <c r="E112" s="271">
        <f>Tasaus[[#This Row],[Tuloveroprosentti 2022]]-12.64</f>
        <v>8.86</v>
      </c>
      <c r="F112" s="14">
        <v>22163793.100000001</v>
      </c>
      <c r="G112" s="14">
        <f>Tasaus[[#This Row],[Kunnallisvero (maksuunpantu), €]]*100/Tasaus[[#This Row],[Tuloveroprosentti 2022]]</f>
        <v>103087409.76744185</v>
      </c>
      <c r="H112" s="272">
        <f>Tasaus[[#This Row],[Verotettava tulo (kunnallisvero), €]]*($E$11/100)</f>
        <v>7597542.0998604661</v>
      </c>
      <c r="I112" s="14">
        <v>1280538.0482603021</v>
      </c>
      <c r="J112" s="15">
        <v>1116353.97915</v>
      </c>
      <c r="K112" s="15">
        <f>SUM(Tasaus[[#This Row],[Laskennallinen kunnallisvero, €]:[Laskennallinen kiinteistövero, €]])</f>
        <v>9994434.1272707693</v>
      </c>
      <c r="L112" s="15">
        <f>Tasaus[[#This Row],[Laskennallinen verotulo yhteensä, €]]/Tasaus[[#This Row],[Asukasluku 31.12.2021]]</f>
        <v>1566.52572527755</v>
      </c>
      <c r="M112" s="34">
        <f>$L$11-Tasaus[[#This Row],[Laskennallinen verotulo yhteensä, €/asukas (=tasausraja)]]</f>
        <v>390.42427472245004</v>
      </c>
      <c r="N112" s="377">
        <f>IF(Tasaus[[#This Row],[Erotus = tasausraja - laskennallinen verotulo, €/asukas]]&gt;0,(Tasaus[[#This Row],[Erotus = tasausraja - laskennallinen verotulo, €/asukas]]*$B$7),(Tasaus[[#This Row],[Erotus = tasausraja - laskennallinen verotulo, €/asukas]]*$B$8))</f>
        <v>351.38184725020506</v>
      </c>
      <c r="O112" s="378">
        <f>Tasaus[[#This Row],[Tasaus,  €/asukas]]*Tasaus[[#This Row],[Asukasluku 31.12.2021]]</f>
        <v>2241816.1854563081</v>
      </c>
      <c r="Q112" s="116"/>
      <c r="R112" s="117"/>
      <c r="S112" s="118"/>
    </row>
    <row r="113" spans="1:19" x14ac:dyDescent="0.25">
      <c r="A113" s="269">
        <v>288</v>
      </c>
      <c r="B113" s="13" t="s">
        <v>478</v>
      </c>
      <c r="C113" s="270">
        <v>6442</v>
      </c>
      <c r="D113" s="271">
        <v>21.999999999999996</v>
      </c>
      <c r="E113" s="271">
        <f>Tasaus[[#This Row],[Tuloveroprosentti 2022]]-12.64</f>
        <v>9.3599999999999959</v>
      </c>
      <c r="F113" s="14">
        <v>22112343.32</v>
      </c>
      <c r="G113" s="14">
        <f>Tasaus[[#This Row],[Kunnallisvero (maksuunpantu), €]]*100/Tasaus[[#This Row],[Tuloveroprosentti 2022]]</f>
        <v>100510651.45454547</v>
      </c>
      <c r="H113" s="272">
        <f>Tasaus[[#This Row],[Verotettava tulo (kunnallisvero), €]]*($E$11/100)</f>
        <v>7407635.0122000026</v>
      </c>
      <c r="I113" s="14">
        <v>2025680.5225976936</v>
      </c>
      <c r="J113" s="15">
        <v>881255.31615000009</v>
      </c>
      <c r="K113" s="15">
        <f>SUM(Tasaus[[#This Row],[Laskennallinen kunnallisvero, €]:[Laskennallinen kiinteistövero, €]])</f>
        <v>10314570.850947697</v>
      </c>
      <c r="L113" s="15">
        <f>Tasaus[[#This Row],[Laskennallinen verotulo yhteensä, €]]/Tasaus[[#This Row],[Asukasluku 31.12.2021]]</f>
        <v>1601.1441867351284</v>
      </c>
      <c r="M113" s="34">
        <f>$L$11-Tasaus[[#This Row],[Laskennallinen verotulo yhteensä, €/asukas (=tasausraja)]]</f>
        <v>355.80581326487163</v>
      </c>
      <c r="N113" s="377">
        <f>IF(Tasaus[[#This Row],[Erotus = tasausraja - laskennallinen verotulo, €/asukas]]&gt;0,(Tasaus[[#This Row],[Erotus = tasausraja - laskennallinen verotulo, €/asukas]]*$B$7),(Tasaus[[#This Row],[Erotus = tasausraja - laskennallinen verotulo, €/asukas]]*$B$8))</f>
        <v>320.22523193838447</v>
      </c>
      <c r="O113" s="378">
        <f>Tasaus[[#This Row],[Tasaus,  €/asukas]]*Tasaus[[#This Row],[Asukasluku 31.12.2021]]</f>
        <v>2062890.9441470727</v>
      </c>
      <c r="Q113" s="116"/>
      <c r="R113" s="117"/>
      <c r="S113" s="118"/>
    </row>
    <row r="114" spans="1:19" x14ac:dyDescent="0.25">
      <c r="A114" s="269">
        <v>290</v>
      </c>
      <c r="B114" s="13" t="s">
        <v>479</v>
      </c>
      <c r="C114" s="270">
        <v>7928</v>
      </c>
      <c r="D114" s="271">
        <v>22</v>
      </c>
      <c r="E114" s="271">
        <f>Tasaus[[#This Row],[Tuloveroprosentti 2022]]-12.64</f>
        <v>9.36</v>
      </c>
      <c r="F114" s="14">
        <v>24714313.350000001</v>
      </c>
      <c r="G114" s="14">
        <f>Tasaus[[#This Row],[Kunnallisvero (maksuunpantu), €]]*100/Tasaus[[#This Row],[Tuloveroprosentti 2022]]</f>
        <v>112337787.95454545</v>
      </c>
      <c r="H114" s="272">
        <f>Tasaus[[#This Row],[Verotettava tulo (kunnallisvero), €]]*($E$11/100)</f>
        <v>8279294.9722500015</v>
      </c>
      <c r="I114" s="14">
        <v>2908072.604849339</v>
      </c>
      <c r="J114" s="15">
        <v>1139533.1901500004</v>
      </c>
      <c r="K114" s="15">
        <f>SUM(Tasaus[[#This Row],[Laskennallinen kunnallisvero, €]:[Laskennallinen kiinteistövero, €]])</f>
        <v>12326900.76724934</v>
      </c>
      <c r="L114" s="15">
        <f>Tasaus[[#This Row],[Laskennallinen verotulo yhteensä, €]]/Tasaus[[#This Row],[Asukasluku 31.12.2021]]</f>
        <v>1554.8563026298361</v>
      </c>
      <c r="M114" s="34">
        <f>$L$11-Tasaus[[#This Row],[Laskennallinen verotulo yhteensä, €/asukas (=tasausraja)]]</f>
        <v>402.09369737016391</v>
      </c>
      <c r="N114" s="377">
        <f>IF(Tasaus[[#This Row],[Erotus = tasausraja - laskennallinen verotulo, €/asukas]]&gt;0,(Tasaus[[#This Row],[Erotus = tasausraja - laskennallinen verotulo, €/asukas]]*$B$7),(Tasaus[[#This Row],[Erotus = tasausraja - laskennallinen verotulo, €/asukas]]*$B$8))</f>
        <v>361.88432763314751</v>
      </c>
      <c r="O114" s="378">
        <f>Tasaus[[#This Row],[Tasaus,  €/asukas]]*Tasaus[[#This Row],[Asukasluku 31.12.2021]]</f>
        <v>2869018.9494755934</v>
      </c>
      <c r="Q114" s="116"/>
      <c r="R114" s="117"/>
      <c r="S114" s="118"/>
    </row>
    <row r="115" spans="1:19" x14ac:dyDescent="0.25">
      <c r="A115" s="269">
        <v>291</v>
      </c>
      <c r="B115" s="13" t="s">
        <v>480</v>
      </c>
      <c r="C115" s="270">
        <v>2158</v>
      </c>
      <c r="D115" s="271">
        <v>21.75</v>
      </c>
      <c r="E115" s="271">
        <f>Tasaus[[#This Row],[Tuloveroprosentti 2022]]-12.64</f>
        <v>9.11</v>
      </c>
      <c r="F115" s="14">
        <v>6635406.3200000003</v>
      </c>
      <c r="G115" s="14">
        <f>Tasaus[[#This Row],[Kunnallisvero (maksuunpantu), €]]*100/Tasaus[[#This Row],[Tuloveroprosentti 2022]]</f>
        <v>30507615.264367815</v>
      </c>
      <c r="H115" s="272">
        <f>Tasaus[[#This Row],[Verotettava tulo (kunnallisvero), €]]*($E$11/100)</f>
        <v>2248411.2449839083</v>
      </c>
      <c r="I115" s="14">
        <v>930039.86953595222</v>
      </c>
      <c r="J115" s="15">
        <v>771562.89504999993</v>
      </c>
      <c r="K115" s="15">
        <f>SUM(Tasaus[[#This Row],[Laskennallinen kunnallisvero, €]:[Laskennallinen kiinteistövero, €]])</f>
        <v>3950014.0095698605</v>
      </c>
      <c r="L115" s="15">
        <f>Tasaus[[#This Row],[Laskennallinen verotulo yhteensä, €]]/Tasaus[[#This Row],[Asukasluku 31.12.2021]]</f>
        <v>1830.4050090685173</v>
      </c>
      <c r="M115" s="34">
        <f>$L$11-Tasaus[[#This Row],[Laskennallinen verotulo yhteensä, €/asukas (=tasausraja)]]</f>
        <v>126.54499093148274</v>
      </c>
      <c r="N115" s="377">
        <f>IF(Tasaus[[#This Row],[Erotus = tasausraja - laskennallinen verotulo, €/asukas]]&gt;0,(Tasaus[[#This Row],[Erotus = tasausraja - laskennallinen verotulo, €/asukas]]*$B$7),(Tasaus[[#This Row],[Erotus = tasausraja - laskennallinen verotulo, €/asukas]]*$B$8))</f>
        <v>113.89049183833447</v>
      </c>
      <c r="O115" s="378">
        <f>Tasaus[[#This Row],[Tasaus,  €/asukas]]*Tasaus[[#This Row],[Asukasluku 31.12.2021]]</f>
        <v>245775.68138712578</v>
      </c>
      <c r="Q115" s="116"/>
      <c r="R115" s="117"/>
      <c r="S115" s="118"/>
    </row>
    <row r="116" spans="1:19" x14ac:dyDescent="0.25">
      <c r="A116" s="269">
        <v>297</v>
      </c>
      <c r="B116" s="13" t="s">
        <v>481</v>
      </c>
      <c r="C116" s="270">
        <v>121543</v>
      </c>
      <c r="D116" s="271">
        <v>20.75</v>
      </c>
      <c r="E116" s="271">
        <f>Tasaus[[#This Row],[Tuloveroprosentti 2022]]-12.64</f>
        <v>8.11</v>
      </c>
      <c r="F116" s="14">
        <v>460140241.99000001</v>
      </c>
      <c r="G116" s="14">
        <f>Tasaus[[#This Row],[Kunnallisvero (maksuunpantu), €]]*100/Tasaus[[#This Row],[Tuloveroprosentti 2022]]</f>
        <v>2217543334.8915663</v>
      </c>
      <c r="H116" s="272">
        <f>Tasaus[[#This Row],[Verotettava tulo (kunnallisvero), €]]*($E$11/100)</f>
        <v>163432943.78150848</v>
      </c>
      <c r="I116" s="14">
        <v>26275058.410108328</v>
      </c>
      <c r="J116" s="15">
        <v>19959625.471250001</v>
      </c>
      <c r="K116" s="15">
        <f>SUM(Tasaus[[#This Row],[Laskennallinen kunnallisvero, €]:[Laskennallinen kiinteistövero, €]])</f>
        <v>209667627.6628668</v>
      </c>
      <c r="L116" s="15">
        <f>Tasaus[[#This Row],[Laskennallinen verotulo yhteensä, €]]/Tasaus[[#This Row],[Asukasluku 31.12.2021]]</f>
        <v>1725.0489757770238</v>
      </c>
      <c r="M116" s="34">
        <f>$L$11-Tasaus[[#This Row],[Laskennallinen verotulo yhteensä, €/asukas (=tasausraja)]]</f>
        <v>231.90102422297628</v>
      </c>
      <c r="N116" s="377">
        <f>IF(Tasaus[[#This Row],[Erotus = tasausraja - laskennallinen verotulo, €/asukas]]&gt;0,(Tasaus[[#This Row],[Erotus = tasausraja - laskennallinen verotulo, €/asukas]]*$B$7),(Tasaus[[#This Row],[Erotus = tasausraja - laskennallinen verotulo, €/asukas]]*$B$8))</f>
        <v>208.71092180067865</v>
      </c>
      <c r="O116" s="378">
        <f>Tasaus[[#This Row],[Tasaus,  €/asukas]]*Tasaus[[#This Row],[Asukasluku 31.12.2021]]</f>
        <v>25367351.568419885</v>
      </c>
      <c r="Q116" s="116"/>
      <c r="R116" s="117"/>
      <c r="S116" s="118"/>
    </row>
    <row r="117" spans="1:19" x14ac:dyDescent="0.25">
      <c r="A117" s="245">
        <v>300</v>
      </c>
      <c r="B117" s="36" t="s">
        <v>482</v>
      </c>
      <c r="C117" s="270">
        <v>3528</v>
      </c>
      <c r="D117" s="271">
        <v>21.000000000000004</v>
      </c>
      <c r="E117" s="271">
        <f>Tasaus[[#This Row],[Tuloveroprosentti 2022]]-12.64</f>
        <v>8.360000000000003</v>
      </c>
      <c r="F117" s="14">
        <v>10399125.65</v>
      </c>
      <c r="G117" s="14">
        <f>Tasaus[[#This Row],[Kunnallisvero (maksuunpantu), €]]*100/Tasaus[[#This Row],[Tuloveroprosentti 2022]]</f>
        <v>49519645.95238094</v>
      </c>
      <c r="H117" s="272">
        <f>Tasaus[[#This Row],[Verotettava tulo (kunnallisvero), €]]*($E$11/100)</f>
        <v>3649597.906690476</v>
      </c>
      <c r="I117" s="14">
        <v>625122.0226364733</v>
      </c>
      <c r="J117" s="274">
        <v>568271.28140000009</v>
      </c>
      <c r="K117" s="15">
        <f>SUM(Tasaus[[#This Row],[Laskennallinen kunnallisvero, €]:[Laskennallinen kiinteistövero, €]])</f>
        <v>4842991.2107269494</v>
      </c>
      <c r="L117" s="15">
        <f>Tasaus[[#This Row],[Laskennallinen verotulo yhteensä, €]]/Tasaus[[#This Row],[Asukasluku 31.12.2021]]</f>
        <v>1372.7299350133076</v>
      </c>
      <c r="M117" s="34">
        <f>$L$11-Tasaus[[#This Row],[Laskennallinen verotulo yhteensä, €/asukas (=tasausraja)]]</f>
        <v>584.22006498669248</v>
      </c>
      <c r="N117" s="377">
        <f>IF(Tasaus[[#This Row],[Erotus = tasausraja - laskennallinen verotulo, €/asukas]]&gt;0,(Tasaus[[#This Row],[Erotus = tasausraja - laskennallinen verotulo, €/asukas]]*$B$7),(Tasaus[[#This Row],[Erotus = tasausraja - laskennallinen verotulo, €/asukas]]*$B$8))</f>
        <v>525.79805848802323</v>
      </c>
      <c r="O117" s="378">
        <f>Tasaus[[#This Row],[Tasaus,  €/asukas]]*Tasaus[[#This Row],[Asukasluku 31.12.2021]]</f>
        <v>1855015.5503457459</v>
      </c>
      <c r="Q117" s="116"/>
      <c r="R117" s="117"/>
      <c r="S117" s="118"/>
    </row>
    <row r="118" spans="1:19" x14ac:dyDescent="0.25">
      <c r="A118" s="269">
        <v>301</v>
      </c>
      <c r="B118" s="13" t="s">
        <v>483</v>
      </c>
      <c r="C118" s="273">
        <v>20197</v>
      </c>
      <c r="D118" s="271">
        <v>21</v>
      </c>
      <c r="E118" s="271">
        <f>Tasaus[[#This Row],[Tuloveroprosentti 2022]]-12.64</f>
        <v>8.36</v>
      </c>
      <c r="F118" s="14">
        <v>61803494.329999998</v>
      </c>
      <c r="G118" s="14">
        <f>Tasaus[[#This Row],[Kunnallisvero (maksuunpantu), €]]*100/Tasaus[[#This Row],[Tuloveroprosentti 2022]]</f>
        <v>294302353.95238096</v>
      </c>
      <c r="H118" s="272">
        <f>Tasaus[[#This Row],[Verotettava tulo (kunnallisvero), €]]*($E$11/100)</f>
        <v>21690083.486290481</v>
      </c>
      <c r="I118" s="14">
        <v>3802559.2023412194</v>
      </c>
      <c r="J118" s="274">
        <v>2441814.0651500006</v>
      </c>
      <c r="K118" s="15">
        <f>SUM(Tasaus[[#This Row],[Laskennallinen kunnallisvero, €]:[Laskennallinen kiinteistövero, €]])</f>
        <v>27934456.753781699</v>
      </c>
      <c r="L118" s="15">
        <f>Tasaus[[#This Row],[Laskennallinen verotulo yhteensä, €]]/Tasaus[[#This Row],[Asukasluku 31.12.2021]]</f>
        <v>1383.0993094906025</v>
      </c>
      <c r="M118" s="34">
        <f>$L$11-Tasaus[[#This Row],[Laskennallinen verotulo yhteensä, €/asukas (=tasausraja)]]</f>
        <v>573.85069050939751</v>
      </c>
      <c r="N118" s="377">
        <f>IF(Tasaus[[#This Row],[Erotus = tasausraja - laskennallinen verotulo, €/asukas]]&gt;0,(Tasaus[[#This Row],[Erotus = tasausraja - laskennallinen verotulo, €/asukas]]*$B$7),(Tasaus[[#This Row],[Erotus = tasausraja - laskennallinen verotulo, €/asukas]]*$B$8))</f>
        <v>516.4656214584578</v>
      </c>
      <c r="O118" s="378">
        <f>Tasaus[[#This Row],[Tasaus,  €/asukas]]*Tasaus[[#This Row],[Asukasluku 31.12.2021]]</f>
        <v>10431056.156596472</v>
      </c>
      <c r="Q118" s="116"/>
      <c r="R118" s="117"/>
      <c r="S118" s="118"/>
    </row>
    <row r="119" spans="1:19" x14ac:dyDescent="0.25">
      <c r="A119" s="269">
        <v>304</v>
      </c>
      <c r="B119" s="13" t="s">
        <v>484</v>
      </c>
      <c r="C119" s="273">
        <v>971</v>
      </c>
      <c r="D119" s="271">
        <v>18</v>
      </c>
      <c r="E119" s="271">
        <f>Tasaus[[#This Row],[Tuloveroprosentti 2022]]-12.64</f>
        <v>5.3599999999999994</v>
      </c>
      <c r="F119" s="14">
        <v>3649579.24</v>
      </c>
      <c r="G119" s="14">
        <f>Tasaus[[#This Row],[Kunnallisvero (maksuunpantu), €]]*100/Tasaus[[#This Row],[Tuloveroprosentti 2022]]</f>
        <v>20275440.222222224</v>
      </c>
      <c r="H119" s="272">
        <f>Tasaus[[#This Row],[Verotettava tulo (kunnallisvero), €]]*($E$11/100)</f>
        <v>1494299.9443777781</v>
      </c>
      <c r="I119" s="14">
        <v>229706.15113095508</v>
      </c>
      <c r="J119" s="15">
        <v>909474.91410000017</v>
      </c>
      <c r="K119" s="15">
        <f>SUM(Tasaus[[#This Row],[Laskennallinen kunnallisvero, €]:[Laskennallinen kiinteistövero, €]])</f>
        <v>2633481.0096087335</v>
      </c>
      <c r="L119" s="15">
        <f>Tasaus[[#This Row],[Laskennallinen verotulo yhteensä, €]]/Tasaus[[#This Row],[Asukasluku 31.12.2021]]</f>
        <v>2712.1328626248542</v>
      </c>
      <c r="M119" s="34">
        <f>$L$11-Tasaus[[#This Row],[Laskennallinen verotulo yhteensä, €/asukas (=tasausraja)]]</f>
        <v>-755.18286262485412</v>
      </c>
      <c r="N119" s="377">
        <f>IF(Tasaus[[#This Row],[Erotus = tasausraja - laskennallinen verotulo, €/asukas]]&gt;0,(Tasaus[[#This Row],[Erotus = tasausraja - laskennallinen verotulo, €/asukas]]*$B$7),(Tasaus[[#This Row],[Erotus = tasausraja - laskennallinen verotulo, €/asukas]]*$B$8))</f>
        <v>-75.518286262485418</v>
      </c>
      <c r="O119" s="378">
        <f>Tasaus[[#This Row],[Tasaus,  €/asukas]]*Tasaus[[#This Row],[Asukasluku 31.12.2021]]</f>
        <v>-73328.255960873343</v>
      </c>
      <c r="Q119" s="116"/>
      <c r="R119" s="117"/>
      <c r="S119" s="118"/>
    </row>
    <row r="120" spans="1:19" x14ac:dyDescent="0.25">
      <c r="A120" s="269">
        <v>305</v>
      </c>
      <c r="B120" s="13" t="s">
        <v>485</v>
      </c>
      <c r="C120" s="270">
        <v>15165</v>
      </c>
      <c r="D120" s="271">
        <v>20</v>
      </c>
      <c r="E120" s="271">
        <f>Tasaus[[#This Row],[Tuloveroprosentti 2022]]-12.64</f>
        <v>7.3599999999999994</v>
      </c>
      <c r="F120" s="14">
        <v>45203710.020000003</v>
      </c>
      <c r="G120" s="14">
        <f>Tasaus[[#This Row],[Kunnallisvero (maksuunpantu), €]]*100/Tasaus[[#This Row],[Tuloveroprosentti 2022]]</f>
        <v>226018550.09999999</v>
      </c>
      <c r="H120" s="272">
        <f>Tasaus[[#This Row],[Verotettava tulo (kunnallisvero), €]]*($E$11/100)</f>
        <v>16657567.142370002</v>
      </c>
      <c r="I120" s="14">
        <v>3847206.7173087061</v>
      </c>
      <c r="J120" s="15">
        <v>4002226.2474500001</v>
      </c>
      <c r="K120" s="15">
        <f>SUM(Tasaus[[#This Row],[Laskennallinen kunnallisvero, €]:[Laskennallinen kiinteistövero, €]])</f>
        <v>24507000.10712871</v>
      </c>
      <c r="L120" s="15">
        <f>Tasaus[[#This Row],[Laskennallinen verotulo yhteensä, €]]/Tasaus[[#This Row],[Asukasluku 31.12.2021]]</f>
        <v>1616.0237459366112</v>
      </c>
      <c r="M120" s="34">
        <f>$L$11-Tasaus[[#This Row],[Laskennallinen verotulo yhteensä, €/asukas (=tasausraja)]]</f>
        <v>340.9262540633888</v>
      </c>
      <c r="N120" s="377">
        <f>IF(Tasaus[[#This Row],[Erotus = tasausraja - laskennallinen verotulo, €/asukas]]&gt;0,(Tasaus[[#This Row],[Erotus = tasausraja - laskennallinen verotulo, €/asukas]]*$B$7),(Tasaus[[#This Row],[Erotus = tasausraja - laskennallinen verotulo, €/asukas]]*$B$8))</f>
        <v>306.83362865704993</v>
      </c>
      <c r="O120" s="378">
        <f>Tasaus[[#This Row],[Tasaus,  €/asukas]]*Tasaus[[#This Row],[Asukasluku 31.12.2021]]</f>
        <v>4653131.978584162</v>
      </c>
      <c r="Q120" s="116"/>
      <c r="R120" s="117"/>
      <c r="S120" s="118"/>
    </row>
    <row r="121" spans="1:19" x14ac:dyDescent="0.25">
      <c r="A121" s="269">
        <v>309</v>
      </c>
      <c r="B121" s="13" t="s">
        <v>486</v>
      </c>
      <c r="C121" s="270">
        <v>6506</v>
      </c>
      <c r="D121" s="271">
        <v>21.5</v>
      </c>
      <c r="E121" s="271">
        <f>Tasaus[[#This Row],[Tuloveroprosentti 2022]]-12.64</f>
        <v>8.86</v>
      </c>
      <c r="F121" s="14">
        <v>19463272.02</v>
      </c>
      <c r="G121" s="14">
        <f>Tasaus[[#This Row],[Kunnallisvero (maksuunpantu), €]]*100/Tasaus[[#This Row],[Tuloveroprosentti 2022]]</f>
        <v>90526846.604651168</v>
      </c>
      <c r="H121" s="272">
        <f>Tasaus[[#This Row],[Verotettava tulo (kunnallisvero), €]]*($E$11/100)</f>
        <v>6671828.5947627928</v>
      </c>
      <c r="I121" s="14">
        <v>1001946.1255238713</v>
      </c>
      <c r="J121" s="15">
        <v>763682.93315000006</v>
      </c>
      <c r="K121" s="15">
        <f>SUM(Tasaus[[#This Row],[Laskennallinen kunnallisvero, €]:[Laskennallinen kiinteistövero, €]])</f>
        <v>8437457.6534366645</v>
      </c>
      <c r="L121" s="15">
        <f>Tasaus[[#This Row],[Laskennallinen verotulo yhteensä, €]]/Tasaus[[#This Row],[Asukasluku 31.12.2021]]</f>
        <v>1296.8732944107999</v>
      </c>
      <c r="M121" s="34">
        <f>$L$11-Tasaus[[#This Row],[Laskennallinen verotulo yhteensä, €/asukas (=tasausraja)]]</f>
        <v>660.07670558920017</v>
      </c>
      <c r="N121" s="377">
        <f>IF(Tasaus[[#This Row],[Erotus = tasausraja - laskennallinen verotulo, €/asukas]]&gt;0,(Tasaus[[#This Row],[Erotus = tasausraja - laskennallinen verotulo, €/asukas]]*$B$7),(Tasaus[[#This Row],[Erotus = tasausraja - laskennallinen verotulo, €/asukas]]*$B$8))</f>
        <v>594.06903503028013</v>
      </c>
      <c r="O121" s="378">
        <f>Tasaus[[#This Row],[Tasaus,  €/asukas]]*Tasaus[[#This Row],[Asukasluku 31.12.2021]]</f>
        <v>3865013.1419070028</v>
      </c>
      <c r="Q121" s="116"/>
      <c r="R121" s="117"/>
      <c r="S121" s="118"/>
    </row>
    <row r="122" spans="1:19" x14ac:dyDescent="0.25">
      <c r="A122" s="269">
        <v>312</v>
      </c>
      <c r="B122" s="13" t="s">
        <v>487</v>
      </c>
      <c r="C122" s="270">
        <v>1232</v>
      </c>
      <c r="D122" s="271">
        <v>22.5</v>
      </c>
      <c r="E122" s="271">
        <f>Tasaus[[#This Row],[Tuloveroprosentti 2022]]-12.64</f>
        <v>9.86</v>
      </c>
      <c r="F122" s="14">
        <v>3571630.07</v>
      </c>
      <c r="G122" s="14">
        <f>Tasaus[[#This Row],[Kunnallisvero (maksuunpantu), €]]*100/Tasaus[[#This Row],[Tuloveroprosentti 2022]]</f>
        <v>15873911.422222223</v>
      </c>
      <c r="H122" s="272">
        <f>Tasaus[[#This Row],[Verotettava tulo (kunnallisvero), €]]*($E$11/100)</f>
        <v>1169907.271817778</v>
      </c>
      <c r="I122" s="14">
        <v>819710.28840041161</v>
      </c>
      <c r="J122" s="15">
        <v>189677.8487</v>
      </c>
      <c r="K122" s="15">
        <f>SUM(Tasaus[[#This Row],[Laskennallinen kunnallisvero, €]:[Laskennallinen kiinteistövero, €]])</f>
        <v>2179295.4089181898</v>
      </c>
      <c r="L122" s="15">
        <f>Tasaus[[#This Row],[Laskennallinen verotulo yhteensä, €]]/Tasaus[[#This Row],[Asukasluku 31.12.2021]]</f>
        <v>1768.9086111348943</v>
      </c>
      <c r="M122" s="34">
        <f>$L$11-Tasaus[[#This Row],[Laskennallinen verotulo yhteensä, €/asukas (=tasausraja)]]</f>
        <v>188.04138886510577</v>
      </c>
      <c r="N122" s="377">
        <f>IF(Tasaus[[#This Row],[Erotus = tasausraja - laskennallinen verotulo, €/asukas]]&gt;0,(Tasaus[[#This Row],[Erotus = tasausraja - laskennallinen verotulo, €/asukas]]*$B$7),(Tasaus[[#This Row],[Erotus = tasausraja - laskennallinen verotulo, €/asukas]]*$B$8))</f>
        <v>169.2372499785952</v>
      </c>
      <c r="O122" s="378">
        <f>Tasaus[[#This Row],[Tasaus,  €/asukas]]*Tasaus[[#This Row],[Asukasluku 31.12.2021]]</f>
        <v>208500.2919736293</v>
      </c>
      <c r="Q122" s="116"/>
      <c r="R122" s="117"/>
      <c r="S122" s="118"/>
    </row>
    <row r="123" spans="1:19" x14ac:dyDescent="0.25">
      <c r="A123" s="269">
        <v>316</v>
      </c>
      <c r="B123" s="13" t="s">
        <v>488</v>
      </c>
      <c r="C123" s="270">
        <v>4245</v>
      </c>
      <c r="D123" s="271">
        <v>22</v>
      </c>
      <c r="E123" s="271">
        <f>Tasaus[[#This Row],[Tuloveroprosentti 2022]]-12.64</f>
        <v>9.36</v>
      </c>
      <c r="F123" s="14">
        <v>15571959.779999999</v>
      </c>
      <c r="G123" s="14">
        <f>Tasaus[[#This Row],[Kunnallisvero (maksuunpantu), €]]*100/Tasaus[[#This Row],[Tuloveroprosentti 2022]]</f>
        <v>70781635.36363636</v>
      </c>
      <c r="H123" s="272">
        <f>Tasaus[[#This Row],[Verotettava tulo (kunnallisvero), €]]*($E$11/100)</f>
        <v>5216606.526300001</v>
      </c>
      <c r="I123" s="14">
        <v>555873.35682519036</v>
      </c>
      <c r="J123" s="15">
        <v>511233.63589999999</v>
      </c>
      <c r="K123" s="15">
        <f>SUM(Tasaus[[#This Row],[Laskennallinen kunnallisvero, €]:[Laskennallinen kiinteistövero, €]])</f>
        <v>6283713.5190251917</v>
      </c>
      <c r="L123" s="15">
        <f>Tasaus[[#This Row],[Laskennallinen verotulo yhteensä, €]]/Tasaus[[#This Row],[Asukasluku 31.12.2021]]</f>
        <v>1480.2623130801394</v>
      </c>
      <c r="M123" s="34">
        <f>$L$11-Tasaus[[#This Row],[Laskennallinen verotulo yhteensä, €/asukas (=tasausraja)]]</f>
        <v>476.68768691986065</v>
      </c>
      <c r="N123" s="377">
        <f>IF(Tasaus[[#This Row],[Erotus = tasausraja - laskennallinen verotulo, €/asukas]]&gt;0,(Tasaus[[#This Row],[Erotus = tasausraja - laskennallinen verotulo, €/asukas]]*$B$7),(Tasaus[[#This Row],[Erotus = tasausraja - laskennallinen verotulo, €/asukas]]*$B$8))</f>
        <v>429.01891822787462</v>
      </c>
      <c r="O123" s="378">
        <f>Tasaus[[#This Row],[Tasaus,  €/asukas]]*Tasaus[[#This Row],[Asukasluku 31.12.2021]]</f>
        <v>1821185.3078773278</v>
      </c>
      <c r="Q123" s="116"/>
      <c r="R123" s="117"/>
      <c r="S123" s="118"/>
    </row>
    <row r="124" spans="1:19" x14ac:dyDescent="0.25">
      <c r="A124" s="269">
        <v>317</v>
      </c>
      <c r="B124" s="13" t="s">
        <v>489</v>
      </c>
      <c r="C124" s="270">
        <v>2533</v>
      </c>
      <c r="D124" s="271">
        <v>21.5</v>
      </c>
      <c r="E124" s="271">
        <f>Tasaus[[#This Row],[Tuloveroprosentti 2022]]-12.64</f>
        <v>8.86</v>
      </c>
      <c r="F124" s="14">
        <v>6446504.7199999997</v>
      </c>
      <c r="G124" s="14">
        <f>Tasaus[[#This Row],[Kunnallisvero (maksuunpantu), €]]*100/Tasaus[[#This Row],[Tuloveroprosentti 2022]]</f>
        <v>29983742.883720931</v>
      </c>
      <c r="H124" s="272">
        <f>Tasaus[[#This Row],[Verotettava tulo (kunnallisvero), €]]*($E$11/100)</f>
        <v>2209801.8505302332</v>
      </c>
      <c r="I124" s="14">
        <v>769185.41401073046</v>
      </c>
      <c r="J124" s="15">
        <v>308639.58600000007</v>
      </c>
      <c r="K124" s="15">
        <f>SUM(Tasaus[[#This Row],[Laskennallinen kunnallisvero, €]:[Laskennallinen kiinteistövero, €]])</f>
        <v>3287626.8505409639</v>
      </c>
      <c r="L124" s="15">
        <f>Tasaus[[#This Row],[Laskennallinen verotulo yhteensä, €]]/Tasaus[[#This Row],[Asukasluku 31.12.2021]]</f>
        <v>1297.9182197161326</v>
      </c>
      <c r="M124" s="34">
        <f>$L$11-Tasaus[[#This Row],[Laskennallinen verotulo yhteensä, €/asukas (=tasausraja)]]</f>
        <v>659.03178028386742</v>
      </c>
      <c r="N124" s="377">
        <f>IF(Tasaus[[#This Row],[Erotus = tasausraja - laskennallinen verotulo, €/asukas]]&gt;0,(Tasaus[[#This Row],[Erotus = tasausraja - laskennallinen verotulo, €/asukas]]*$B$7),(Tasaus[[#This Row],[Erotus = tasausraja - laskennallinen verotulo, €/asukas]]*$B$8))</f>
        <v>593.1286022554807</v>
      </c>
      <c r="O124" s="378">
        <f>Tasaus[[#This Row],[Tasaus,  €/asukas]]*Tasaus[[#This Row],[Asukasluku 31.12.2021]]</f>
        <v>1502394.7495131327</v>
      </c>
      <c r="Q124" s="116"/>
      <c r="R124" s="117"/>
      <c r="S124" s="118"/>
    </row>
    <row r="125" spans="1:19" x14ac:dyDescent="0.25">
      <c r="A125" s="269">
        <v>320</v>
      </c>
      <c r="B125" s="13" t="s">
        <v>490</v>
      </c>
      <c r="C125" s="270">
        <v>7105</v>
      </c>
      <c r="D125" s="271">
        <v>21.5</v>
      </c>
      <c r="E125" s="271">
        <f>Tasaus[[#This Row],[Tuloveroprosentti 2022]]-12.64</f>
        <v>8.86</v>
      </c>
      <c r="F125" s="14">
        <v>24735188.280000001</v>
      </c>
      <c r="G125" s="14">
        <f>Tasaus[[#This Row],[Kunnallisvero (maksuunpantu), €]]*100/Tasaus[[#This Row],[Tuloveroprosentti 2022]]</f>
        <v>115047387.34883721</v>
      </c>
      <c r="H125" s="272">
        <f>Tasaus[[#This Row],[Verotettava tulo (kunnallisvero), €]]*($E$11/100)</f>
        <v>8478992.4476093035</v>
      </c>
      <c r="I125" s="14">
        <v>1159525.4415840416</v>
      </c>
      <c r="J125" s="15">
        <v>1299567.7541</v>
      </c>
      <c r="K125" s="15">
        <f>SUM(Tasaus[[#This Row],[Laskennallinen kunnallisvero, €]:[Laskennallinen kiinteistövero, €]])</f>
        <v>10938085.643293345</v>
      </c>
      <c r="L125" s="15">
        <f>Tasaus[[#This Row],[Laskennallinen verotulo yhteensä, €]]/Tasaus[[#This Row],[Asukasluku 31.12.2021]]</f>
        <v>1539.4912939188382</v>
      </c>
      <c r="M125" s="34">
        <f>$L$11-Tasaus[[#This Row],[Laskennallinen verotulo yhteensä, €/asukas (=tasausraja)]]</f>
        <v>417.45870608116184</v>
      </c>
      <c r="N125" s="377">
        <f>IF(Tasaus[[#This Row],[Erotus = tasausraja - laskennallinen verotulo, €/asukas]]&gt;0,(Tasaus[[#This Row],[Erotus = tasausraja - laskennallinen verotulo, €/asukas]]*$B$7),(Tasaus[[#This Row],[Erotus = tasausraja - laskennallinen verotulo, €/asukas]]*$B$8))</f>
        <v>375.71283547304569</v>
      </c>
      <c r="O125" s="378">
        <f>Tasaus[[#This Row],[Tasaus,  €/asukas]]*Tasaus[[#This Row],[Asukasluku 31.12.2021]]</f>
        <v>2669439.6960359896</v>
      </c>
      <c r="Q125" s="116"/>
      <c r="R125" s="117"/>
      <c r="S125" s="118"/>
    </row>
    <row r="126" spans="1:19" x14ac:dyDescent="0.25">
      <c r="A126" s="269">
        <v>322</v>
      </c>
      <c r="B126" s="13" t="s">
        <v>126</v>
      </c>
      <c r="C126" s="270">
        <v>6614</v>
      </c>
      <c r="D126" s="271">
        <v>19.749999999999996</v>
      </c>
      <c r="E126" s="271">
        <f>Tasaus[[#This Row],[Tuloveroprosentti 2022]]-12.64</f>
        <v>7.1099999999999959</v>
      </c>
      <c r="F126" s="14">
        <v>20609699.239999998</v>
      </c>
      <c r="G126" s="14">
        <f>Tasaus[[#This Row],[Kunnallisvero (maksuunpantu), €]]*100/Tasaus[[#This Row],[Tuloveroprosentti 2022]]</f>
        <v>104352907.5443038</v>
      </c>
      <c r="H126" s="272">
        <f>Tasaus[[#This Row],[Verotettava tulo (kunnallisvero), €]]*($E$11/100)</f>
        <v>7690809.286015192</v>
      </c>
      <c r="I126" s="14">
        <v>1071075.9347402167</v>
      </c>
      <c r="J126" s="15">
        <v>1885538.0506500001</v>
      </c>
      <c r="K126" s="15">
        <f>SUM(Tasaus[[#This Row],[Laskennallinen kunnallisvero, €]:[Laskennallinen kiinteistövero, €]])</f>
        <v>10647423.27140541</v>
      </c>
      <c r="L126" s="15">
        <f>Tasaus[[#This Row],[Laskennallinen verotulo yhteensä, €]]/Tasaus[[#This Row],[Asukasluku 31.12.2021]]</f>
        <v>1609.8311568499259</v>
      </c>
      <c r="M126" s="34">
        <f>$L$11-Tasaus[[#This Row],[Laskennallinen verotulo yhteensä, €/asukas (=tasausraja)]]</f>
        <v>347.1188431500741</v>
      </c>
      <c r="N126" s="377">
        <f>IF(Tasaus[[#This Row],[Erotus = tasausraja - laskennallinen verotulo, €/asukas]]&gt;0,(Tasaus[[#This Row],[Erotus = tasausraja - laskennallinen verotulo, €/asukas]]*$B$7),(Tasaus[[#This Row],[Erotus = tasausraja - laskennallinen verotulo, €/asukas]]*$B$8))</f>
        <v>312.40695883506669</v>
      </c>
      <c r="O126" s="378">
        <f>Tasaus[[#This Row],[Tasaus,  €/asukas]]*Tasaus[[#This Row],[Asukasluku 31.12.2021]]</f>
        <v>2066259.6257351311</v>
      </c>
      <c r="Q126" s="116"/>
      <c r="R126" s="117"/>
      <c r="S126" s="118"/>
    </row>
    <row r="127" spans="1:19" x14ac:dyDescent="0.25">
      <c r="A127" s="269">
        <v>398</v>
      </c>
      <c r="B127" s="13" t="s">
        <v>491</v>
      </c>
      <c r="C127" s="270">
        <v>120027</v>
      </c>
      <c r="D127" s="271">
        <v>20.75</v>
      </c>
      <c r="E127" s="271">
        <f>Tasaus[[#This Row],[Tuloveroprosentti 2022]]-12.64</f>
        <v>8.11</v>
      </c>
      <c r="F127" s="14">
        <v>455742936.73000002</v>
      </c>
      <c r="G127" s="14">
        <f>Tasaus[[#This Row],[Kunnallisvero (maksuunpantu), €]]*100/Tasaus[[#This Row],[Tuloveroprosentti 2022]]</f>
        <v>2196351502.3132529</v>
      </c>
      <c r="H127" s="272">
        <f>Tasaus[[#This Row],[Verotettava tulo (kunnallisvero), €]]*($E$11/100)</f>
        <v>161871105.72048676</v>
      </c>
      <c r="I127" s="14">
        <v>28822685.495139867</v>
      </c>
      <c r="J127" s="15">
        <v>18434853.719450004</v>
      </c>
      <c r="K127" s="15">
        <f>SUM(Tasaus[[#This Row],[Laskennallinen kunnallisvero, €]:[Laskennallinen kiinteistövero, €]])</f>
        <v>209128644.93507662</v>
      </c>
      <c r="L127" s="15">
        <f>Tasaus[[#This Row],[Laskennallinen verotulo yhteensä, €]]/Tasaus[[#This Row],[Asukasluku 31.12.2021]]</f>
        <v>1742.3466797893525</v>
      </c>
      <c r="M127" s="34">
        <f>$L$11-Tasaus[[#This Row],[Laskennallinen verotulo yhteensä, €/asukas (=tasausraja)]]</f>
        <v>214.60332021064755</v>
      </c>
      <c r="N127" s="377">
        <f>IF(Tasaus[[#This Row],[Erotus = tasausraja - laskennallinen verotulo, €/asukas]]&gt;0,(Tasaus[[#This Row],[Erotus = tasausraja - laskennallinen verotulo, €/asukas]]*$B$7),(Tasaus[[#This Row],[Erotus = tasausraja - laskennallinen verotulo, €/asukas]]*$B$8))</f>
        <v>193.14298818958281</v>
      </c>
      <c r="O127" s="378">
        <f>Tasaus[[#This Row],[Tasaus,  €/asukas]]*Tasaus[[#This Row],[Asukasluku 31.12.2021]]</f>
        <v>23182373.443431057</v>
      </c>
      <c r="Q127" s="116"/>
      <c r="R127" s="117"/>
      <c r="S127" s="118"/>
    </row>
    <row r="128" spans="1:19" x14ac:dyDescent="0.25">
      <c r="A128" s="269">
        <v>399</v>
      </c>
      <c r="B128" s="13" t="s">
        <v>492</v>
      </c>
      <c r="C128" s="270">
        <v>7916</v>
      </c>
      <c r="D128" s="271">
        <v>21.75</v>
      </c>
      <c r="E128" s="271">
        <f>Tasaus[[#This Row],[Tuloveroprosentti 2022]]-12.64</f>
        <v>9.11</v>
      </c>
      <c r="F128" s="14">
        <v>31440748.510000002</v>
      </c>
      <c r="G128" s="14">
        <f>Tasaus[[#This Row],[Kunnallisvero (maksuunpantu), €]]*100/Tasaus[[#This Row],[Tuloveroprosentti 2022]]</f>
        <v>144555165.56321838</v>
      </c>
      <c r="H128" s="272">
        <f>Tasaus[[#This Row],[Verotettava tulo (kunnallisvero), €]]*($E$11/100)</f>
        <v>10653715.702009197</v>
      </c>
      <c r="I128" s="14">
        <v>876408.8520840361</v>
      </c>
      <c r="J128" s="15">
        <v>725891.55900000012</v>
      </c>
      <c r="K128" s="15">
        <f>SUM(Tasaus[[#This Row],[Laskennallinen kunnallisvero, €]:[Laskennallinen kiinteistövero, €]])</f>
        <v>12256016.113093235</v>
      </c>
      <c r="L128" s="15">
        <f>Tasaus[[#This Row],[Laskennallinen verotulo yhteensä, €]]/Tasaus[[#This Row],[Asukasluku 31.12.2021]]</f>
        <v>1548.2587308101611</v>
      </c>
      <c r="M128" s="34">
        <f>$L$11-Tasaus[[#This Row],[Laskennallinen verotulo yhteensä, €/asukas (=tasausraja)]]</f>
        <v>408.69126918983898</v>
      </c>
      <c r="N128" s="377">
        <f>IF(Tasaus[[#This Row],[Erotus = tasausraja - laskennallinen verotulo, €/asukas]]&gt;0,(Tasaus[[#This Row],[Erotus = tasausraja - laskennallinen verotulo, €/asukas]]*$B$7),(Tasaus[[#This Row],[Erotus = tasausraja - laskennallinen verotulo, €/asukas]]*$B$8))</f>
        <v>367.82214227085507</v>
      </c>
      <c r="O128" s="378">
        <f>Tasaus[[#This Row],[Tasaus,  €/asukas]]*Tasaus[[#This Row],[Asukasluku 31.12.2021]]</f>
        <v>2911680.0782160889</v>
      </c>
      <c r="Q128" s="116"/>
      <c r="R128" s="117"/>
      <c r="S128" s="118"/>
    </row>
    <row r="129" spans="1:19" x14ac:dyDescent="0.25">
      <c r="A129" s="269">
        <v>400</v>
      </c>
      <c r="B129" s="13" t="s">
        <v>493</v>
      </c>
      <c r="C129" s="270">
        <v>8456</v>
      </c>
      <c r="D129" s="271">
        <v>20.75</v>
      </c>
      <c r="E129" s="271">
        <f>Tasaus[[#This Row],[Tuloveroprosentti 2022]]-12.64</f>
        <v>8.11</v>
      </c>
      <c r="F129" s="14">
        <v>28146105.719999999</v>
      </c>
      <c r="G129" s="14">
        <f>Tasaus[[#This Row],[Kunnallisvero (maksuunpantu), €]]*100/Tasaus[[#This Row],[Tuloveroprosentti 2022]]</f>
        <v>135643882.98795182</v>
      </c>
      <c r="H129" s="272">
        <f>Tasaus[[#This Row],[Verotettava tulo (kunnallisvero), €]]*($E$11/100)</f>
        <v>9996954.17621205</v>
      </c>
      <c r="I129" s="14">
        <v>2115439.2555760415</v>
      </c>
      <c r="J129" s="15">
        <v>1297933.9570000002</v>
      </c>
      <c r="K129" s="15">
        <f>SUM(Tasaus[[#This Row],[Laskennallinen kunnallisvero, €]:[Laskennallinen kiinteistövero, €]])</f>
        <v>13410327.388788091</v>
      </c>
      <c r="L129" s="15">
        <f>Tasaus[[#This Row],[Laskennallinen verotulo yhteensä, €]]/Tasaus[[#This Row],[Asukasluku 31.12.2021]]</f>
        <v>1585.894913527447</v>
      </c>
      <c r="M129" s="34">
        <f>$L$11-Tasaus[[#This Row],[Laskennallinen verotulo yhteensä, €/asukas (=tasausraja)]]</f>
        <v>371.05508647255306</v>
      </c>
      <c r="N129" s="377">
        <f>IF(Tasaus[[#This Row],[Erotus = tasausraja - laskennallinen verotulo, €/asukas]]&gt;0,(Tasaus[[#This Row],[Erotus = tasausraja - laskennallinen verotulo, €/asukas]]*$B$7),(Tasaus[[#This Row],[Erotus = tasausraja - laskennallinen verotulo, €/asukas]]*$B$8))</f>
        <v>333.94957782529775</v>
      </c>
      <c r="O129" s="378">
        <f>Tasaus[[#This Row],[Tasaus,  €/asukas]]*Tasaus[[#This Row],[Asukasluku 31.12.2021]]</f>
        <v>2823877.6300907177</v>
      </c>
      <c r="Q129" s="116"/>
      <c r="R129" s="117"/>
      <c r="S129" s="118"/>
    </row>
    <row r="130" spans="1:19" x14ac:dyDescent="0.25">
      <c r="A130" s="269">
        <v>402</v>
      </c>
      <c r="B130" s="13" t="s">
        <v>494</v>
      </c>
      <c r="C130" s="270">
        <v>9247</v>
      </c>
      <c r="D130" s="271">
        <v>21.25</v>
      </c>
      <c r="E130" s="271">
        <f>Tasaus[[#This Row],[Tuloveroprosentti 2022]]-12.64</f>
        <v>8.61</v>
      </c>
      <c r="F130" s="14">
        <v>28134027.079999998</v>
      </c>
      <c r="G130" s="14">
        <f>Tasaus[[#This Row],[Kunnallisvero (maksuunpantu), €]]*100/Tasaus[[#This Row],[Tuloveroprosentti 2022]]</f>
        <v>132395421.55294117</v>
      </c>
      <c r="H130" s="272">
        <f>Tasaus[[#This Row],[Verotettava tulo (kunnallisvero), €]]*($E$11/100)</f>
        <v>9757542.5684517659</v>
      </c>
      <c r="I130" s="14">
        <v>1612796.5191758154</v>
      </c>
      <c r="J130" s="15">
        <v>1146170.5105000001</v>
      </c>
      <c r="K130" s="15">
        <f>SUM(Tasaus[[#This Row],[Laskennallinen kunnallisvero, €]:[Laskennallinen kiinteistövero, €]])</f>
        <v>12516509.598127583</v>
      </c>
      <c r="L130" s="15">
        <f>Tasaus[[#This Row],[Laskennallinen verotulo yhteensä, €]]/Tasaus[[#This Row],[Asukasluku 31.12.2021]]</f>
        <v>1353.575170123022</v>
      </c>
      <c r="M130" s="34">
        <f>$L$11-Tasaus[[#This Row],[Laskennallinen verotulo yhteensä, €/asukas (=tasausraja)]]</f>
        <v>603.37482987697808</v>
      </c>
      <c r="N130" s="377">
        <f>IF(Tasaus[[#This Row],[Erotus = tasausraja - laskennallinen verotulo, €/asukas]]&gt;0,(Tasaus[[#This Row],[Erotus = tasausraja - laskennallinen verotulo, €/asukas]]*$B$7),(Tasaus[[#This Row],[Erotus = tasausraja - laskennallinen verotulo, €/asukas]]*$B$8))</f>
        <v>543.03734688928034</v>
      </c>
      <c r="O130" s="378">
        <f>Tasaus[[#This Row],[Tasaus,  €/asukas]]*Tasaus[[#This Row],[Asukasluku 31.12.2021]]</f>
        <v>5021466.3466851758</v>
      </c>
      <c r="Q130" s="116"/>
      <c r="R130" s="117"/>
      <c r="S130" s="118"/>
    </row>
    <row r="131" spans="1:19" x14ac:dyDescent="0.25">
      <c r="A131" s="269">
        <v>403</v>
      </c>
      <c r="B131" s="13" t="s">
        <v>495</v>
      </c>
      <c r="C131" s="270">
        <v>2866</v>
      </c>
      <c r="D131" s="271">
        <v>22</v>
      </c>
      <c r="E131" s="271">
        <f>Tasaus[[#This Row],[Tuloveroprosentti 2022]]-12.64</f>
        <v>9.36</v>
      </c>
      <c r="F131" s="14">
        <v>8375404.5</v>
      </c>
      <c r="G131" s="14">
        <f>Tasaus[[#This Row],[Kunnallisvero (maksuunpantu), €]]*100/Tasaus[[#This Row],[Tuloveroprosentti 2022]]</f>
        <v>38070020.454545453</v>
      </c>
      <c r="H131" s="272">
        <f>Tasaus[[#This Row],[Verotettava tulo (kunnallisvero), €]]*($E$11/100)</f>
        <v>2805760.5075000003</v>
      </c>
      <c r="I131" s="14">
        <v>587319.85395769041</v>
      </c>
      <c r="J131" s="15">
        <v>517481.72375000006</v>
      </c>
      <c r="K131" s="15">
        <f>SUM(Tasaus[[#This Row],[Laskennallinen kunnallisvero, €]:[Laskennallinen kiinteistövero, €]])</f>
        <v>3910562.0852076905</v>
      </c>
      <c r="L131" s="15">
        <f>Tasaus[[#This Row],[Laskennallinen verotulo yhteensä, €]]/Tasaus[[#This Row],[Asukasluku 31.12.2021]]</f>
        <v>1364.4668824869821</v>
      </c>
      <c r="M131" s="34">
        <f>$L$11-Tasaus[[#This Row],[Laskennallinen verotulo yhteensä, €/asukas (=tasausraja)]]</f>
        <v>592.48311751301799</v>
      </c>
      <c r="N131" s="377">
        <f>IF(Tasaus[[#This Row],[Erotus = tasausraja - laskennallinen verotulo, €/asukas]]&gt;0,(Tasaus[[#This Row],[Erotus = tasausraja - laskennallinen verotulo, €/asukas]]*$B$7),(Tasaus[[#This Row],[Erotus = tasausraja - laskennallinen verotulo, €/asukas]]*$B$8))</f>
        <v>533.23480576171619</v>
      </c>
      <c r="O131" s="378">
        <f>Tasaus[[#This Row],[Tasaus,  €/asukas]]*Tasaus[[#This Row],[Asukasluku 31.12.2021]]</f>
        <v>1528250.9533130785</v>
      </c>
      <c r="Q131" s="116"/>
      <c r="R131" s="117"/>
      <c r="S131" s="118"/>
    </row>
    <row r="132" spans="1:19" x14ac:dyDescent="0.25">
      <c r="A132" s="269">
        <v>405</v>
      </c>
      <c r="B132" s="13" t="s">
        <v>496</v>
      </c>
      <c r="C132" s="270">
        <v>72634</v>
      </c>
      <c r="D132" s="271">
        <v>21</v>
      </c>
      <c r="E132" s="271">
        <f>Tasaus[[#This Row],[Tuloveroprosentti 2022]]-12.64</f>
        <v>8.36</v>
      </c>
      <c r="F132" s="14">
        <v>274008097.14999998</v>
      </c>
      <c r="G132" s="14">
        <f>Tasaus[[#This Row],[Kunnallisvero (maksuunpantu), €]]*100/Tasaus[[#This Row],[Tuloveroprosentti 2022]]</f>
        <v>1304800462.6190474</v>
      </c>
      <c r="H132" s="272">
        <f>Tasaus[[#This Row],[Verotettava tulo (kunnallisvero), €]]*($E$11/100)</f>
        <v>96163794.095023811</v>
      </c>
      <c r="I132" s="14">
        <v>20115982.34513567</v>
      </c>
      <c r="J132" s="15">
        <v>11255997.732400002</v>
      </c>
      <c r="K132" s="15">
        <f>SUM(Tasaus[[#This Row],[Laskennallinen kunnallisvero, €]:[Laskennallinen kiinteistövero, €]])</f>
        <v>127535774.17255948</v>
      </c>
      <c r="L132" s="15">
        <f>Tasaus[[#This Row],[Laskennallinen verotulo yhteensä, €]]/Tasaus[[#This Row],[Asukasluku 31.12.2021]]</f>
        <v>1755.8687966043381</v>
      </c>
      <c r="M132" s="34">
        <f>$L$11-Tasaus[[#This Row],[Laskennallinen verotulo yhteensä, €/asukas (=tasausraja)]]</f>
        <v>201.08120339566199</v>
      </c>
      <c r="N132" s="377">
        <f>IF(Tasaus[[#This Row],[Erotus = tasausraja - laskennallinen verotulo, €/asukas]]&gt;0,(Tasaus[[#This Row],[Erotus = tasausraja - laskennallinen verotulo, €/asukas]]*$B$7),(Tasaus[[#This Row],[Erotus = tasausraja - laskennallinen verotulo, €/asukas]]*$B$8))</f>
        <v>180.97308305609579</v>
      </c>
      <c r="O132" s="378">
        <f>Tasaus[[#This Row],[Tasaus,  €/asukas]]*Tasaus[[#This Row],[Asukasluku 31.12.2021]]</f>
        <v>13144798.914696461</v>
      </c>
      <c r="Q132" s="116"/>
      <c r="R132" s="117"/>
      <c r="S132" s="118"/>
    </row>
    <row r="133" spans="1:19" x14ac:dyDescent="0.25">
      <c r="A133" s="269">
        <v>407</v>
      </c>
      <c r="B133" s="13" t="s">
        <v>497</v>
      </c>
      <c r="C133" s="270">
        <v>2580</v>
      </c>
      <c r="D133" s="271">
        <v>21.5</v>
      </c>
      <c r="E133" s="271">
        <f>Tasaus[[#This Row],[Tuloveroprosentti 2022]]-12.64</f>
        <v>8.86</v>
      </c>
      <c r="F133" s="14">
        <v>8215121.4100000001</v>
      </c>
      <c r="G133" s="14">
        <f>Tasaus[[#This Row],[Kunnallisvero (maksuunpantu), €]]*100/Tasaus[[#This Row],[Tuloveroprosentti 2022]]</f>
        <v>38209867.023255818</v>
      </c>
      <c r="H133" s="272">
        <f>Tasaus[[#This Row],[Verotettava tulo (kunnallisvero), €]]*($E$11/100)</f>
        <v>2816067.1996139544</v>
      </c>
      <c r="I133" s="14">
        <v>537255.25578998227</v>
      </c>
      <c r="J133" s="15">
        <v>354493.46140000003</v>
      </c>
      <c r="K133" s="15">
        <f>SUM(Tasaus[[#This Row],[Laskennallinen kunnallisvero, €]:[Laskennallinen kiinteistövero, €]])</f>
        <v>3707815.9168039365</v>
      </c>
      <c r="L133" s="15">
        <f>Tasaus[[#This Row],[Laskennallinen verotulo yhteensä, €]]/Tasaus[[#This Row],[Asukasluku 31.12.2021]]</f>
        <v>1437.1379522495877</v>
      </c>
      <c r="M133" s="34">
        <f>$L$11-Tasaus[[#This Row],[Laskennallinen verotulo yhteensä, €/asukas (=tasausraja)]]</f>
        <v>519.81204775041238</v>
      </c>
      <c r="N133" s="377">
        <f>IF(Tasaus[[#This Row],[Erotus = tasausraja - laskennallinen verotulo, €/asukas]]&gt;0,(Tasaus[[#This Row],[Erotus = tasausraja - laskennallinen verotulo, €/asukas]]*$B$7),(Tasaus[[#This Row],[Erotus = tasausraja - laskennallinen verotulo, €/asukas]]*$B$8))</f>
        <v>467.83084297537113</v>
      </c>
      <c r="O133" s="378">
        <f>Tasaus[[#This Row],[Tasaus,  €/asukas]]*Tasaus[[#This Row],[Asukasluku 31.12.2021]]</f>
        <v>1207003.5748764575</v>
      </c>
      <c r="Q133" s="116"/>
      <c r="R133" s="117"/>
      <c r="S133" s="118"/>
    </row>
    <row r="134" spans="1:19" x14ac:dyDescent="0.25">
      <c r="A134" s="269">
        <v>408</v>
      </c>
      <c r="B134" s="13" t="s">
        <v>498</v>
      </c>
      <c r="C134" s="270">
        <v>14203</v>
      </c>
      <c r="D134" s="271">
        <v>21.5</v>
      </c>
      <c r="E134" s="271">
        <f>Tasaus[[#This Row],[Tuloveroprosentti 2022]]-12.64</f>
        <v>8.86</v>
      </c>
      <c r="F134" s="14">
        <v>49255060.159999996</v>
      </c>
      <c r="G134" s="14">
        <f>Tasaus[[#This Row],[Kunnallisvero (maksuunpantu), €]]*100/Tasaus[[#This Row],[Tuloveroprosentti 2022]]</f>
        <v>229093303.06976745</v>
      </c>
      <c r="H134" s="272">
        <f>Tasaus[[#This Row],[Verotettava tulo (kunnallisvero), €]]*($E$11/100)</f>
        <v>16884176.436241865</v>
      </c>
      <c r="I134" s="14">
        <v>2532961.5519448179</v>
      </c>
      <c r="J134" s="15">
        <v>1642651.5725500002</v>
      </c>
      <c r="K134" s="15">
        <f>SUM(Tasaus[[#This Row],[Laskennallinen kunnallisvero, €]:[Laskennallinen kiinteistövero, €]])</f>
        <v>21059789.560736682</v>
      </c>
      <c r="L134" s="15">
        <f>Tasaus[[#This Row],[Laskennallinen verotulo yhteensä, €]]/Tasaus[[#This Row],[Asukasluku 31.12.2021]]</f>
        <v>1482.7705105074056</v>
      </c>
      <c r="M134" s="34">
        <f>$L$11-Tasaus[[#This Row],[Laskennallinen verotulo yhteensä, €/asukas (=tasausraja)]]</f>
        <v>474.17948949259448</v>
      </c>
      <c r="N134" s="377">
        <f>IF(Tasaus[[#This Row],[Erotus = tasausraja - laskennallinen verotulo, €/asukas]]&gt;0,(Tasaus[[#This Row],[Erotus = tasausraja - laskennallinen verotulo, €/asukas]]*$B$7),(Tasaus[[#This Row],[Erotus = tasausraja - laskennallinen verotulo, €/asukas]]*$B$8))</f>
        <v>426.76154054333506</v>
      </c>
      <c r="O134" s="378">
        <f>Tasaus[[#This Row],[Tasaus,  €/asukas]]*Tasaus[[#This Row],[Asukasluku 31.12.2021]]</f>
        <v>6061294.160336988</v>
      </c>
      <c r="Q134" s="116"/>
      <c r="R134" s="117"/>
      <c r="S134" s="118"/>
    </row>
    <row r="135" spans="1:19" x14ac:dyDescent="0.25">
      <c r="A135" s="269">
        <v>410</v>
      </c>
      <c r="B135" s="13" t="s">
        <v>499</v>
      </c>
      <c r="C135" s="270">
        <v>18788</v>
      </c>
      <c r="D135" s="271">
        <v>21.5</v>
      </c>
      <c r="E135" s="271">
        <f>Tasaus[[#This Row],[Tuloveroprosentti 2022]]-12.64</f>
        <v>8.86</v>
      </c>
      <c r="F135" s="14">
        <v>67996104.260000005</v>
      </c>
      <c r="G135" s="14">
        <f>Tasaus[[#This Row],[Kunnallisvero (maksuunpantu), €]]*100/Tasaus[[#This Row],[Tuloveroprosentti 2022]]</f>
        <v>316260950.04651165</v>
      </c>
      <c r="H135" s="272">
        <f>Tasaus[[#This Row],[Verotettava tulo (kunnallisvero), €]]*($E$11/100)</f>
        <v>23308432.018427912</v>
      </c>
      <c r="I135" s="14">
        <v>2628686.5613427875</v>
      </c>
      <c r="J135" s="15">
        <v>2394675.6270000003</v>
      </c>
      <c r="K135" s="15">
        <f>SUM(Tasaus[[#This Row],[Laskennallinen kunnallisvero, €]:[Laskennallinen kiinteistövero, €]])</f>
        <v>28331794.206770699</v>
      </c>
      <c r="L135" s="15">
        <f>Tasaus[[#This Row],[Laskennallinen verotulo yhteensä, €]]/Tasaus[[#This Row],[Asukasluku 31.12.2021]]</f>
        <v>1507.9728660193048</v>
      </c>
      <c r="M135" s="34">
        <f>$L$11-Tasaus[[#This Row],[Laskennallinen verotulo yhteensä, €/asukas (=tasausraja)]]</f>
        <v>448.97713398069527</v>
      </c>
      <c r="N135" s="377">
        <f>IF(Tasaus[[#This Row],[Erotus = tasausraja - laskennallinen verotulo, €/asukas]]&gt;0,(Tasaus[[#This Row],[Erotus = tasausraja - laskennallinen verotulo, €/asukas]]*$B$7),(Tasaus[[#This Row],[Erotus = tasausraja - laskennallinen verotulo, €/asukas]]*$B$8))</f>
        <v>404.07942058262574</v>
      </c>
      <c r="O135" s="378">
        <f>Tasaus[[#This Row],[Tasaus,  €/asukas]]*Tasaus[[#This Row],[Asukasluku 31.12.2021]]</f>
        <v>7591844.1539063724</v>
      </c>
      <c r="Q135" s="116"/>
      <c r="R135" s="117"/>
      <c r="S135" s="118"/>
    </row>
    <row r="136" spans="1:19" x14ac:dyDescent="0.25">
      <c r="A136" s="269">
        <v>416</v>
      </c>
      <c r="B136" s="13" t="s">
        <v>500</v>
      </c>
      <c r="C136" s="270">
        <v>2917</v>
      </c>
      <c r="D136" s="271">
        <v>21.999999999999996</v>
      </c>
      <c r="E136" s="271">
        <f>Tasaus[[#This Row],[Tuloveroprosentti 2022]]-12.64</f>
        <v>9.3599999999999959</v>
      </c>
      <c r="F136" s="14">
        <v>10313611.6</v>
      </c>
      <c r="G136" s="14">
        <f>Tasaus[[#This Row],[Kunnallisvero (maksuunpantu), €]]*100/Tasaus[[#This Row],[Tuloveroprosentti 2022]]</f>
        <v>46880052.727272734</v>
      </c>
      <c r="H136" s="272">
        <f>Tasaus[[#This Row],[Verotettava tulo (kunnallisvero), €]]*($E$11/100)</f>
        <v>3455059.8860000013</v>
      </c>
      <c r="I136" s="14">
        <v>351321.87837393914</v>
      </c>
      <c r="J136" s="15">
        <v>430949.95345000003</v>
      </c>
      <c r="K136" s="15">
        <f>SUM(Tasaus[[#This Row],[Laskennallinen kunnallisvero, €]:[Laskennallinen kiinteistövero, €]])</f>
        <v>4237331.7178239403</v>
      </c>
      <c r="L136" s="15">
        <f>Tasaus[[#This Row],[Laskennallinen verotulo yhteensä, €]]/Tasaus[[#This Row],[Asukasluku 31.12.2021]]</f>
        <v>1452.6334308618239</v>
      </c>
      <c r="M136" s="34">
        <f>$L$11-Tasaus[[#This Row],[Laskennallinen verotulo yhteensä, €/asukas (=tasausraja)]]</f>
        <v>504.31656913817619</v>
      </c>
      <c r="N136" s="377">
        <f>IF(Tasaus[[#This Row],[Erotus = tasausraja - laskennallinen verotulo, €/asukas]]&gt;0,(Tasaus[[#This Row],[Erotus = tasausraja - laskennallinen verotulo, €/asukas]]*$B$7),(Tasaus[[#This Row],[Erotus = tasausraja - laskennallinen verotulo, €/asukas]]*$B$8))</f>
        <v>453.88491222435857</v>
      </c>
      <c r="O136" s="378">
        <f>Tasaus[[#This Row],[Tasaus,  €/asukas]]*Tasaus[[#This Row],[Asukasluku 31.12.2021]]</f>
        <v>1323982.288958454</v>
      </c>
      <c r="Q136" s="116"/>
      <c r="R136" s="117"/>
      <c r="S136" s="118"/>
    </row>
    <row r="137" spans="1:19" x14ac:dyDescent="0.25">
      <c r="A137" s="269">
        <v>418</v>
      </c>
      <c r="B137" s="13" t="s">
        <v>501</v>
      </c>
      <c r="C137" s="270">
        <v>24164</v>
      </c>
      <c r="D137" s="271">
        <v>20.5</v>
      </c>
      <c r="E137" s="271">
        <f>Tasaus[[#This Row],[Tuloveroprosentti 2022]]-12.64</f>
        <v>7.8599999999999994</v>
      </c>
      <c r="F137" s="14">
        <v>103387482.3</v>
      </c>
      <c r="G137" s="14">
        <f>Tasaus[[#This Row],[Kunnallisvero (maksuunpantu), €]]*100/Tasaus[[#This Row],[Tuloveroprosentti 2022]]</f>
        <v>504329181.9512195</v>
      </c>
      <c r="H137" s="272">
        <f>Tasaus[[#This Row],[Verotettava tulo (kunnallisvero), €]]*($E$11/100)</f>
        <v>37169060.709804885</v>
      </c>
      <c r="I137" s="14">
        <v>4480280.0477515711</v>
      </c>
      <c r="J137" s="15">
        <v>3664986.8217000007</v>
      </c>
      <c r="K137" s="15">
        <f>SUM(Tasaus[[#This Row],[Laskennallinen kunnallisvero, €]:[Laskennallinen kiinteistövero, €]])</f>
        <v>45314327.579256453</v>
      </c>
      <c r="L137" s="15">
        <f>Tasaus[[#This Row],[Laskennallinen verotulo yhteensä, €]]/Tasaus[[#This Row],[Asukasluku 31.12.2021]]</f>
        <v>1875.2825516990752</v>
      </c>
      <c r="M137" s="34">
        <f>$L$11-Tasaus[[#This Row],[Laskennallinen verotulo yhteensä, €/asukas (=tasausraja)]]</f>
        <v>81.667448300924889</v>
      </c>
      <c r="N137" s="377">
        <f>IF(Tasaus[[#This Row],[Erotus = tasausraja - laskennallinen verotulo, €/asukas]]&gt;0,(Tasaus[[#This Row],[Erotus = tasausraja - laskennallinen verotulo, €/asukas]]*$B$7),(Tasaus[[#This Row],[Erotus = tasausraja - laskennallinen verotulo, €/asukas]]*$B$8))</f>
        <v>73.500703470832406</v>
      </c>
      <c r="O137" s="378">
        <f>Tasaus[[#This Row],[Tasaus,  €/asukas]]*Tasaus[[#This Row],[Asukasluku 31.12.2021]]</f>
        <v>1776070.9986691943</v>
      </c>
      <c r="Q137" s="116"/>
      <c r="R137" s="117"/>
      <c r="S137" s="118"/>
    </row>
    <row r="138" spans="1:19" x14ac:dyDescent="0.25">
      <c r="A138" s="269">
        <v>420</v>
      </c>
      <c r="B138" s="13" t="s">
        <v>502</v>
      </c>
      <c r="C138" s="270">
        <v>9280</v>
      </c>
      <c r="D138" s="271">
        <v>21</v>
      </c>
      <c r="E138" s="271">
        <f>Tasaus[[#This Row],[Tuloveroprosentti 2022]]-12.64</f>
        <v>8.36</v>
      </c>
      <c r="F138" s="14">
        <v>32121125.77</v>
      </c>
      <c r="G138" s="14">
        <f>Tasaus[[#This Row],[Kunnallisvero (maksuunpantu), €]]*100/Tasaus[[#This Row],[Tuloveroprosentti 2022]]</f>
        <v>152957741.76190478</v>
      </c>
      <c r="H138" s="272">
        <f>Tasaus[[#This Row],[Verotettava tulo (kunnallisvero), €]]*($E$11/100)</f>
        <v>11272985.567852383</v>
      </c>
      <c r="I138" s="14">
        <v>2428582.0149169951</v>
      </c>
      <c r="J138" s="15">
        <v>1553977.8680500002</v>
      </c>
      <c r="K138" s="15">
        <f>SUM(Tasaus[[#This Row],[Laskennallinen kunnallisvero, €]:[Laskennallinen kiinteistövero, €]])</f>
        <v>15255545.450819379</v>
      </c>
      <c r="L138" s="15">
        <f>Tasaus[[#This Row],[Laskennallinen verotulo yhteensä, €]]/Tasaus[[#This Row],[Asukasluku 31.12.2021]]</f>
        <v>1643.9165356486399</v>
      </c>
      <c r="M138" s="34">
        <f>$L$11-Tasaus[[#This Row],[Laskennallinen verotulo yhteensä, €/asukas (=tasausraja)]]</f>
        <v>313.03346435136018</v>
      </c>
      <c r="N138" s="377">
        <f>IF(Tasaus[[#This Row],[Erotus = tasausraja - laskennallinen verotulo, €/asukas]]&gt;0,(Tasaus[[#This Row],[Erotus = tasausraja - laskennallinen verotulo, €/asukas]]*$B$7),(Tasaus[[#This Row],[Erotus = tasausraja - laskennallinen verotulo, €/asukas]]*$B$8))</f>
        <v>281.73011791622417</v>
      </c>
      <c r="O138" s="378">
        <f>Tasaus[[#This Row],[Tasaus,  €/asukas]]*Tasaus[[#This Row],[Asukasluku 31.12.2021]]</f>
        <v>2614455.4942625603</v>
      </c>
      <c r="Q138" s="116"/>
      <c r="R138" s="117"/>
      <c r="S138" s="118"/>
    </row>
    <row r="139" spans="1:19" x14ac:dyDescent="0.25">
      <c r="A139" s="269">
        <v>421</v>
      </c>
      <c r="B139" s="13" t="s">
        <v>503</v>
      </c>
      <c r="C139" s="270">
        <v>719</v>
      </c>
      <c r="D139" s="271">
        <v>21</v>
      </c>
      <c r="E139" s="271">
        <f>Tasaus[[#This Row],[Tuloveroprosentti 2022]]-12.64</f>
        <v>8.36</v>
      </c>
      <c r="F139" s="14">
        <v>1906984.08</v>
      </c>
      <c r="G139" s="14">
        <f>Tasaus[[#This Row],[Kunnallisvero (maksuunpantu), €]]*100/Tasaus[[#This Row],[Tuloveroprosentti 2022]]</f>
        <v>9080876.5714285709</v>
      </c>
      <c r="H139" s="272">
        <f>Tasaus[[#This Row],[Verotettava tulo (kunnallisvero), €]]*($E$11/100)</f>
        <v>669260.60331428587</v>
      </c>
      <c r="I139" s="14">
        <v>380235.41341341729</v>
      </c>
      <c r="J139" s="15">
        <v>139164.95785000001</v>
      </c>
      <c r="K139" s="15">
        <f>SUM(Tasaus[[#This Row],[Laskennallinen kunnallisvero, €]:[Laskennallinen kiinteistövero, €]])</f>
        <v>1188660.974577703</v>
      </c>
      <c r="L139" s="15">
        <f>Tasaus[[#This Row],[Laskennallinen verotulo yhteensä, €]]/Tasaus[[#This Row],[Asukasluku 31.12.2021]]</f>
        <v>1653.2141510121044</v>
      </c>
      <c r="M139" s="34">
        <f>$L$11-Tasaus[[#This Row],[Laskennallinen verotulo yhteensä, €/asukas (=tasausraja)]]</f>
        <v>303.73584898789568</v>
      </c>
      <c r="N139" s="377">
        <f>IF(Tasaus[[#This Row],[Erotus = tasausraja - laskennallinen verotulo, €/asukas]]&gt;0,(Tasaus[[#This Row],[Erotus = tasausraja - laskennallinen verotulo, €/asukas]]*$B$7),(Tasaus[[#This Row],[Erotus = tasausraja - laskennallinen verotulo, €/asukas]]*$B$8))</f>
        <v>273.36226408910613</v>
      </c>
      <c r="O139" s="378">
        <f>Tasaus[[#This Row],[Tasaus,  €/asukas]]*Tasaus[[#This Row],[Asukasluku 31.12.2021]]</f>
        <v>196547.4678800673</v>
      </c>
      <c r="Q139" s="116"/>
      <c r="R139" s="117"/>
      <c r="S139" s="118"/>
    </row>
    <row r="140" spans="1:19" x14ac:dyDescent="0.25">
      <c r="A140" s="269">
        <v>422</v>
      </c>
      <c r="B140" s="13" t="s">
        <v>504</v>
      </c>
      <c r="C140" s="270">
        <v>10543</v>
      </c>
      <c r="D140" s="271">
        <v>21</v>
      </c>
      <c r="E140" s="271">
        <f>Tasaus[[#This Row],[Tuloveroprosentti 2022]]-12.64</f>
        <v>8.36</v>
      </c>
      <c r="F140" s="14">
        <v>32513987.77</v>
      </c>
      <c r="G140" s="14">
        <f>Tasaus[[#This Row],[Kunnallisvero (maksuunpantu), €]]*100/Tasaus[[#This Row],[Tuloveroprosentti 2022]]</f>
        <v>154828513.19047618</v>
      </c>
      <c r="H140" s="272">
        <f>Tasaus[[#This Row],[Verotettava tulo (kunnallisvero), €]]*($E$11/100)</f>
        <v>11410861.422138097</v>
      </c>
      <c r="I140" s="14">
        <v>3691789.9059121176</v>
      </c>
      <c r="J140" s="15">
        <v>1694694.10045</v>
      </c>
      <c r="K140" s="15">
        <f>SUM(Tasaus[[#This Row],[Laskennallinen kunnallisvero, €]:[Laskennallinen kiinteistövero, €]])</f>
        <v>16797345.428500216</v>
      </c>
      <c r="L140" s="15">
        <f>Tasaus[[#This Row],[Laskennallinen verotulo yhteensä, €]]/Tasaus[[#This Row],[Asukasluku 31.12.2021]]</f>
        <v>1593.2225579531648</v>
      </c>
      <c r="M140" s="34">
        <f>$L$11-Tasaus[[#This Row],[Laskennallinen verotulo yhteensä, €/asukas (=tasausraja)]]</f>
        <v>363.72744204683522</v>
      </c>
      <c r="N140" s="377">
        <f>IF(Tasaus[[#This Row],[Erotus = tasausraja - laskennallinen verotulo, €/asukas]]&gt;0,(Tasaus[[#This Row],[Erotus = tasausraja - laskennallinen verotulo, €/asukas]]*$B$7),(Tasaus[[#This Row],[Erotus = tasausraja - laskennallinen verotulo, €/asukas]]*$B$8))</f>
        <v>327.35469784215172</v>
      </c>
      <c r="O140" s="378">
        <f>Tasaus[[#This Row],[Tasaus,  €/asukas]]*Tasaus[[#This Row],[Asukasluku 31.12.2021]]</f>
        <v>3451300.5793498056</v>
      </c>
      <c r="Q140" s="116"/>
      <c r="R140" s="117"/>
      <c r="S140" s="118"/>
    </row>
    <row r="141" spans="1:19" x14ac:dyDescent="0.25">
      <c r="A141" s="269">
        <v>423</v>
      </c>
      <c r="B141" s="13" t="s">
        <v>505</v>
      </c>
      <c r="C141" s="270">
        <v>20291</v>
      </c>
      <c r="D141" s="271">
        <v>19.5</v>
      </c>
      <c r="E141" s="271">
        <f>Tasaus[[#This Row],[Tuloveroprosentti 2022]]-12.64</f>
        <v>6.8599999999999994</v>
      </c>
      <c r="F141" s="14">
        <v>81909648.719999999</v>
      </c>
      <c r="G141" s="14">
        <f>Tasaus[[#This Row],[Kunnallisvero (maksuunpantu), €]]*100/Tasaus[[#This Row],[Tuloveroprosentti 2022]]</f>
        <v>420049480.61538464</v>
      </c>
      <c r="H141" s="272">
        <f>Tasaus[[#This Row],[Verotettava tulo (kunnallisvero), €]]*($E$11/100)</f>
        <v>30957646.721353855</v>
      </c>
      <c r="I141" s="14">
        <v>3906231.0105700525</v>
      </c>
      <c r="J141" s="15">
        <v>2506668.4235499999</v>
      </c>
      <c r="K141" s="15">
        <f>SUM(Tasaus[[#This Row],[Laskennallinen kunnallisvero, €]:[Laskennallinen kiinteistövero, €]])</f>
        <v>37370546.15547391</v>
      </c>
      <c r="L141" s="15">
        <f>Tasaus[[#This Row],[Laskennallinen verotulo yhteensä, €]]/Tasaus[[#This Row],[Asukasluku 31.12.2021]]</f>
        <v>1841.730134319349</v>
      </c>
      <c r="M141" s="34">
        <f>$L$11-Tasaus[[#This Row],[Laskennallinen verotulo yhteensä, €/asukas (=tasausraja)]]</f>
        <v>115.21986568065108</v>
      </c>
      <c r="N141" s="377">
        <f>IF(Tasaus[[#This Row],[Erotus = tasausraja - laskennallinen verotulo, €/asukas]]&gt;0,(Tasaus[[#This Row],[Erotus = tasausraja - laskennallinen verotulo, €/asukas]]*$B$7),(Tasaus[[#This Row],[Erotus = tasausraja - laskennallinen verotulo, €/asukas]]*$B$8))</f>
        <v>103.69787911258598</v>
      </c>
      <c r="O141" s="378">
        <f>Tasaus[[#This Row],[Tasaus,  €/asukas]]*Tasaus[[#This Row],[Asukasluku 31.12.2021]]</f>
        <v>2104133.6650734823</v>
      </c>
      <c r="Q141" s="116"/>
      <c r="R141" s="117"/>
      <c r="S141" s="118"/>
    </row>
    <row r="142" spans="1:19" x14ac:dyDescent="0.25">
      <c r="A142" s="269">
        <v>425</v>
      </c>
      <c r="B142" s="13" t="s">
        <v>506</v>
      </c>
      <c r="C142" s="270">
        <v>10218</v>
      </c>
      <c r="D142" s="271">
        <v>21.5</v>
      </c>
      <c r="E142" s="271">
        <f>Tasaus[[#This Row],[Tuloveroprosentti 2022]]-12.64</f>
        <v>8.86</v>
      </c>
      <c r="F142" s="14">
        <v>36398004.530000001</v>
      </c>
      <c r="G142" s="14">
        <f>Tasaus[[#This Row],[Kunnallisvero (maksuunpantu), €]]*100/Tasaus[[#This Row],[Tuloveroprosentti 2022]]</f>
        <v>169293044.3255814</v>
      </c>
      <c r="H142" s="272">
        <f>Tasaus[[#This Row],[Verotettava tulo (kunnallisvero), €]]*($E$11/100)</f>
        <v>12476897.366795352</v>
      </c>
      <c r="I142" s="14">
        <v>928007.58408564096</v>
      </c>
      <c r="J142" s="15">
        <v>877701.98620000004</v>
      </c>
      <c r="K142" s="15">
        <f>SUM(Tasaus[[#This Row],[Laskennallinen kunnallisvero, €]:[Laskennallinen kiinteistövero, €]])</f>
        <v>14282606.937080992</v>
      </c>
      <c r="L142" s="15">
        <f>Tasaus[[#This Row],[Laskennallinen verotulo yhteensä, €]]/Tasaus[[#This Row],[Asukasluku 31.12.2021]]</f>
        <v>1397.7888957800933</v>
      </c>
      <c r="M142" s="34">
        <f>$L$11-Tasaus[[#This Row],[Laskennallinen verotulo yhteensä, €/asukas (=tasausraja)]]</f>
        <v>559.16110421990675</v>
      </c>
      <c r="N142" s="377">
        <f>IF(Tasaus[[#This Row],[Erotus = tasausraja - laskennallinen verotulo, €/asukas]]&gt;0,(Tasaus[[#This Row],[Erotus = tasausraja - laskennallinen verotulo, €/asukas]]*$B$7),(Tasaus[[#This Row],[Erotus = tasausraja - laskennallinen verotulo, €/asukas]]*$B$8))</f>
        <v>503.24499379791609</v>
      </c>
      <c r="O142" s="378">
        <f>Tasaus[[#This Row],[Tasaus,  €/asukas]]*Tasaus[[#This Row],[Asukasluku 31.12.2021]]</f>
        <v>5142157.3466271069</v>
      </c>
      <c r="Q142" s="116"/>
      <c r="R142" s="117"/>
      <c r="S142" s="118"/>
    </row>
    <row r="143" spans="1:19" x14ac:dyDescent="0.25">
      <c r="A143" s="269">
        <v>426</v>
      </c>
      <c r="B143" s="13" t="s">
        <v>507</v>
      </c>
      <c r="C143" s="270">
        <v>11979</v>
      </c>
      <c r="D143" s="271">
        <v>21.499999999999996</v>
      </c>
      <c r="E143" s="271">
        <f>Tasaus[[#This Row],[Tuloveroprosentti 2022]]-12.64</f>
        <v>8.8599999999999959</v>
      </c>
      <c r="F143" s="14">
        <v>40407649.68</v>
      </c>
      <c r="G143" s="14">
        <f>Tasaus[[#This Row],[Kunnallisvero (maksuunpantu), €]]*100/Tasaus[[#This Row],[Tuloveroprosentti 2022]]</f>
        <v>187942556.65116283</v>
      </c>
      <c r="H143" s="272">
        <f>Tasaus[[#This Row],[Verotettava tulo (kunnallisvero), €]]*($E$11/100)</f>
        <v>13851366.425190704</v>
      </c>
      <c r="I143" s="14">
        <v>1416649.2300330617</v>
      </c>
      <c r="J143" s="15">
        <v>1534621.7111500001</v>
      </c>
      <c r="K143" s="15">
        <f>SUM(Tasaus[[#This Row],[Laskennallinen kunnallisvero, €]:[Laskennallinen kiinteistövero, €]])</f>
        <v>16802637.366373766</v>
      </c>
      <c r="L143" s="15">
        <f>Tasaus[[#This Row],[Laskennallinen verotulo yhteensä, €]]/Tasaus[[#This Row],[Asukasluku 31.12.2021]]</f>
        <v>1402.674460837613</v>
      </c>
      <c r="M143" s="34">
        <f>$L$11-Tasaus[[#This Row],[Laskennallinen verotulo yhteensä, €/asukas (=tasausraja)]]</f>
        <v>554.27553916238708</v>
      </c>
      <c r="N143" s="377">
        <f>IF(Tasaus[[#This Row],[Erotus = tasausraja - laskennallinen verotulo, €/asukas]]&gt;0,(Tasaus[[#This Row],[Erotus = tasausraja - laskennallinen verotulo, €/asukas]]*$B$7),(Tasaus[[#This Row],[Erotus = tasausraja - laskennallinen verotulo, €/asukas]]*$B$8))</f>
        <v>498.84798524614837</v>
      </c>
      <c r="O143" s="378">
        <f>Tasaus[[#This Row],[Tasaus,  €/asukas]]*Tasaus[[#This Row],[Asukasluku 31.12.2021]]</f>
        <v>5975700.0152636115</v>
      </c>
      <c r="Q143" s="116"/>
      <c r="R143" s="117"/>
      <c r="S143" s="118"/>
    </row>
    <row r="144" spans="1:19" x14ac:dyDescent="0.25">
      <c r="A144" s="269">
        <v>430</v>
      </c>
      <c r="B144" s="13" t="s">
        <v>508</v>
      </c>
      <c r="C144" s="270">
        <v>15628</v>
      </c>
      <c r="D144" s="271">
        <v>21</v>
      </c>
      <c r="E144" s="271">
        <f>Tasaus[[#This Row],[Tuloveroprosentti 2022]]-12.64</f>
        <v>8.36</v>
      </c>
      <c r="F144" s="14">
        <v>50929036.829999998</v>
      </c>
      <c r="G144" s="14">
        <f>Tasaus[[#This Row],[Kunnallisvero (maksuunpantu), €]]*100/Tasaus[[#This Row],[Tuloveroprosentti 2022]]</f>
        <v>242519223</v>
      </c>
      <c r="H144" s="272">
        <f>Tasaus[[#This Row],[Verotettava tulo (kunnallisvero), €]]*($E$11/100)</f>
        <v>17873666.735100005</v>
      </c>
      <c r="I144" s="14">
        <v>3604204.8598566614</v>
      </c>
      <c r="J144" s="15">
        <v>2331995.0182000003</v>
      </c>
      <c r="K144" s="15">
        <f>SUM(Tasaus[[#This Row],[Laskennallinen kunnallisvero, €]:[Laskennallinen kiinteistövero, €]])</f>
        <v>23809866.613156665</v>
      </c>
      <c r="L144" s="15">
        <f>Tasaus[[#This Row],[Laskennallinen verotulo yhteensä, €]]/Tasaus[[#This Row],[Asukasluku 31.12.2021]]</f>
        <v>1523.5389437648237</v>
      </c>
      <c r="M144" s="34">
        <f>$L$11-Tasaus[[#This Row],[Laskennallinen verotulo yhteensä, €/asukas (=tasausraja)]]</f>
        <v>433.41105623517637</v>
      </c>
      <c r="N144" s="377">
        <f>IF(Tasaus[[#This Row],[Erotus = tasausraja - laskennallinen verotulo, €/asukas]]&gt;0,(Tasaus[[#This Row],[Erotus = tasausraja - laskennallinen verotulo, €/asukas]]*$B$7),(Tasaus[[#This Row],[Erotus = tasausraja - laskennallinen verotulo, €/asukas]]*$B$8))</f>
        <v>390.06995061165873</v>
      </c>
      <c r="O144" s="378">
        <f>Tasaus[[#This Row],[Tasaus,  €/asukas]]*Tasaus[[#This Row],[Asukasluku 31.12.2021]]</f>
        <v>6096013.1881590029</v>
      </c>
      <c r="Q144" s="116"/>
      <c r="R144" s="117"/>
      <c r="S144" s="118"/>
    </row>
    <row r="145" spans="1:19" x14ac:dyDescent="0.25">
      <c r="A145" s="269">
        <v>433</v>
      </c>
      <c r="B145" s="13" t="s">
        <v>509</v>
      </c>
      <c r="C145" s="270">
        <v>7799</v>
      </c>
      <c r="D145" s="271">
        <v>21.5</v>
      </c>
      <c r="E145" s="271">
        <f>Tasaus[[#This Row],[Tuloveroprosentti 2022]]-12.64</f>
        <v>8.86</v>
      </c>
      <c r="F145" s="14">
        <v>28554089.699999999</v>
      </c>
      <c r="G145" s="14">
        <f>Tasaus[[#This Row],[Kunnallisvero (maksuunpantu), €]]*100/Tasaus[[#This Row],[Tuloveroprosentti 2022]]</f>
        <v>132809719.53488372</v>
      </c>
      <c r="H145" s="272">
        <f>Tasaus[[#This Row],[Verotettava tulo (kunnallisvero), €]]*($E$11/100)</f>
        <v>9788076.329720933</v>
      </c>
      <c r="I145" s="14">
        <v>1667329.3317334782</v>
      </c>
      <c r="J145" s="15">
        <v>1263166.1755000001</v>
      </c>
      <c r="K145" s="15">
        <f>SUM(Tasaus[[#This Row],[Laskennallinen kunnallisvero, €]:[Laskennallinen kiinteistövero, €]])</f>
        <v>12718571.836954411</v>
      </c>
      <c r="L145" s="15">
        <f>Tasaus[[#This Row],[Laskennallinen verotulo yhteensä, €]]/Tasaus[[#This Row],[Asukasluku 31.12.2021]]</f>
        <v>1630.7952092517517</v>
      </c>
      <c r="M145" s="34">
        <f>$L$11-Tasaus[[#This Row],[Laskennallinen verotulo yhteensä, €/asukas (=tasausraja)]]</f>
        <v>326.15479074824839</v>
      </c>
      <c r="N145" s="377">
        <f>IF(Tasaus[[#This Row],[Erotus = tasausraja - laskennallinen verotulo, €/asukas]]&gt;0,(Tasaus[[#This Row],[Erotus = tasausraja - laskennallinen verotulo, €/asukas]]*$B$7),(Tasaus[[#This Row],[Erotus = tasausraja - laskennallinen verotulo, €/asukas]]*$B$8))</f>
        <v>293.53931167342358</v>
      </c>
      <c r="O145" s="378">
        <f>Tasaus[[#This Row],[Tasaus,  €/asukas]]*Tasaus[[#This Row],[Asukasluku 31.12.2021]]</f>
        <v>2289313.0917410306</v>
      </c>
      <c r="Q145" s="116"/>
      <c r="R145" s="117"/>
      <c r="S145" s="118"/>
    </row>
    <row r="146" spans="1:19" x14ac:dyDescent="0.25">
      <c r="A146" s="269">
        <v>434</v>
      </c>
      <c r="B146" s="13" t="s">
        <v>510</v>
      </c>
      <c r="C146" s="270">
        <v>14643</v>
      </c>
      <c r="D146" s="271">
        <v>20.25</v>
      </c>
      <c r="E146" s="271">
        <f>Tasaus[[#This Row],[Tuloveroprosentti 2022]]-12.64</f>
        <v>7.6099999999999994</v>
      </c>
      <c r="F146" s="14">
        <v>53150300.240000002</v>
      </c>
      <c r="G146" s="14">
        <f>Tasaus[[#This Row],[Kunnallisvero (maksuunpantu), €]]*100/Tasaus[[#This Row],[Tuloveroprosentti 2022]]</f>
        <v>262470618.46913579</v>
      </c>
      <c r="H146" s="272">
        <f>Tasaus[[#This Row],[Verotettava tulo (kunnallisvero), €]]*($E$11/100)</f>
        <v>19344084.581175312</v>
      </c>
      <c r="I146" s="14">
        <v>5121925.4817516236</v>
      </c>
      <c r="J146" s="15">
        <v>3206968.9719000002</v>
      </c>
      <c r="K146" s="15">
        <f>SUM(Tasaus[[#This Row],[Laskennallinen kunnallisvero, €]:[Laskennallinen kiinteistövero, €]])</f>
        <v>27672979.034826938</v>
      </c>
      <c r="L146" s="15">
        <f>Tasaus[[#This Row],[Laskennallinen verotulo yhteensä, €]]/Tasaus[[#This Row],[Asukasluku 31.12.2021]]</f>
        <v>1889.8435453682264</v>
      </c>
      <c r="M146" s="34">
        <f>$L$11-Tasaus[[#This Row],[Laskennallinen verotulo yhteensä, €/asukas (=tasausraja)]]</f>
        <v>67.106454631773659</v>
      </c>
      <c r="N146" s="377">
        <f>IF(Tasaus[[#This Row],[Erotus = tasausraja - laskennallinen verotulo, €/asukas]]&gt;0,(Tasaus[[#This Row],[Erotus = tasausraja - laskennallinen verotulo, €/asukas]]*$B$7),(Tasaus[[#This Row],[Erotus = tasausraja - laskennallinen verotulo, €/asukas]]*$B$8))</f>
        <v>60.395809168596294</v>
      </c>
      <c r="O146" s="378">
        <f>Tasaus[[#This Row],[Tasaus,  €/asukas]]*Tasaus[[#This Row],[Asukasluku 31.12.2021]]</f>
        <v>884375.8336557555</v>
      </c>
      <c r="Q146" s="116"/>
      <c r="R146" s="117"/>
      <c r="S146" s="118"/>
    </row>
    <row r="147" spans="1:19" x14ac:dyDescent="0.25">
      <c r="A147" s="269">
        <v>435</v>
      </c>
      <c r="B147" s="13" t="s">
        <v>511</v>
      </c>
      <c r="C147" s="270">
        <v>703</v>
      </c>
      <c r="D147" s="271">
        <v>18.5</v>
      </c>
      <c r="E147" s="271">
        <f>Tasaus[[#This Row],[Tuloveroprosentti 2022]]-12.64</f>
        <v>5.8599999999999994</v>
      </c>
      <c r="F147" s="14">
        <v>2081652.18</v>
      </c>
      <c r="G147" s="14">
        <f>Tasaus[[#This Row],[Kunnallisvero (maksuunpantu), €]]*100/Tasaus[[#This Row],[Tuloveroprosentti 2022]]</f>
        <v>11252173.945945946</v>
      </c>
      <c r="H147" s="272">
        <f>Tasaus[[#This Row],[Verotettava tulo (kunnallisvero), €]]*($E$11/100)</f>
        <v>829285.21981621638</v>
      </c>
      <c r="I147" s="14">
        <v>261057.41870028825</v>
      </c>
      <c r="J147" s="15">
        <v>228190.92989999999</v>
      </c>
      <c r="K147" s="15">
        <f>SUM(Tasaus[[#This Row],[Laskennallinen kunnallisvero, €]:[Laskennallinen kiinteistövero, €]])</f>
        <v>1318533.5684165047</v>
      </c>
      <c r="L147" s="15">
        <f>Tasaus[[#This Row],[Laskennallinen verotulo yhteensä, €]]/Tasaus[[#This Row],[Asukasluku 31.12.2021]]</f>
        <v>1875.5811784018558</v>
      </c>
      <c r="M147" s="34">
        <f>$L$11-Tasaus[[#This Row],[Laskennallinen verotulo yhteensä, €/asukas (=tasausraja)]]</f>
        <v>81.368821598144223</v>
      </c>
      <c r="N147" s="377">
        <f>IF(Tasaus[[#This Row],[Erotus = tasausraja - laskennallinen verotulo, €/asukas]]&gt;0,(Tasaus[[#This Row],[Erotus = tasausraja - laskennallinen verotulo, €/asukas]]*$B$7),(Tasaus[[#This Row],[Erotus = tasausraja - laskennallinen verotulo, €/asukas]]*$B$8))</f>
        <v>73.231939438329803</v>
      </c>
      <c r="O147" s="378">
        <f>Tasaus[[#This Row],[Tasaus,  €/asukas]]*Tasaus[[#This Row],[Asukasluku 31.12.2021]]</f>
        <v>51482.053425145852</v>
      </c>
      <c r="Q147" s="116"/>
      <c r="R147" s="117"/>
      <c r="S147" s="118"/>
    </row>
    <row r="148" spans="1:19" x14ac:dyDescent="0.25">
      <c r="A148" s="269">
        <v>436</v>
      </c>
      <c r="B148" s="13" t="s">
        <v>512</v>
      </c>
      <c r="C148" s="270">
        <v>2018</v>
      </c>
      <c r="D148" s="271">
        <v>21</v>
      </c>
      <c r="E148" s="271">
        <f>Tasaus[[#This Row],[Tuloveroprosentti 2022]]-12.64</f>
        <v>8.36</v>
      </c>
      <c r="F148" s="14">
        <v>5957538.0800000001</v>
      </c>
      <c r="G148" s="14">
        <f>Tasaus[[#This Row],[Kunnallisvero (maksuunpantu), €]]*100/Tasaus[[#This Row],[Tuloveroprosentti 2022]]</f>
        <v>28369228.952380951</v>
      </c>
      <c r="H148" s="272">
        <f>Tasaus[[#This Row],[Verotettava tulo (kunnallisvero), €]]*($E$11/100)</f>
        <v>2090812.1737904765</v>
      </c>
      <c r="I148" s="14">
        <v>174149.80112826949</v>
      </c>
      <c r="J148" s="15">
        <v>161543.20040000003</v>
      </c>
      <c r="K148" s="15">
        <f>SUM(Tasaus[[#This Row],[Laskennallinen kunnallisvero, €]:[Laskennallinen kiinteistövero, €]])</f>
        <v>2426505.1753187459</v>
      </c>
      <c r="L148" s="15">
        <f>Tasaus[[#This Row],[Laskennallinen verotulo yhteensä, €]]/Tasaus[[#This Row],[Asukasluku 31.12.2021]]</f>
        <v>1202.4307112580505</v>
      </c>
      <c r="M148" s="34">
        <f>$L$11-Tasaus[[#This Row],[Laskennallinen verotulo yhteensä, €/asukas (=tasausraja)]]</f>
        <v>754.51928874194959</v>
      </c>
      <c r="N148" s="377">
        <f>IF(Tasaus[[#This Row],[Erotus = tasausraja - laskennallinen verotulo, €/asukas]]&gt;0,(Tasaus[[#This Row],[Erotus = tasausraja - laskennallinen verotulo, €/asukas]]*$B$7),(Tasaus[[#This Row],[Erotus = tasausraja - laskennallinen verotulo, €/asukas]]*$B$8))</f>
        <v>679.0673598677547</v>
      </c>
      <c r="O148" s="378">
        <f>Tasaus[[#This Row],[Tasaus,  €/asukas]]*Tasaus[[#This Row],[Asukasluku 31.12.2021]]</f>
        <v>1370357.932213129</v>
      </c>
      <c r="Q148" s="116"/>
      <c r="R148" s="117"/>
      <c r="S148" s="118"/>
    </row>
    <row r="149" spans="1:19" x14ac:dyDescent="0.25">
      <c r="A149" s="269">
        <v>440</v>
      </c>
      <c r="B149" s="13" t="s">
        <v>513</v>
      </c>
      <c r="C149" s="270">
        <v>5622</v>
      </c>
      <c r="D149" s="271">
        <v>20</v>
      </c>
      <c r="E149" s="271">
        <f>Tasaus[[#This Row],[Tuloveroprosentti 2022]]-12.64</f>
        <v>7.3599999999999994</v>
      </c>
      <c r="F149" s="14">
        <v>17488309.760000002</v>
      </c>
      <c r="G149" s="14">
        <f>Tasaus[[#This Row],[Kunnallisvero (maksuunpantu), €]]*100/Tasaus[[#This Row],[Tuloveroprosentti 2022]]</f>
        <v>87441548.800000012</v>
      </c>
      <c r="H149" s="272">
        <f>Tasaus[[#This Row],[Verotettava tulo (kunnallisvero), €]]*($E$11/100)</f>
        <v>6444442.1465600021</v>
      </c>
      <c r="I149" s="14">
        <v>420229.84599427105</v>
      </c>
      <c r="J149" s="15">
        <v>681813.60580000014</v>
      </c>
      <c r="K149" s="15">
        <f>SUM(Tasaus[[#This Row],[Laskennallinen kunnallisvero, €]:[Laskennallinen kiinteistövero, €]])</f>
        <v>7546485.5983542735</v>
      </c>
      <c r="L149" s="15">
        <f>Tasaus[[#This Row],[Laskennallinen verotulo yhteensä, €]]/Tasaus[[#This Row],[Asukasluku 31.12.2021]]</f>
        <v>1342.3133401555094</v>
      </c>
      <c r="M149" s="34">
        <f>$L$11-Tasaus[[#This Row],[Laskennallinen verotulo yhteensä, €/asukas (=tasausraja)]]</f>
        <v>614.63665984449062</v>
      </c>
      <c r="N149" s="377">
        <f>IF(Tasaus[[#This Row],[Erotus = tasausraja - laskennallinen verotulo, €/asukas]]&gt;0,(Tasaus[[#This Row],[Erotus = tasausraja - laskennallinen verotulo, €/asukas]]*$B$7),(Tasaus[[#This Row],[Erotus = tasausraja - laskennallinen verotulo, €/asukas]]*$B$8))</f>
        <v>553.17299386004163</v>
      </c>
      <c r="O149" s="378">
        <f>Tasaus[[#This Row],[Tasaus,  €/asukas]]*Tasaus[[#This Row],[Asukasluku 31.12.2021]]</f>
        <v>3109938.5714811538</v>
      </c>
      <c r="Q149" s="116"/>
      <c r="R149" s="117"/>
      <c r="S149" s="118"/>
    </row>
    <row r="150" spans="1:19" x14ac:dyDescent="0.25">
      <c r="A150" s="269">
        <v>441</v>
      </c>
      <c r="B150" s="13" t="s">
        <v>514</v>
      </c>
      <c r="C150" s="270">
        <v>4473</v>
      </c>
      <c r="D150" s="271">
        <v>21</v>
      </c>
      <c r="E150" s="271">
        <f>Tasaus[[#This Row],[Tuloveroprosentti 2022]]-12.64</f>
        <v>8.36</v>
      </c>
      <c r="F150" s="14">
        <v>14485755.109999999</v>
      </c>
      <c r="G150" s="14">
        <f>Tasaus[[#This Row],[Kunnallisvero (maksuunpantu), €]]*100/Tasaus[[#This Row],[Tuloveroprosentti 2022]]</f>
        <v>68979786.238095239</v>
      </c>
      <c r="H150" s="272">
        <f>Tasaus[[#This Row],[Verotettava tulo (kunnallisvero), €]]*($E$11/100)</f>
        <v>5083810.2457476202</v>
      </c>
      <c r="I150" s="14">
        <v>1503042.4636767625</v>
      </c>
      <c r="J150" s="15">
        <v>907430.51915000007</v>
      </c>
      <c r="K150" s="15">
        <f>SUM(Tasaus[[#This Row],[Laskennallinen kunnallisvero, €]:[Laskennallinen kiinteistövero, €]])</f>
        <v>7494283.2285743831</v>
      </c>
      <c r="L150" s="15">
        <f>Tasaus[[#This Row],[Laskennallinen verotulo yhteensä, €]]/Tasaus[[#This Row],[Asukasluku 31.12.2021]]</f>
        <v>1675.4489668174342</v>
      </c>
      <c r="M150" s="34">
        <f>$L$11-Tasaus[[#This Row],[Laskennallinen verotulo yhteensä, €/asukas (=tasausraja)]]</f>
        <v>281.50103318256583</v>
      </c>
      <c r="N150" s="377">
        <f>IF(Tasaus[[#This Row],[Erotus = tasausraja - laskennallinen verotulo, €/asukas]]&gt;0,(Tasaus[[#This Row],[Erotus = tasausraja - laskennallinen verotulo, €/asukas]]*$B$7),(Tasaus[[#This Row],[Erotus = tasausraja - laskennallinen verotulo, €/asukas]]*$B$8))</f>
        <v>253.35092986430925</v>
      </c>
      <c r="O150" s="378">
        <f>Tasaus[[#This Row],[Tasaus,  €/asukas]]*Tasaus[[#This Row],[Asukasluku 31.12.2021]]</f>
        <v>1133238.7092830553</v>
      </c>
      <c r="Q150" s="116"/>
      <c r="R150" s="117"/>
      <c r="S150" s="118"/>
    </row>
    <row r="151" spans="1:19" x14ac:dyDescent="0.25">
      <c r="A151" s="269">
        <v>444</v>
      </c>
      <c r="B151" s="13" t="s">
        <v>515</v>
      </c>
      <c r="C151" s="270">
        <v>45988</v>
      </c>
      <c r="D151" s="271">
        <v>20.5</v>
      </c>
      <c r="E151" s="271">
        <f>Tasaus[[#This Row],[Tuloveroprosentti 2022]]-12.64</f>
        <v>7.8599999999999994</v>
      </c>
      <c r="F151" s="14">
        <v>187090443.72999999</v>
      </c>
      <c r="G151" s="14">
        <f>Tasaus[[#This Row],[Kunnallisvero (maksuunpantu), €]]*100/Tasaus[[#This Row],[Tuloveroprosentti 2022]]</f>
        <v>912636310.87804878</v>
      </c>
      <c r="H151" s="272">
        <f>Tasaus[[#This Row],[Verotettava tulo (kunnallisvero), €]]*($E$11/100)</f>
        <v>67261296.111712202</v>
      </c>
      <c r="I151" s="14">
        <v>8151229.1080518365</v>
      </c>
      <c r="J151" s="15">
        <v>7831333.5261000004</v>
      </c>
      <c r="K151" s="15">
        <f>SUM(Tasaus[[#This Row],[Laskennallinen kunnallisvero, €]:[Laskennallinen kiinteistövero, €]])</f>
        <v>83243858.745864034</v>
      </c>
      <c r="L151" s="15">
        <f>Tasaus[[#This Row],[Laskennallinen verotulo yhteensä, €]]/Tasaus[[#This Row],[Asukasluku 31.12.2021]]</f>
        <v>1810.1213087297563</v>
      </c>
      <c r="M151" s="34">
        <f>$L$11-Tasaus[[#This Row],[Laskennallinen verotulo yhteensä, €/asukas (=tasausraja)]]</f>
        <v>146.82869127024378</v>
      </c>
      <c r="N151" s="377">
        <f>IF(Tasaus[[#This Row],[Erotus = tasausraja - laskennallinen verotulo, €/asukas]]&gt;0,(Tasaus[[#This Row],[Erotus = tasausraja - laskennallinen verotulo, €/asukas]]*$B$7),(Tasaus[[#This Row],[Erotus = tasausraja - laskennallinen verotulo, €/asukas]]*$B$8))</f>
        <v>132.14582214321942</v>
      </c>
      <c r="O151" s="378">
        <f>Tasaus[[#This Row],[Tasaus,  €/asukas]]*Tasaus[[#This Row],[Asukasluku 31.12.2021]]</f>
        <v>6077122.0687223747</v>
      </c>
      <c r="Q151" s="116"/>
      <c r="R151" s="117"/>
      <c r="S151" s="118"/>
    </row>
    <row r="152" spans="1:19" x14ac:dyDescent="0.25">
      <c r="A152" s="269">
        <v>445</v>
      </c>
      <c r="B152" s="13" t="s">
        <v>152</v>
      </c>
      <c r="C152" s="270">
        <v>15086</v>
      </c>
      <c r="D152" s="271">
        <v>20.5</v>
      </c>
      <c r="E152" s="271">
        <f>Tasaus[[#This Row],[Tuloveroprosentti 2022]]-12.64</f>
        <v>7.8599999999999994</v>
      </c>
      <c r="F152" s="14">
        <v>63162889.5</v>
      </c>
      <c r="G152" s="14">
        <f>Tasaus[[#This Row],[Kunnallisvero (maksuunpantu), €]]*100/Tasaus[[#This Row],[Tuloveroprosentti 2022]]</f>
        <v>308111656.097561</v>
      </c>
      <c r="H152" s="272">
        <f>Tasaus[[#This Row],[Verotettava tulo (kunnallisvero), €]]*($E$11/100)</f>
        <v>22707829.054390252</v>
      </c>
      <c r="I152" s="14">
        <v>2426744.1564914831</v>
      </c>
      <c r="J152" s="15">
        <v>4060173.3648500005</v>
      </c>
      <c r="K152" s="15">
        <f>SUM(Tasaus[[#This Row],[Laskennallinen kunnallisvero, €]:[Laskennallinen kiinteistövero, €]])</f>
        <v>29194746.575731736</v>
      </c>
      <c r="L152" s="15">
        <f>Tasaus[[#This Row],[Laskennallinen verotulo yhteensä, €]]/Tasaus[[#This Row],[Asukasluku 31.12.2021]]</f>
        <v>1935.2211703388398</v>
      </c>
      <c r="M152" s="34">
        <f>$L$11-Tasaus[[#This Row],[Laskennallinen verotulo yhteensä, €/asukas (=tasausraja)]]</f>
        <v>21.728829661160262</v>
      </c>
      <c r="N152" s="377">
        <f>IF(Tasaus[[#This Row],[Erotus = tasausraja - laskennallinen verotulo, €/asukas]]&gt;0,(Tasaus[[#This Row],[Erotus = tasausraja - laskennallinen verotulo, €/asukas]]*$B$7),(Tasaus[[#This Row],[Erotus = tasausraja - laskennallinen verotulo, €/asukas]]*$B$8))</f>
        <v>19.555946695044238</v>
      </c>
      <c r="O152" s="378">
        <f>Tasaus[[#This Row],[Tasaus,  €/asukas]]*Tasaus[[#This Row],[Asukasluku 31.12.2021]]</f>
        <v>295021.01184143737</v>
      </c>
      <c r="Q152" s="116"/>
      <c r="R152" s="117"/>
      <c r="S152" s="118"/>
    </row>
    <row r="153" spans="1:19" x14ac:dyDescent="0.25">
      <c r="A153" s="269">
        <v>475</v>
      </c>
      <c r="B153" s="13" t="s">
        <v>516</v>
      </c>
      <c r="C153" s="270">
        <v>5487</v>
      </c>
      <c r="D153" s="271">
        <v>21.5</v>
      </c>
      <c r="E153" s="271">
        <f>Tasaus[[#This Row],[Tuloveroprosentti 2022]]-12.64</f>
        <v>8.86</v>
      </c>
      <c r="F153" s="14">
        <v>19548354.93</v>
      </c>
      <c r="G153" s="14">
        <f>Tasaus[[#This Row],[Kunnallisvero (maksuunpantu), €]]*100/Tasaus[[#This Row],[Tuloveroprosentti 2022]]</f>
        <v>90922581.069767445</v>
      </c>
      <c r="H153" s="272">
        <f>Tasaus[[#This Row],[Verotettava tulo (kunnallisvero), €]]*($E$11/100)</f>
        <v>6700994.224841862</v>
      </c>
      <c r="I153" s="14">
        <v>1203363.8659826519</v>
      </c>
      <c r="J153" s="15">
        <v>877291.72080000024</v>
      </c>
      <c r="K153" s="15">
        <f>SUM(Tasaus[[#This Row],[Laskennallinen kunnallisvero, €]:[Laskennallinen kiinteistövero, €]])</f>
        <v>8781649.8116245139</v>
      </c>
      <c r="L153" s="15">
        <f>Tasaus[[#This Row],[Laskennallinen verotulo yhteensä, €]]/Tasaus[[#This Row],[Asukasluku 31.12.2021]]</f>
        <v>1600.4464756013328</v>
      </c>
      <c r="M153" s="34">
        <f>$L$11-Tasaus[[#This Row],[Laskennallinen verotulo yhteensä, €/asukas (=tasausraja)]]</f>
        <v>356.5035243986672</v>
      </c>
      <c r="N153" s="377">
        <f>IF(Tasaus[[#This Row],[Erotus = tasausraja - laskennallinen verotulo, €/asukas]]&gt;0,(Tasaus[[#This Row],[Erotus = tasausraja - laskennallinen verotulo, €/asukas]]*$B$7),(Tasaus[[#This Row],[Erotus = tasausraja - laskennallinen verotulo, €/asukas]]*$B$8))</f>
        <v>320.85317195880049</v>
      </c>
      <c r="O153" s="378">
        <f>Tasaus[[#This Row],[Tasaus,  €/asukas]]*Tasaus[[#This Row],[Asukasluku 31.12.2021]]</f>
        <v>1760521.3545379383</v>
      </c>
      <c r="Q153" s="116"/>
      <c r="R153" s="117"/>
      <c r="S153" s="118"/>
    </row>
    <row r="154" spans="1:19" x14ac:dyDescent="0.25">
      <c r="A154" s="269">
        <v>480</v>
      </c>
      <c r="B154" s="13" t="s">
        <v>517</v>
      </c>
      <c r="C154" s="270">
        <v>1990</v>
      </c>
      <c r="D154" s="271">
        <v>20.75</v>
      </c>
      <c r="E154" s="271">
        <f>Tasaus[[#This Row],[Tuloveroprosentti 2022]]-12.64</f>
        <v>8.11</v>
      </c>
      <c r="F154" s="14">
        <v>6274801.0499999998</v>
      </c>
      <c r="G154" s="14">
        <f>Tasaus[[#This Row],[Kunnallisvero (maksuunpantu), €]]*100/Tasaus[[#This Row],[Tuloveroprosentti 2022]]</f>
        <v>30240005.060240965</v>
      </c>
      <c r="H154" s="272">
        <f>Tasaus[[#This Row],[Verotettava tulo (kunnallisvero), €]]*($E$11/100)</f>
        <v>2228688.3729397594</v>
      </c>
      <c r="I154" s="14">
        <v>278858.3130106685</v>
      </c>
      <c r="J154" s="15">
        <v>225057.68410000001</v>
      </c>
      <c r="K154" s="15">
        <f>SUM(Tasaus[[#This Row],[Laskennallinen kunnallisvero, €]:[Laskennallinen kiinteistövero, €]])</f>
        <v>2732604.370050428</v>
      </c>
      <c r="L154" s="15">
        <f>Tasaus[[#This Row],[Laskennallinen verotulo yhteensä, €]]/Tasaus[[#This Row],[Asukasluku 31.12.2021]]</f>
        <v>1373.1680251509688</v>
      </c>
      <c r="M154" s="34">
        <f>$L$11-Tasaus[[#This Row],[Laskennallinen verotulo yhteensä, €/asukas (=tasausraja)]]</f>
        <v>583.78197484903126</v>
      </c>
      <c r="N154" s="377">
        <f>IF(Tasaus[[#This Row],[Erotus = tasausraja - laskennallinen verotulo, €/asukas]]&gt;0,(Tasaus[[#This Row],[Erotus = tasausraja - laskennallinen verotulo, €/asukas]]*$B$7),(Tasaus[[#This Row],[Erotus = tasausraja - laskennallinen verotulo, €/asukas]]*$B$8))</f>
        <v>525.40377736412813</v>
      </c>
      <c r="O154" s="378">
        <f>Tasaus[[#This Row],[Tasaus,  €/asukas]]*Tasaus[[#This Row],[Asukasluku 31.12.2021]]</f>
        <v>1045553.516954615</v>
      </c>
      <c r="Q154" s="116"/>
      <c r="R154" s="117"/>
      <c r="S154" s="118"/>
    </row>
    <row r="155" spans="1:19" x14ac:dyDescent="0.25">
      <c r="A155" s="269">
        <v>481</v>
      </c>
      <c r="B155" s="13" t="s">
        <v>518</v>
      </c>
      <c r="C155" s="270">
        <v>9612</v>
      </c>
      <c r="D155" s="271">
        <v>20.750000000000004</v>
      </c>
      <c r="E155" s="271">
        <f>Tasaus[[#This Row],[Tuloveroprosentti 2022]]-12.64</f>
        <v>8.110000000000003</v>
      </c>
      <c r="F155" s="14">
        <v>41573395.289999999</v>
      </c>
      <c r="G155" s="14">
        <f>Tasaus[[#This Row],[Kunnallisvero (maksuunpantu), €]]*100/Tasaus[[#This Row],[Tuloveroprosentti 2022]]</f>
        <v>200353712.24096382</v>
      </c>
      <c r="H155" s="272">
        <f>Tasaus[[#This Row],[Verotettava tulo (kunnallisvero), €]]*($E$11/100)</f>
        <v>14766068.592159037</v>
      </c>
      <c r="I155" s="14">
        <v>1676262.1533329645</v>
      </c>
      <c r="J155" s="15">
        <v>1307062.6810000003</v>
      </c>
      <c r="K155" s="15">
        <f>SUM(Tasaus[[#This Row],[Laskennallinen kunnallisvero, €]:[Laskennallinen kiinteistövero, €]])</f>
        <v>17749393.426492002</v>
      </c>
      <c r="L155" s="15">
        <f>Tasaus[[#This Row],[Laskennallinen verotulo yhteensä, €]]/Tasaus[[#This Row],[Asukasluku 31.12.2021]]</f>
        <v>1846.5869149492303</v>
      </c>
      <c r="M155" s="34">
        <f>$L$11-Tasaus[[#This Row],[Laskennallinen verotulo yhteensä, €/asukas (=tasausraja)]]</f>
        <v>110.36308505076977</v>
      </c>
      <c r="N155" s="377">
        <f>IF(Tasaus[[#This Row],[Erotus = tasausraja - laskennallinen verotulo, €/asukas]]&gt;0,(Tasaus[[#This Row],[Erotus = tasausraja - laskennallinen verotulo, €/asukas]]*$B$7),(Tasaus[[#This Row],[Erotus = tasausraja - laskennallinen verotulo, €/asukas]]*$B$8))</f>
        <v>99.326776545692795</v>
      </c>
      <c r="O155" s="378">
        <f>Tasaus[[#This Row],[Tasaus,  €/asukas]]*Tasaus[[#This Row],[Asukasluku 31.12.2021]]</f>
        <v>954728.97615719913</v>
      </c>
      <c r="Q155" s="116"/>
      <c r="R155" s="117"/>
      <c r="S155" s="118"/>
    </row>
    <row r="156" spans="1:19" x14ac:dyDescent="0.25">
      <c r="A156" s="269">
        <v>483</v>
      </c>
      <c r="B156" s="13" t="s">
        <v>519</v>
      </c>
      <c r="C156" s="270">
        <v>1076</v>
      </c>
      <c r="D156" s="271">
        <v>22.5</v>
      </c>
      <c r="E156" s="271">
        <f>Tasaus[[#This Row],[Tuloveroprosentti 2022]]-12.64</f>
        <v>9.86</v>
      </c>
      <c r="F156" s="14">
        <v>2502856.71</v>
      </c>
      <c r="G156" s="14">
        <f>Tasaus[[#This Row],[Kunnallisvero (maksuunpantu), €]]*100/Tasaus[[#This Row],[Tuloveroprosentti 2022]]</f>
        <v>11123807.6</v>
      </c>
      <c r="H156" s="272">
        <f>Tasaus[[#This Row],[Verotettava tulo (kunnallisvero), €]]*($E$11/100)</f>
        <v>819824.62012000009</v>
      </c>
      <c r="I156" s="14">
        <v>129449.08024954394</v>
      </c>
      <c r="J156" s="15">
        <v>96014.306250000009</v>
      </c>
      <c r="K156" s="15">
        <f>SUM(Tasaus[[#This Row],[Laskennallinen kunnallisvero, €]:[Laskennallinen kiinteistövero, €]])</f>
        <v>1045288.0066195441</v>
      </c>
      <c r="L156" s="15">
        <f>Tasaus[[#This Row],[Laskennallinen verotulo yhteensä, €]]/Tasaus[[#This Row],[Asukasluku 31.12.2021]]</f>
        <v>971.45725522262467</v>
      </c>
      <c r="M156" s="34">
        <f>$L$11-Tasaus[[#This Row],[Laskennallinen verotulo yhteensä, €/asukas (=tasausraja)]]</f>
        <v>985.49274477737538</v>
      </c>
      <c r="N156" s="377">
        <f>IF(Tasaus[[#This Row],[Erotus = tasausraja - laskennallinen verotulo, €/asukas]]&gt;0,(Tasaus[[#This Row],[Erotus = tasausraja - laskennallinen verotulo, €/asukas]]*$B$7),(Tasaus[[#This Row],[Erotus = tasausraja - laskennallinen verotulo, €/asukas]]*$B$8))</f>
        <v>886.94347029963785</v>
      </c>
      <c r="O156" s="378">
        <f>Tasaus[[#This Row],[Tasaus,  €/asukas]]*Tasaus[[#This Row],[Asukasluku 31.12.2021]]</f>
        <v>954351.17404241033</v>
      </c>
      <c r="Q156" s="116"/>
      <c r="R156" s="117"/>
      <c r="S156" s="118"/>
    </row>
    <row r="157" spans="1:19" x14ac:dyDescent="0.25">
      <c r="A157" s="269">
        <v>484</v>
      </c>
      <c r="B157" s="13" t="s">
        <v>520</v>
      </c>
      <c r="C157" s="270">
        <v>3055</v>
      </c>
      <c r="D157" s="271">
        <v>20.5</v>
      </c>
      <c r="E157" s="271">
        <f>Tasaus[[#This Row],[Tuloveroprosentti 2022]]-12.64</f>
        <v>7.8599999999999994</v>
      </c>
      <c r="F157" s="14">
        <v>8831907.2400000002</v>
      </c>
      <c r="G157" s="14">
        <f>Tasaus[[#This Row],[Kunnallisvero (maksuunpantu), €]]*100/Tasaus[[#This Row],[Tuloveroprosentti 2022]]</f>
        <v>43082474.341463417</v>
      </c>
      <c r="H157" s="272">
        <f>Tasaus[[#This Row],[Verotettava tulo (kunnallisvero), €]]*($E$11/100)</f>
        <v>3175178.3589658546</v>
      </c>
      <c r="I157" s="14">
        <v>979412.24978048902</v>
      </c>
      <c r="J157" s="15">
        <v>631674.78095000004</v>
      </c>
      <c r="K157" s="15">
        <f>SUM(Tasaus[[#This Row],[Laskennallinen kunnallisvero, €]:[Laskennallinen kiinteistövero, €]])</f>
        <v>4786265.3896963438</v>
      </c>
      <c r="L157" s="15">
        <f>Tasaus[[#This Row],[Laskennallinen verotulo yhteensä, €]]/Tasaus[[#This Row],[Asukasluku 31.12.2021]]</f>
        <v>1566.6989818973302</v>
      </c>
      <c r="M157" s="34">
        <f>$L$11-Tasaus[[#This Row],[Laskennallinen verotulo yhteensä, €/asukas (=tasausraja)]]</f>
        <v>390.25101810266983</v>
      </c>
      <c r="N157" s="377">
        <f>IF(Tasaus[[#This Row],[Erotus = tasausraja - laskennallinen verotulo, €/asukas]]&gt;0,(Tasaus[[#This Row],[Erotus = tasausraja - laskennallinen verotulo, €/asukas]]*$B$7),(Tasaus[[#This Row],[Erotus = tasausraja - laskennallinen verotulo, €/asukas]]*$B$8))</f>
        <v>351.22591629240287</v>
      </c>
      <c r="O157" s="378">
        <f>Tasaus[[#This Row],[Tasaus,  €/asukas]]*Tasaus[[#This Row],[Asukasluku 31.12.2021]]</f>
        <v>1072995.1742732907</v>
      </c>
      <c r="Q157" s="116"/>
      <c r="R157" s="117"/>
      <c r="S157" s="118"/>
    </row>
    <row r="158" spans="1:19" x14ac:dyDescent="0.25">
      <c r="A158" s="269">
        <v>489</v>
      </c>
      <c r="B158" s="13" t="s">
        <v>521</v>
      </c>
      <c r="C158" s="270">
        <v>1835</v>
      </c>
      <c r="D158" s="271">
        <v>21.500000000000004</v>
      </c>
      <c r="E158" s="271">
        <f>Tasaus[[#This Row],[Tuloveroprosentti 2022]]-12.64</f>
        <v>8.860000000000003</v>
      </c>
      <c r="F158" s="14">
        <v>5218792.9800000004</v>
      </c>
      <c r="G158" s="14">
        <f>Tasaus[[#This Row],[Kunnallisvero (maksuunpantu), €]]*100/Tasaus[[#This Row],[Tuloveroprosentti 2022]]</f>
        <v>24273455.72093023</v>
      </c>
      <c r="H158" s="272">
        <f>Tasaus[[#This Row],[Verotettava tulo (kunnallisvero), €]]*($E$11/100)</f>
        <v>1788953.6866325582</v>
      </c>
      <c r="I158" s="14">
        <v>586135.97734286578</v>
      </c>
      <c r="J158" s="15">
        <v>262887.22250000003</v>
      </c>
      <c r="K158" s="15">
        <f>SUM(Tasaus[[#This Row],[Laskennallinen kunnallisvero, €]:[Laskennallinen kiinteistövero, €]])</f>
        <v>2637976.8864754243</v>
      </c>
      <c r="L158" s="15">
        <f>Tasaus[[#This Row],[Laskennallinen verotulo yhteensä, €]]/Tasaus[[#This Row],[Asukasluku 31.12.2021]]</f>
        <v>1437.589583910313</v>
      </c>
      <c r="M158" s="34">
        <f>$L$11-Tasaus[[#This Row],[Laskennallinen verotulo yhteensä, €/asukas (=tasausraja)]]</f>
        <v>519.36041608968708</v>
      </c>
      <c r="N158" s="377">
        <f>IF(Tasaus[[#This Row],[Erotus = tasausraja - laskennallinen verotulo, €/asukas]]&gt;0,(Tasaus[[#This Row],[Erotus = tasausraja - laskennallinen verotulo, €/asukas]]*$B$7),(Tasaus[[#This Row],[Erotus = tasausraja - laskennallinen verotulo, €/asukas]]*$B$8))</f>
        <v>467.42437448071837</v>
      </c>
      <c r="O158" s="378">
        <f>Tasaus[[#This Row],[Tasaus,  €/asukas]]*Tasaus[[#This Row],[Asukasluku 31.12.2021]]</f>
        <v>857723.72717211826</v>
      </c>
      <c r="Q158" s="116"/>
      <c r="R158" s="117"/>
      <c r="S158" s="118"/>
    </row>
    <row r="159" spans="1:19" x14ac:dyDescent="0.25">
      <c r="A159" s="269">
        <v>491</v>
      </c>
      <c r="B159" s="13" t="s">
        <v>522</v>
      </c>
      <c r="C159" s="270">
        <v>52122</v>
      </c>
      <c r="D159" s="271">
        <v>22</v>
      </c>
      <c r="E159" s="271">
        <f>Tasaus[[#This Row],[Tuloveroprosentti 2022]]-12.64</f>
        <v>9.36</v>
      </c>
      <c r="F159" s="14">
        <v>202389150.91999999</v>
      </c>
      <c r="G159" s="14">
        <f>Tasaus[[#This Row],[Kunnallisvero (maksuunpantu), €]]*100/Tasaus[[#This Row],[Tuloveroprosentti 2022]]</f>
        <v>919950686</v>
      </c>
      <c r="H159" s="272">
        <f>Tasaus[[#This Row],[Verotettava tulo (kunnallisvero), €]]*($E$11/100)</f>
        <v>67800365.558200017</v>
      </c>
      <c r="I159" s="14">
        <v>13232160.787886417</v>
      </c>
      <c r="J159" s="15">
        <v>8755928.9741500001</v>
      </c>
      <c r="K159" s="15">
        <f>SUM(Tasaus[[#This Row],[Laskennallinen kunnallisvero, €]:[Laskennallinen kiinteistövero, €]])</f>
        <v>89788455.32023643</v>
      </c>
      <c r="L159" s="15">
        <f>Tasaus[[#This Row],[Laskennallinen verotulo yhteensä, €]]/Tasaus[[#This Row],[Asukasluku 31.12.2021]]</f>
        <v>1722.6594397804465</v>
      </c>
      <c r="M159" s="34">
        <f>$L$11-Tasaus[[#This Row],[Laskennallinen verotulo yhteensä, €/asukas (=tasausraja)]]</f>
        <v>234.29056021955353</v>
      </c>
      <c r="N159" s="377">
        <f>IF(Tasaus[[#This Row],[Erotus = tasausraja - laskennallinen verotulo, €/asukas]]&gt;0,(Tasaus[[#This Row],[Erotus = tasausraja - laskennallinen verotulo, €/asukas]]*$B$7),(Tasaus[[#This Row],[Erotus = tasausraja - laskennallinen verotulo, €/asukas]]*$B$8))</f>
        <v>210.86150419759818</v>
      </c>
      <c r="O159" s="378">
        <f>Tasaus[[#This Row],[Tasaus,  €/asukas]]*Tasaus[[#This Row],[Asukasluku 31.12.2021]]</f>
        <v>10990523.321787212</v>
      </c>
      <c r="Q159" s="116"/>
      <c r="R159" s="117"/>
      <c r="S159" s="118"/>
    </row>
    <row r="160" spans="1:19" x14ac:dyDescent="0.25">
      <c r="A160" s="269">
        <v>494</v>
      </c>
      <c r="B160" s="13" t="s">
        <v>523</v>
      </c>
      <c r="C160" s="270">
        <v>8909</v>
      </c>
      <c r="D160" s="271">
        <v>22</v>
      </c>
      <c r="E160" s="271">
        <f>Tasaus[[#This Row],[Tuloveroprosentti 2022]]-12.64</f>
        <v>9.36</v>
      </c>
      <c r="F160" s="14">
        <v>29840297.09</v>
      </c>
      <c r="G160" s="14">
        <f>Tasaus[[#This Row],[Kunnallisvero (maksuunpantu), €]]*100/Tasaus[[#This Row],[Tuloveroprosentti 2022]]</f>
        <v>135637714.04545453</v>
      </c>
      <c r="H160" s="272">
        <f>Tasaus[[#This Row],[Verotettava tulo (kunnallisvero), €]]*($E$11/100)</f>
        <v>9996499.525150001</v>
      </c>
      <c r="I160" s="14">
        <v>920368.47774485883</v>
      </c>
      <c r="J160" s="15">
        <v>965693.70025000011</v>
      </c>
      <c r="K160" s="15">
        <f>SUM(Tasaus[[#This Row],[Laskennallinen kunnallisvero, €]:[Laskennallinen kiinteistövero, €]])</f>
        <v>11882561.70314486</v>
      </c>
      <c r="L160" s="15">
        <f>Tasaus[[#This Row],[Laskennallinen verotulo yhteensä, €]]/Tasaus[[#This Row],[Asukasluku 31.12.2021]]</f>
        <v>1333.7705357666248</v>
      </c>
      <c r="M160" s="34">
        <f>$L$11-Tasaus[[#This Row],[Laskennallinen verotulo yhteensä, €/asukas (=tasausraja)]]</f>
        <v>623.17946423337526</v>
      </c>
      <c r="N160" s="377">
        <f>IF(Tasaus[[#This Row],[Erotus = tasausraja - laskennallinen verotulo, €/asukas]]&gt;0,(Tasaus[[#This Row],[Erotus = tasausraja - laskennallinen verotulo, €/asukas]]*$B$7),(Tasaus[[#This Row],[Erotus = tasausraja - laskennallinen verotulo, €/asukas]]*$B$8))</f>
        <v>560.86151781003775</v>
      </c>
      <c r="O160" s="378">
        <f>Tasaus[[#This Row],[Tasaus,  €/asukas]]*Tasaus[[#This Row],[Asukasluku 31.12.2021]]</f>
        <v>4996715.2621696265</v>
      </c>
      <c r="Q160" s="116"/>
      <c r="R160" s="117"/>
      <c r="S160" s="118"/>
    </row>
    <row r="161" spans="1:19" x14ac:dyDescent="0.25">
      <c r="A161" s="269">
        <v>495</v>
      </c>
      <c r="B161" s="13" t="s">
        <v>524</v>
      </c>
      <c r="C161" s="270">
        <v>1488</v>
      </c>
      <c r="D161" s="271">
        <v>22</v>
      </c>
      <c r="E161" s="271">
        <f>Tasaus[[#This Row],[Tuloveroprosentti 2022]]-12.64</f>
        <v>9.36</v>
      </c>
      <c r="F161" s="14">
        <v>4270960.5599999996</v>
      </c>
      <c r="G161" s="14">
        <f>Tasaus[[#This Row],[Kunnallisvero (maksuunpantu), €]]*100/Tasaus[[#This Row],[Tuloveroprosentti 2022]]</f>
        <v>19413457.09090909</v>
      </c>
      <c r="H161" s="272">
        <f>Tasaus[[#This Row],[Verotettava tulo (kunnallisvero), €]]*($E$11/100)</f>
        <v>1430771.7876000002</v>
      </c>
      <c r="I161" s="14">
        <v>930430.34681674058</v>
      </c>
      <c r="J161" s="15">
        <v>242523.93135000003</v>
      </c>
      <c r="K161" s="15">
        <f>SUM(Tasaus[[#This Row],[Laskennallinen kunnallisvero, €]:[Laskennallinen kiinteistövero, €]])</f>
        <v>2603726.0657667411</v>
      </c>
      <c r="L161" s="15">
        <f>Tasaus[[#This Row],[Laskennallinen verotulo yhteensä, €]]/Tasaus[[#This Row],[Asukasluku 31.12.2021]]</f>
        <v>1749.8159044131323</v>
      </c>
      <c r="M161" s="34">
        <f>$L$11-Tasaus[[#This Row],[Laskennallinen verotulo yhteensä, €/asukas (=tasausraja)]]</f>
        <v>207.13409558686772</v>
      </c>
      <c r="N161" s="377">
        <f>IF(Tasaus[[#This Row],[Erotus = tasausraja - laskennallinen verotulo, €/asukas]]&gt;0,(Tasaus[[#This Row],[Erotus = tasausraja - laskennallinen verotulo, €/asukas]]*$B$7),(Tasaus[[#This Row],[Erotus = tasausraja - laskennallinen verotulo, €/asukas]]*$B$8))</f>
        <v>186.42068602818094</v>
      </c>
      <c r="O161" s="378">
        <f>Tasaus[[#This Row],[Tasaus,  €/asukas]]*Tasaus[[#This Row],[Asukasluku 31.12.2021]]</f>
        <v>277393.98080993321</v>
      </c>
      <c r="Q161" s="116"/>
      <c r="R161" s="117"/>
      <c r="S161" s="118"/>
    </row>
    <row r="162" spans="1:19" x14ac:dyDescent="0.25">
      <c r="A162" s="269">
        <v>498</v>
      </c>
      <c r="B162" s="13" t="s">
        <v>525</v>
      </c>
      <c r="C162" s="270">
        <v>2321</v>
      </c>
      <c r="D162" s="271">
        <v>21.5</v>
      </c>
      <c r="E162" s="271">
        <f>Tasaus[[#This Row],[Tuloveroprosentti 2022]]-12.64</f>
        <v>8.86</v>
      </c>
      <c r="F162" s="14">
        <v>8244943.0800000001</v>
      </c>
      <c r="G162" s="14">
        <f>Tasaus[[#This Row],[Kunnallisvero (maksuunpantu), €]]*100/Tasaus[[#This Row],[Tuloveroprosentti 2022]]</f>
        <v>38348572.465116277</v>
      </c>
      <c r="H162" s="272">
        <f>Tasaus[[#This Row],[Verotettava tulo (kunnallisvero), €]]*($E$11/100)</f>
        <v>2826289.7906790702</v>
      </c>
      <c r="I162" s="14">
        <v>1075658.3163905591</v>
      </c>
      <c r="J162" s="15">
        <v>599032.7851000001</v>
      </c>
      <c r="K162" s="15">
        <f>SUM(Tasaus[[#This Row],[Laskennallinen kunnallisvero, €]:[Laskennallinen kiinteistövero, €]])</f>
        <v>4500980.8921696292</v>
      </c>
      <c r="L162" s="15">
        <f>Tasaus[[#This Row],[Laskennallinen verotulo yhteensä, €]]/Tasaus[[#This Row],[Asukasluku 31.12.2021]]</f>
        <v>1939.2420905513268</v>
      </c>
      <c r="M162" s="34">
        <f>$L$11-Tasaus[[#This Row],[Laskennallinen verotulo yhteensä, €/asukas (=tasausraja)]]</f>
        <v>17.707909448673263</v>
      </c>
      <c r="N162" s="377">
        <f>IF(Tasaus[[#This Row],[Erotus = tasausraja - laskennallinen verotulo, €/asukas]]&gt;0,(Tasaus[[#This Row],[Erotus = tasausraja - laskennallinen verotulo, €/asukas]]*$B$7),(Tasaus[[#This Row],[Erotus = tasausraja - laskennallinen verotulo, €/asukas]]*$B$8))</f>
        <v>15.937118503805937</v>
      </c>
      <c r="O162" s="378">
        <f>Tasaus[[#This Row],[Tasaus,  €/asukas]]*Tasaus[[#This Row],[Asukasluku 31.12.2021]]</f>
        <v>36990.052047333578</v>
      </c>
      <c r="Q162" s="116"/>
      <c r="R162" s="117"/>
      <c r="S162" s="118"/>
    </row>
    <row r="163" spans="1:19" x14ac:dyDescent="0.25">
      <c r="A163" s="245">
        <v>499</v>
      </c>
      <c r="B163" s="36" t="s">
        <v>526</v>
      </c>
      <c r="C163" s="270">
        <v>19536</v>
      </c>
      <c r="D163" s="271">
        <v>20.75</v>
      </c>
      <c r="E163" s="271">
        <f>Tasaus[[#This Row],[Tuloveroprosentti 2022]]-12.64</f>
        <v>8.11</v>
      </c>
      <c r="F163" s="14">
        <v>78883645.819999993</v>
      </c>
      <c r="G163" s="14">
        <f>Tasaus[[#This Row],[Kunnallisvero (maksuunpantu), €]]*100/Tasaus[[#This Row],[Tuloveroprosentti 2022]]</f>
        <v>380162148.53012043</v>
      </c>
      <c r="H163" s="272">
        <f>Tasaus[[#This Row],[Verotettava tulo (kunnallisvero), €]]*($E$11/100)</f>
        <v>28017950.346669883</v>
      </c>
      <c r="I163" s="14">
        <v>3188073.6726180096</v>
      </c>
      <c r="J163" s="15">
        <v>2480853.7922000005</v>
      </c>
      <c r="K163" s="15">
        <f>SUM(Tasaus[[#This Row],[Laskennallinen kunnallisvero, €]:[Laskennallinen kiinteistövero, €]])</f>
        <v>33686877.811487891</v>
      </c>
      <c r="L163" s="15">
        <f>Tasaus[[#This Row],[Laskennallinen verotulo yhteensä, €]]/Tasaus[[#This Row],[Asukasluku 31.12.2021]]</f>
        <v>1724.3487823243188</v>
      </c>
      <c r="M163" s="34">
        <f>$L$11-Tasaus[[#This Row],[Laskennallinen verotulo yhteensä, €/asukas (=tasausraja)]]</f>
        <v>232.60121767568126</v>
      </c>
      <c r="N163" s="377">
        <f>IF(Tasaus[[#This Row],[Erotus = tasausraja - laskennallinen verotulo, €/asukas]]&gt;0,(Tasaus[[#This Row],[Erotus = tasausraja - laskennallinen verotulo, €/asukas]]*$B$7),(Tasaus[[#This Row],[Erotus = tasausraja - laskennallinen verotulo, €/asukas]]*$B$8))</f>
        <v>209.34109590811315</v>
      </c>
      <c r="O163" s="378">
        <f>Tasaus[[#This Row],[Tasaus,  €/asukas]]*Tasaus[[#This Row],[Asukasluku 31.12.2021]]</f>
        <v>4089687.6496608984</v>
      </c>
      <c r="Q163" s="116"/>
      <c r="R163" s="117"/>
      <c r="S163" s="118"/>
    </row>
    <row r="164" spans="1:19" x14ac:dyDescent="0.25">
      <c r="A164" s="269">
        <v>500</v>
      </c>
      <c r="B164" s="13" t="s">
        <v>527</v>
      </c>
      <c r="C164" s="270">
        <v>10426</v>
      </c>
      <c r="D164" s="271">
        <v>19.5</v>
      </c>
      <c r="E164" s="271">
        <f>Tasaus[[#This Row],[Tuloveroprosentti 2022]]-12.64</f>
        <v>6.8599999999999994</v>
      </c>
      <c r="F164" s="14">
        <v>40917970.479999997</v>
      </c>
      <c r="G164" s="14">
        <f>Tasaus[[#This Row],[Kunnallisvero (maksuunpantu), €]]*100/Tasaus[[#This Row],[Tuloveroprosentti 2022]]</f>
        <v>209835746.05128202</v>
      </c>
      <c r="H164" s="272">
        <f>Tasaus[[#This Row],[Verotettava tulo (kunnallisvero), €]]*($E$11/100)</f>
        <v>15464894.483979488</v>
      </c>
      <c r="I164" s="14">
        <v>2189011.4878423172</v>
      </c>
      <c r="J164" s="15">
        <v>1276314.4533500001</v>
      </c>
      <c r="K164" s="15">
        <f>SUM(Tasaus[[#This Row],[Laskennallinen kunnallisvero, €]:[Laskennallinen kiinteistövero, €]])</f>
        <v>18930220.425171804</v>
      </c>
      <c r="L164" s="15">
        <f>Tasaus[[#This Row],[Laskennallinen verotulo yhteensä, €]]/Tasaus[[#This Row],[Asukasluku 31.12.2021]]</f>
        <v>1815.6743166287938</v>
      </c>
      <c r="M164" s="34">
        <f>$L$11-Tasaus[[#This Row],[Laskennallinen verotulo yhteensä, €/asukas (=tasausraja)]]</f>
        <v>141.27568337120624</v>
      </c>
      <c r="N164" s="377">
        <f>IF(Tasaus[[#This Row],[Erotus = tasausraja - laskennallinen verotulo, €/asukas]]&gt;0,(Tasaus[[#This Row],[Erotus = tasausraja - laskennallinen verotulo, €/asukas]]*$B$7),(Tasaus[[#This Row],[Erotus = tasausraja - laskennallinen verotulo, €/asukas]]*$B$8))</f>
        <v>127.14811503408562</v>
      </c>
      <c r="O164" s="378">
        <f>Tasaus[[#This Row],[Tasaus,  €/asukas]]*Tasaus[[#This Row],[Asukasluku 31.12.2021]]</f>
        <v>1325646.2473453768</v>
      </c>
      <c r="Q164" s="116"/>
      <c r="R164" s="117"/>
      <c r="S164" s="118"/>
    </row>
    <row r="165" spans="1:19" x14ac:dyDescent="0.25">
      <c r="A165" s="269">
        <v>503</v>
      </c>
      <c r="B165" s="13" t="s">
        <v>528</v>
      </c>
      <c r="C165" s="270">
        <v>7594</v>
      </c>
      <c r="D165" s="271">
        <v>21.25</v>
      </c>
      <c r="E165" s="271">
        <f>Tasaus[[#This Row],[Tuloveroprosentti 2022]]-12.64</f>
        <v>8.61</v>
      </c>
      <c r="F165" s="14">
        <v>27479933.420000002</v>
      </c>
      <c r="G165" s="14">
        <f>Tasaus[[#This Row],[Kunnallisvero (maksuunpantu), €]]*100/Tasaus[[#This Row],[Tuloveroprosentti 2022]]</f>
        <v>129317333.74117647</v>
      </c>
      <c r="H165" s="272">
        <f>Tasaus[[#This Row],[Verotettava tulo (kunnallisvero), €]]*($E$11/100)</f>
        <v>9530687.496724708</v>
      </c>
      <c r="I165" s="14">
        <v>1112820.571262304</v>
      </c>
      <c r="J165" s="15">
        <v>955784.72914999991</v>
      </c>
      <c r="K165" s="15">
        <f>SUM(Tasaus[[#This Row],[Laskennallinen kunnallisvero, €]:[Laskennallinen kiinteistövero, €]])</f>
        <v>11599292.797137011</v>
      </c>
      <c r="L165" s="15">
        <f>Tasaus[[#This Row],[Laskennallinen verotulo yhteensä, €]]/Tasaus[[#This Row],[Asukasluku 31.12.2021]]</f>
        <v>1527.4286011505151</v>
      </c>
      <c r="M165" s="34">
        <f>$L$11-Tasaus[[#This Row],[Laskennallinen verotulo yhteensä, €/asukas (=tasausraja)]]</f>
        <v>429.52139884948497</v>
      </c>
      <c r="N165" s="377">
        <f>IF(Tasaus[[#This Row],[Erotus = tasausraja - laskennallinen verotulo, €/asukas]]&gt;0,(Tasaus[[#This Row],[Erotus = tasausraja - laskennallinen verotulo, €/asukas]]*$B$7),(Tasaus[[#This Row],[Erotus = tasausraja - laskennallinen verotulo, €/asukas]]*$B$8))</f>
        <v>386.56925896453646</v>
      </c>
      <c r="O165" s="378">
        <f>Tasaus[[#This Row],[Tasaus,  €/asukas]]*Tasaus[[#This Row],[Asukasluku 31.12.2021]]</f>
        <v>2935606.9525766899</v>
      </c>
      <c r="Q165" s="116"/>
      <c r="R165" s="117"/>
      <c r="S165" s="118"/>
    </row>
    <row r="166" spans="1:19" x14ac:dyDescent="0.25">
      <c r="A166" s="269">
        <v>504</v>
      </c>
      <c r="B166" s="13" t="s">
        <v>529</v>
      </c>
      <c r="C166" s="270">
        <v>1816</v>
      </c>
      <c r="D166" s="271">
        <v>21.5</v>
      </c>
      <c r="E166" s="271">
        <f>Tasaus[[#This Row],[Tuloveroprosentti 2022]]-12.64</f>
        <v>8.86</v>
      </c>
      <c r="F166" s="14">
        <v>6107136.8899999997</v>
      </c>
      <c r="G166" s="14">
        <f>Tasaus[[#This Row],[Kunnallisvero (maksuunpantu), €]]*100/Tasaus[[#This Row],[Tuloveroprosentti 2022]]</f>
        <v>28405287.860465117</v>
      </c>
      <c r="H166" s="272">
        <f>Tasaus[[#This Row],[Verotettava tulo (kunnallisvero), €]]*($E$11/100)</f>
        <v>2093469.7153162796</v>
      </c>
      <c r="I166" s="14">
        <v>418623.20783387235</v>
      </c>
      <c r="J166" s="15">
        <v>208844.34025000001</v>
      </c>
      <c r="K166" s="15">
        <f>SUM(Tasaus[[#This Row],[Laskennallinen kunnallisvero, €]:[Laskennallinen kiinteistövero, €]])</f>
        <v>2720937.2634001519</v>
      </c>
      <c r="L166" s="15">
        <f>Tasaus[[#This Row],[Laskennallinen verotulo yhteensä, €]]/Tasaus[[#This Row],[Asukasluku 31.12.2021]]</f>
        <v>1498.3134710353258</v>
      </c>
      <c r="M166" s="34">
        <f>$L$11-Tasaus[[#This Row],[Laskennallinen verotulo yhteensä, €/asukas (=tasausraja)]]</f>
        <v>458.6365289646742</v>
      </c>
      <c r="N166" s="377">
        <f>IF(Tasaus[[#This Row],[Erotus = tasausraja - laskennallinen verotulo, €/asukas]]&gt;0,(Tasaus[[#This Row],[Erotus = tasausraja - laskennallinen verotulo, €/asukas]]*$B$7),(Tasaus[[#This Row],[Erotus = tasausraja - laskennallinen verotulo, €/asukas]]*$B$8))</f>
        <v>412.77287606820681</v>
      </c>
      <c r="O166" s="378">
        <f>Tasaus[[#This Row],[Tasaus,  €/asukas]]*Tasaus[[#This Row],[Asukasluku 31.12.2021]]</f>
        <v>749595.54293986352</v>
      </c>
      <c r="Q166" s="116"/>
      <c r="R166" s="117"/>
      <c r="S166" s="118"/>
    </row>
    <row r="167" spans="1:19" x14ac:dyDescent="0.25">
      <c r="A167" s="269">
        <v>505</v>
      </c>
      <c r="B167" s="13" t="s">
        <v>530</v>
      </c>
      <c r="C167" s="270">
        <v>20837</v>
      </c>
      <c r="D167" s="271">
        <v>20.999999999999996</v>
      </c>
      <c r="E167" s="271">
        <f>Tasaus[[#This Row],[Tuloveroprosentti 2022]]-12.64</f>
        <v>8.3599999999999959</v>
      </c>
      <c r="F167" s="14">
        <v>84187344.280000001</v>
      </c>
      <c r="G167" s="14">
        <f>Tasaus[[#This Row],[Kunnallisvero (maksuunpantu), €]]*100/Tasaus[[#This Row],[Tuloveroprosentti 2022]]</f>
        <v>400892115.6190477</v>
      </c>
      <c r="H167" s="272">
        <f>Tasaus[[#This Row],[Verotettava tulo (kunnallisvero), €]]*($E$11/100)</f>
        <v>29545748.921123821</v>
      </c>
      <c r="I167" s="14">
        <v>3645091.3481561202</v>
      </c>
      <c r="J167" s="15">
        <v>3309277.962700001</v>
      </c>
      <c r="K167" s="15">
        <f>SUM(Tasaus[[#This Row],[Laskennallinen kunnallisvero, €]:[Laskennallinen kiinteistövero, €]])</f>
        <v>36500118.231979944</v>
      </c>
      <c r="L167" s="15">
        <f>Tasaus[[#This Row],[Laskennallinen verotulo yhteensä, €]]/Tasaus[[#This Row],[Asukasluku 31.12.2021]]</f>
        <v>1751.6973763967915</v>
      </c>
      <c r="M167" s="34">
        <f>$L$11-Tasaus[[#This Row],[Laskennallinen verotulo yhteensä, €/asukas (=tasausraja)]]</f>
        <v>205.25262360320858</v>
      </c>
      <c r="N167" s="377">
        <f>IF(Tasaus[[#This Row],[Erotus = tasausraja - laskennallinen verotulo, €/asukas]]&gt;0,(Tasaus[[#This Row],[Erotus = tasausraja - laskennallinen verotulo, €/asukas]]*$B$7),(Tasaus[[#This Row],[Erotus = tasausraja - laskennallinen verotulo, €/asukas]]*$B$8))</f>
        <v>184.72736124288772</v>
      </c>
      <c r="O167" s="378">
        <f>Tasaus[[#This Row],[Tasaus,  €/asukas]]*Tasaus[[#This Row],[Asukasluku 31.12.2021]]</f>
        <v>3849164.0262180516</v>
      </c>
      <c r="Q167" s="116"/>
      <c r="R167" s="117"/>
      <c r="S167" s="118"/>
    </row>
    <row r="168" spans="1:19" x14ac:dyDescent="0.25">
      <c r="A168" s="269">
        <v>507</v>
      </c>
      <c r="B168" s="13" t="s">
        <v>531</v>
      </c>
      <c r="C168" s="270">
        <v>5635</v>
      </c>
      <c r="D168" s="271">
        <v>20.750000000000004</v>
      </c>
      <c r="E168" s="271">
        <f>Tasaus[[#This Row],[Tuloveroprosentti 2022]]-12.64</f>
        <v>8.110000000000003</v>
      </c>
      <c r="F168" s="14">
        <v>17958668.93</v>
      </c>
      <c r="G168" s="14">
        <f>Tasaus[[#This Row],[Kunnallisvero (maksuunpantu), €]]*100/Tasaus[[#This Row],[Tuloveroprosentti 2022]]</f>
        <v>86547802.072289139</v>
      </c>
      <c r="H168" s="272">
        <f>Tasaus[[#This Row],[Verotettava tulo (kunnallisvero), €]]*($E$11/100)</f>
        <v>6378573.0127277113</v>
      </c>
      <c r="I168" s="14">
        <v>2131965.7330429801</v>
      </c>
      <c r="J168" s="15">
        <v>1436834.0281000002</v>
      </c>
      <c r="K168" s="15">
        <f>SUM(Tasaus[[#This Row],[Laskennallinen kunnallisvero, €]:[Laskennallinen kiinteistövero, €]])</f>
        <v>9947372.7738706917</v>
      </c>
      <c r="L168" s="15">
        <f>Tasaus[[#This Row],[Laskennallinen verotulo yhteensä, €]]/Tasaus[[#This Row],[Asukasluku 31.12.2021]]</f>
        <v>1765.2835446088184</v>
      </c>
      <c r="M168" s="34">
        <f>$L$11-Tasaus[[#This Row],[Laskennallinen verotulo yhteensä, €/asukas (=tasausraja)]]</f>
        <v>191.66645539118167</v>
      </c>
      <c r="N168" s="377">
        <f>IF(Tasaus[[#This Row],[Erotus = tasausraja - laskennallinen verotulo, €/asukas]]&gt;0,(Tasaus[[#This Row],[Erotus = tasausraja - laskennallinen verotulo, €/asukas]]*$B$7),(Tasaus[[#This Row],[Erotus = tasausraja - laskennallinen verotulo, €/asukas]]*$B$8))</f>
        <v>172.49980985206352</v>
      </c>
      <c r="O168" s="378">
        <f>Tasaus[[#This Row],[Tasaus,  €/asukas]]*Tasaus[[#This Row],[Asukasluku 31.12.2021]]</f>
        <v>972036.42851637793</v>
      </c>
      <c r="Q168" s="116"/>
      <c r="R168" s="117"/>
      <c r="S168" s="118"/>
    </row>
    <row r="169" spans="1:19" x14ac:dyDescent="0.25">
      <c r="A169" s="269">
        <v>508</v>
      </c>
      <c r="B169" s="13" t="s">
        <v>532</v>
      </c>
      <c r="C169" s="270">
        <v>9563</v>
      </c>
      <c r="D169" s="271">
        <v>22.500000000000004</v>
      </c>
      <c r="E169" s="271">
        <f>Tasaus[[#This Row],[Tuloveroprosentti 2022]]-12.64</f>
        <v>9.860000000000003</v>
      </c>
      <c r="F169" s="14">
        <v>36501088.619999997</v>
      </c>
      <c r="G169" s="14">
        <f>Tasaus[[#This Row],[Kunnallisvero (maksuunpantu), €]]*100/Tasaus[[#This Row],[Tuloveroprosentti 2022]]</f>
        <v>162227060.53333327</v>
      </c>
      <c r="H169" s="272">
        <f>Tasaus[[#This Row],[Verotettava tulo (kunnallisvero), €]]*($E$11/100)</f>
        <v>11956134.361306665</v>
      </c>
      <c r="I169" s="14">
        <v>2635429.4637074783</v>
      </c>
      <c r="J169" s="15">
        <v>1506195.7408</v>
      </c>
      <c r="K169" s="15">
        <f>SUM(Tasaus[[#This Row],[Laskennallinen kunnallisvero, €]:[Laskennallinen kiinteistövero, €]])</f>
        <v>16097759.565814145</v>
      </c>
      <c r="L169" s="15">
        <f>Tasaus[[#This Row],[Laskennallinen verotulo yhteensä, €]]/Tasaus[[#This Row],[Asukasluku 31.12.2021]]</f>
        <v>1683.337819284131</v>
      </c>
      <c r="M169" s="34">
        <f>$L$11-Tasaus[[#This Row],[Laskennallinen verotulo yhteensä, €/asukas (=tasausraja)]]</f>
        <v>273.61218071586904</v>
      </c>
      <c r="N169" s="377">
        <f>IF(Tasaus[[#This Row],[Erotus = tasausraja - laskennallinen verotulo, €/asukas]]&gt;0,(Tasaus[[#This Row],[Erotus = tasausraja - laskennallinen verotulo, €/asukas]]*$B$7),(Tasaus[[#This Row],[Erotus = tasausraja - laskennallinen verotulo, €/asukas]]*$B$8))</f>
        <v>246.25096264428214</v>
      </c>
      <c r="O169" s="378">
        <f>Tasaus[[#This Row],[Tasaus,  €/asukas]]*Tasaus[[#This Row],[Asukasluku 31.12.2021]]</f>
        <v>2354897.9557672702</v>
      </c>
      <c r="Q169" s="116"/>
      <c r="R169" s="117"/>
      <c r="S169" s="118"/>
    </row>
    <row r="170" spans="1:19" x14ac:dyDescent="0.25">
      <c r="A170" s="269">
        <v>529</v>
      </c>
      <c r="B170" s="13" t="s">
        <v>533</v>
      </c>
      <c r="C170" s="270">
        <v>19579</v>
      </c>
      <c r="D170" s="271">
        <v>19</v>
      </c>
      <c r="E170" s="271">
        <f>Tasaus[[#This Row],[Tuloveroprosentti 2022]]-12.64</f>
        <v>6.3599999999999994</v>
      </c>
      <c r="F170" s="14">
        <v>84799109.709999993</v>
      </c>
      <c r="G170" s="14">
        <f>Tasaus[[#This Row],[Kunnallisvero (maksuunpantu), €]]*100/Tasaus[[#This Row],[Tuloveroprosentti 2022]]</f>
        <v>446311103.73684204</v>
      </c>
      <c r="H170" s="272">
        <f>Tasaus[[#This Row],[Verotettava tulo (kunnallisvero), €]]*($E$11/100)</f>
        <v>32893128.345405266</v>
      </c>
      <c r="I170" s="14">
        <v>7967345.1501931129</v>
      </c>
      <c r="J170" s="15">
        <v>3799919.1792000006</v>
      </c>
      <c r="K170" s="15">
        <f>SUM(Tasaus[[#This Row],[Laskennallinen kunnallisvero, €]:[Laskennallinen kiinteistövero, €]])</f>
        <v>44660392.674798377</v>
      </c>
      <c r="L170" s="15">
        <f>Tasaus[[#This Row],[Laskennallinen verotulo yhteensä, €]]/Tasaus[[#This Row],[Asukasluku 31.12.2021]]</f>
        <v>2281.0354295315583</v>
      </c>
      <c r="M170" s="34">
        <f>$L$11-Tasaus[[#This Row],[Laskennallinen verotulo yhteensä, €/asukas (=tasausraja)]]</f>
        <v>-324.08542953155825</v>
      </c>
      <c r="N170" s="377">
        <f>IF(Tasaus[[#This Row],[Erotus = tasausraja - laskennallinen verotulo, €/asukas]]&gt;0,(Tasaus[[#This Row],[Erotus = tasausraja - laskennallinen verotulo, €/asukas]]*$B$7),(Tasaus[[#This Row],[Erotus = tasausraja - laskennallinen verotulo, €/asukas]]*$B$8))</f>
        <v>-32.408542953155823</v>
      </c>
      <c r="O170" s="378">
        <f>Tasaus[[#This Row],[Tasaus,  €/asukas]]*Tasaus[[#This Row],[Asukasluku 31.12.2021]]</f>
        <v>-634526.86247983784</v>
      </c>
      <c r="Q170" s="116"/>
      <c r="R170" s="117"/>
      <c r="S170" s="118"/>
    </row>
    <row r="171" spans="1:19" x14ac:dyDescent="0.25">
      <c r="A171" s="269">
        <v>531</v>
      </c>
      <c r="B171" s="13" t="s">
        <v>534</v>
      </c>
      <c r="C171" s="270">
        <v>5169</v>
      </c>
      <c r="D171" s="271">
        <v>21.75</v>
      </c>
      <c r="E171" s="271">
        <f>Tasaus[[#This Row],[Tuloveroprosentti 2022]]-12.64</f>
        <v>9.11</v>
      </c>
      <c r="F171" s="14">
        <v>19187853.420000002</v>
      </c>
      <c r="G171" s="14">
        <f>Tasaus[[#This Row],[Kunnallisvero (maksuunpantu), €]]*100/Tasaus[[#This Row],[Tuloveroprosentti 2022]]</f>
        <v>88220015.724137947</v>
      </c>
      <c r="H171" s="272">
        <f>Tasaus[[#This Row],[Verotettava tulo (kunnallisvero), €]]*($E$11/100)</f>
        <v>6501815.1588689685</v>
      </c>
      <c r="I171" s="14">
        <v>593670.29509236</v>
      </c>
      <c r="J171" s="15">
        <v>578334.22750000004</v>
      </c>
      <c r="K171" s="15">
        <f>SUM(Tasaus[[#This Row],[Laskennallinen kunnallisvero, €]:[Laskennallinen kiinteistövero, €]])</f>
        <v>7673819.6814613286</v>
      </c>
      <c r="L171" s="15">
        <f>Tasaus[[#This Row],[Laskennallinen verotulo yhteensä, €]]/Tasaus[[#This Row],[Asukasluku 31.12.2021]]</f>
        <v>1484.5849644924219</v>
      </c>
      <c r="M171" s="34">
        <f>$L$11-Tasaus[[#This Row],[Laskennallinen verotulo yhteensä, €/asukas (=tasausraja)]]</f>
        <v>472.36503550757811</v>
      </c>
      <c r="N171" s="377">
        <f>IF(Tasaus[[#This Row],[Erotus = tasausraja - laskennallinen verotulo, €/asukas]]&gt;0,(Tasaus[[#This Row],[Erotus = tasausraja - laskennallinen verotulo, €/asukas]]*$B$7),(Tasaus[[#This Row],[Erotus = tasausraja - laskennallinen verotulo, €/asukas]]*$B$8))</f>
        <v>425.12853195682032</v>
      </c>
      <c r="O171" s="378">
        <f>Tasaus[[#This Row],[Tasaus,  €/asukas]]*Tasaus[[#This Row],[Asukasluku 31.12.2021]]</f>
        <v>2197489.3816848043</v>
      </c>
      <c r="Q171" s="116"/>
      <c r="R171" s="117"/>
      <c r="S171" s="118"/>
    </row>
    <row r="172" spans="1:19" x14ac:dyDescent="0.25">
      <c r="A172" s="269">
        <v>535</v>
      </c>
      <c r="B172" s="13" t="s">
        <v>535</v>
      </c>
      <c r="C172" s="270">
        <v>10396</v>
      </c>
      <c r="D172" s="271">
        <v>22</v>
      </c>
      <c r="E172" s="271">
        <f>Tasaus[[#This Row],[Tuloveroprosentti 2022]]-12.64</f>
        <v>9.36</v>
      </c>
      <c r="F172" s="14">
        <v>31602225.780000001</v>
      </c>
      <c r="G172" s="14">
        <f>Tasaus[[#This Row],[Kunnallisvero (maksuunpantu), €]]*100/Tasaus[[#This Row],[Tuloveroprosentti 2022]]</f>
        <v>143646480.81818181</v>
      </c>
      <c r="H172" s="272">
        <f>Tasaus[[#This Row],[Verotettava tulo (kunnallisvero), €]]*($E$11/100)</f>
        <v>10586745.636300001</v>
      </c>
      <c r="I172" s="14">
        <v>1385842.1056305363</v>
      </c>
      <c r="J172" s="15">
        <v>1202408.6347500004</v>
      </c>
      <c r="K172" s="15">
        <f>SUM(Tasaus[[#This Row],[Laskennallinen kunnallisvero, €]:[Laskennallinen kiinteistövero, €]])</f>
        <v>13174996.376680538</v>
      </c>
      <c r="L172" s="15">
        <f>Tasaus[[#This Row],[Laskennallinen verotulo yhteensä, €]]/Tasaus[[#This Row],[Asukasluku 31.12.2021]]</f>
        <v>1267.3140031435685</v>
      </c>
      <c r="M172" s="34">
        <f>$L$11-Tasaus[[#This Row],[Laskennallinen verotulo yhteensä, €/asukas (=tasausraja)]]</f>
        <v>689.63599685643157</v>
      </c>
      <c r="N172" s="377">
        <f>IF(Tasaus[[#This Row],[Erotus = tasausraja - laskennallinen verotulo, €/asukas]]&gt;0,(Tasaus[[#This Row],[Erotus = tasausraja - laskennallinen verotulo, €/asukas]]*$B$7),(Tasaus[[#This Row],[Erotus = tasausraja - laskennallinen verotulo, €/asukas]]*$B$8))</f>
        <v>620.67239717078849</v>
      </c>
      <c r="O172" s="378">
        <f>Tasaus[[#This Row],[Tasaus,  €/asukas]]*Tasaus[[#This Row],[Asukasluku 31.12.2021]]</f>
        <v>6452510.2409875169</v>
      </c>
      <c r="Q172" s="116"/>
      <c r="R172" s="117"/>
      <c r="S172" s="118"/>
    </row>
    <row r="173" spans="1:19" x14ac:dyDescent="0.25">
      <c r="A173" s="269">
        <v>536</v>
      </c>
      <c r="B173" s="13" t="s">
        <v>536</v>
      </c>
      <c r="C173" s="270">
        <v>34884</v>
      </c>
      <c r="D173" s="271">
        <v>21</v>
      </c>
      <c r="E173" s="271">
        <f>Tasaus[[#This Row],[Tuloveroprosentti 2022]]-12.64</f>
        <v>8.36</v>
      </c>
      <c r="F173" s="14">
        <v>144660872.96000001</v>
      </c>
      <c r="G173" s="14">
        <f>Tasaus[[#This Row],[Kunnallisvero (maksuunpantu), €]]*100/Tasaus[[#This Row],[Tuloveroprosentti 2022]]</f>
        <v>688861299.80952382</v>
      </c>
      <c r="H173" s="272">
        <f>Tasaus[[#This Row],[Verotettava tulo (kunnallisvero), €]]*($E$11/100)</f>
        <v>50769077.795961916</v>
      </c>
      <c r="I173" s="14">
        <v>6530974.5629924722</v>
      </c>
      <c r="J173" s="15">
        <v>4737907.0992000001</v>
      </c>
      <c r="K173" s="15">
        <f>SUM(Tasaus[[#This Row],[Laskennallinen kunnallisvero, €]:[Laskennallinen kiinteistövero, €]])</f>
        <v>62037959.458154388</v>
      </c>
      <c r="L173" s="15">
        <f>Tasaus[[#This Row],[Laskennallinen verotulo yhteensä, €]]/Tasaus[[#This Row],[Asukasluku 31.12.2021]]</f>
        <v>1778.4072772088748</v>
      </c>
      <c r="M173" s="34">
        <f>$L$11-Tasaus[[#This Row],[Laskennallinen verotulo yhteensä, €/asukas (=tasausraja)]]</f>
        <v>178.54272279112524</v>
      </c>
      <c r="N173" s="377">
        <f>IF(Tasaus[[#This Row],[Erotus = tasausraja - laskennallinen verotulo, €/asukas]]&gt;0,(Tasaus[[#This Row],[Erotus = tasausraja - laskennallinen verotulo, €/asukas]]*$B$7),(Tasaus[[#This Row],[Erotus = tasausraja - laskennallinen verotulo, €/asukas]]*$B$8))</f>
        <v>160.68845051201274</v>
      </c>
      <c r="O173" s="378">
        <f>Tasaus[[#This Row],[Tasaus,  €/asukas]]*Tasaus[[#This Row],[Asukasluku 31.12.2021]]</f>
        <v>5605455.9076610524</v>
      </c>
      <c r="Q173" s="116"/>
      <c r="R173" s="117"/>
      <c r="S173" s="118"/>
    </row>
    <row r="174" spans="1:19" x14ac:dyDescent="0.25">
      <c r="A174" s="269">
        <v>538</v>
      </c>
      <c r="B174" s="13" t="s">
        <v>537</v>
      </c>
      <c r="C174" s="270">
        <v>4689</v>
      </c>
      <c r="D174" s="271">
        <v>21.5</v>
      </c>
      <c r="E174" s="271">
        <f>Tasaus[[#This Row],[Tuloveroprosentti 2022]]-12.64</f>
        <v>8.86</v>
      </c>
      <c r="F174" s="14">
        <v>18213063.219999999</v>
      </c>
      <c r="G174" s="14">
        <f>Tasaus[[#This Row],[Kunnallisvero (maksuunpantu), €]]*100/Tasaus[[#This Row],[Tuloveroprosentti 2022]]</f>
        <v>84711921.953488365</v>
      </c>
      <c r="H174" s="272">
        <f>Tasaus[[#This Row],[Verotettava tulo (kunnallisvero), €]]*($E$11/100)</f>
        <v>6243268.6479720939</v>
      </c>
      <c r="I174" s="14">
        <v>346339.46041468758</v>
      </c>
      <c r="J174" s="15">
        <v>483629.76475000009</v>
      </c>
      <c r="K174" s="15">
        <f>SUM(Tasaus[[#This Row],[Laskennallinen kunnallisvero, €]:[Laskennallinen kiinteistövero, €]])</f>
        <v>7073237.8731367812</v>
      </c>
      <c r="L174" s="15">
        <f>Tasaus[[#This Row],[Laskennallinen verotulo yhteensä, €]]/Tasaus[[#This Row],[Asukasluku 31.12.2021]]</f>
        <v>1508.4747010315166</v>
      </c>
      <c r="M174" s="34">
        <f>$L$11-Tasaus[[#This Row],[Laskennallinen verotulo yhteensä, €/asukas (=tasausraja)]]</f>
        <v>448.47529896848346</v>
      </c>
      <c r="N174" s="377">
        <f>IF(Tasaus[[#This Row],[Erotus = tasausraja - laskennallinen verotulo, €/asukas]]&gt;0,(Tasaus[[#This Row],[Erotus = tasausraja - laskennallinen verotulo, €/asukas]]*$B$7),(Tasaus[[#This Row],[Erotus = tasausraja - laskennallinen verotulo, €/asukas]]*$B$8))</f>
        <v>403.6277690716351</v>
      </c>
      <c r="O174" s="378">
        <f>Tasaus[[#This Row],[Tasaus,  €/asukas]]*Tasaus[[#This Row],[Asukasluku 31.12.2021]]</f>
        <v>1892610.609176897</v>
      </c>
      <c r="Q174" s="116"/>
      <c r="R174" s="117"/>
      <c r="S174" s="118"/>
    </row>
    <row r="175" spans="1:19" x14ac:dyDescent="0.25">
      <c r="A175" s="269">
        <v>541</v>
      </c>
      <c r="B175" s="13" t="s">
        <v>538</v>
      </c>
      <c r="C175" s="270">
        <v>9423</v>
      </c>
      <c r="D175" s="271">
        <v>21</v>
      </c>
      <c r="E175" s="271">
        <f>Tasaus[[#This Row],[Tuloveroprosentti 2022]]-12.64</f>
        <v>8.36</v>
      </c>
      <c r="F175" s="14">
        <v>26710262.260000002</v>
      </c>
      <c r="G175" s="14">
        <f>Tasaus[[#This Row],[Kunnallisvero (maksuunpantu), €]]*100/Tasaus[[#This Row],[Tuloveroprosentti 2022]]</f>
        <v>127191725.04761904</v>
      </c>
      <c r="H175" s="272">
        <f>Tasaus[[#This Row],[Verotettava tulo (kunnallisvero), €]]*($E$11/100)</f>
        <v>9374030.1360095255</v>
      </c>
      <c r="I175" s="14">
        <v>2804342.9013747177</v>
      </c>
      <c r="J175" s="15">
        <v>1186584.4151500002</v>
      </c>
      <c r="K175" s="15">
        <f>SUM(Tasaus[[#This Row],[Laskennallinen kunnallisvero, €]:[Laskennallinen kiinteistövero, €]])</f>
        <v>13364957.452534243</v>
      </c>
      <c r="L175" s="15">
        <f>Tasaus[[#This Row],[Laskennallinen verotulo yhteensä, €]]/Tasaus[[#This Row],[Asukasluku 31.12.2021]]</f>
        <v>1418.3335936043982</v>
      </c>
      <c r="M175" s="34">
        <f>$L$11-Tasaus[[#This Row],[Laskennallinen verotulo yhteensä, €/asukas (=tasausraja)]]</f>
        <v>538.61640639560187</v>
      </c>
      <c r="N175" s="377">
        <f>IF(Tasaus[[#This Row],[Erotus = tasausraja - laskennallinen verotulo, €/asukas]]&gt;0,(Tasaus[[#This Row],[Erotus = tasausraja - laskennallinen verotulo, €/asukas]]*$B$7),(Tasaus[[#This Row],[Erotus = tasausraja - laskennallinen verotulo, €/asukas]]*$B$8))</f>
        <v>484.75476575604171</v>
      </c>
      <c r="O175" s="378">
        <f>Tasaus[[#This Row],[Tasaus,  €/asukas]]*Tasaus[[#This Row],[Asukasluku 31.12.2021]]</f>
        <v>4567844.1577191809</v>
      </c>
      <c r="Q175" s="116"/>
      <c r="R175" s="117"/>
      <c r="S175" s="118"/>
    </row>
    <row r="176" spans="1:19" x14ac:dyDescent="0.25">
      <c r="A176" s="269">
        <v>543</v>
      </c>
      <c r="B176" s="13" t="s">
        <v>539</v>
      </c>
      <c r="C176" s="270">
        <v>44127</v>
      </c>
      <c r="D176" s="271">
        <v>19.75</v>
      </c>
      <c r="E176" s="271">
        <f>Tasaus[[#This Row],[Tuloveroprosentti 2022]]-12.64</f>
        <v>7.1099999999999994</v>
      </c>
      <c r="F176" s="14">
        <v>198182195.91</v>
      </c>
      <c r="G176" s="14">
        <f>Tasaus[[#This Row],[Kunnallisvero (maksuunpantu), €]]*100/Tasaus[[#This Row],[Tuloveroprosentti 2022]]</f>
        <v>1003454156.5063291</v>
      </c>
      <c r="H176" s="272">
        <f>Tasaus[[#This Row],[Verotettava tulo (kunnallisvero), €]]*($E$11/100)</f>
        <v>73954571.334516466</v>
      </c>
      <c r="I176" s="14">
        <v>8162286.0178433983</v>
      </c>
      <c r="J176" s="15">
        <v>6225801.6045500003</v>
      </c>
      <c r="K176" s="15">
        <f>SUM(Tasaus[[#This Row],[Laskennallinen kunnallisvero, €]:[Laskennallinen kiinteistövero, €]])</f>
        <v>88342658.956909865</v>
      </c>
      <c r="L176" s="15">
        <f>Tasaus[[#This Row],[Laskennallinen verotulo yhteensä, €]]/Tasaus[[#This Row],[Asukasluku 31.12.2021]]</f>
        <v>2002.0091770777499</v>
      </c>
      <c r="M176" s="34">
        <f>$L$11-Tasaus[[#This Row],[Laskennallinen verotulo yhteensä, €/asukas (=tasausraja)]]</f>
        <v>-45.059177077749837</v>
      </c>
      <c r="N176" s="377">
        <f>IF(Tasaus[[#This Row],[Erotus = tasausraja - laskennallinen verotulo, €/asukas]]&gt;0,(Tasaus[[#This Row],[Erotus = tasausraja - laskennallinen verotulo, €/asukas]]*$B$7),(Tasaus[[#This Row],[Erotus = tasausraja - laskennallinen verotulo, €/asukas]]*$B$8))</f>
        <v>-4.5059177077749837</v>
      </c>
      <c r="O176" s="378">
        <f>Tasaus[[#This Row],[Tasaus,  €/asukas]]*Tasaus[[#This Row],[Asukasluku 31.12.2021]]</f>
        <v>-198832.6306909867</v>
      </c>
      <c r="Q176" s="116"/>
      <c r="R176" s="117"/>
      <c r="S176" s="118"/>
    </row>
    <row r="177" spans="1:19" x14ac:dyDescent="0.25">
      <c r="A177" s="269">
        <v>545</v>
      </c>
      <c r="B177" s="13" t="s">
        <v>540</v>
      </c>
      <c r="C177" s="270">
        <v>9562</v>
      </c>
      <c r="D177" s="271">
        <v>21</v>
      </c>
      <c r="E177" s="271">
        <f>Tasaus[[#This Row],[Tuloveroprosentti 2022]]-12.64</f>
        <v>8.36</v>
      </c>
      <c r="F177" s="14">
        <v>29606222.329999998</v>
      </c>
      <c r="G177" s="14">
        <f>Tasaus[[#This Row],[Kunnallisvero (maksuunpantu), €]]*100/Tasaus[[#This Row],[Tuloveroprosentti 2022]]</f>
        <v>140982011.09523809</v>
      </c>
      <c r="H177" s="272">
        <f>Tasaus[[#This Row],[Verotettava tulo (kunnallisvero), €]]*($E$11/100)</f>
        <v>10390374.21771905</v>
      </c>
      <c r="I177" s="14">
        <v>2983325.2421156638</v>
      </c>
      <c r="J177" s="15">
        <v>1872062.1213</v>
      </c>
      <c r="K177" s="15">
        <f>SUM(Tasaus[[#This Row],[Laskennallinen kunnallisvero, €]:[Laskennallinen kiinteistövero, €]])</f>
        <v>15245761.581134714</v>
      </c>
      <c r="L177" s="15">
        <f>Tasaus[[#This Row],[Laskennallinen verotulo yhteensä, €]]/Tasaus[[#This Row],[Asukasluku 31.12.2021]]</f>
        <v>1594.4113763997818</v>
      </c>
      <c r="M177" s="34">
        <f>$L$11-Tasaus[[#This Row],[Laskennallinen verotulo yhteensä, €/asukas (=tasausraja)]]</f>
        <v>362.53862360021822</v>
      </c>
      <c r="N177" s="377">
        <f>IF(Tasaus[[#This Row],[Erotus = tasausraja - laskennallinen verotulo, €/asukas]]&gt;0,(Tasaus[[#This Row],[Erotus = tasausraja - laskennallinen verotulo, €/asukas]]*$B$7),(Tasaus[[#This Row],[Erotus = tasausraja - laskennallinen verotulo, €/asukas]]*$B$8))</f>
        <v>326.28476124019642</v>
      </c>
      <c r="O177" s="378">
        <f>Tasaus[[#This Row],[Tasaus,  €/asukas]]*Tasaus[[#This Row],[Asukasluku 31.12.2021]]</f>
        <v>3119934.886978758</v>
      </c>
      <c r="Q177" s="116"/>
      <c r="R177" s="117"/>
      <c r="S177" s="118"/>
    </row>
    <row r="178" spans="1:19" x14ac:dyDescent="0.25">
      <c r="A178" s="269">
        <v>560</v>
      </c>
      <c r="B178" s="13" t="s">
        <v>541</v>
      </c>
      <c r="C178" s="270">
        <v>15808</v>
      </c>
      <c r="D178" s="271">
        <v>21.25</v>
      </c>
      <c r="E178" s="271">
        <f>Tasaus[[#This Row],[Tuloveroprosentti 2022]]-12.64</f>
        <v>8.61</v>
      </c>
      <c r="F178" s="14">
        <v>55699668.600000001</v>
      </c>
      <c r="G178" s="14">
        <f>Tasaus[[#This Row],[Kunnallisvero (maksuunpantu), €]]*100/Tasaus[[#This Row],[Tuloveroprosentti 2022]]</f>
        <v>262116087.52941176</v>
      </c>
      <c r="H178" s="272">
        <f>Tasaus[[#This Row],[Verotettava tulo (kunnallisvero), €]]*($E$11/100)</f>
        <v>19317955.650917649</v>
      </c>
      <c r="I178" s="14">
        <v>2668214.7658539698</v>
      </c>
      <c r="J178" s="15">
        <v>2150233.4522500001</v>
      </c>
      <c r="K178" s="15">
        <f>SUM(Tasaus[[#This Row],[Laskennallinen kunnallisvero, €]:[Laskennallinen kiinteistövero, €]])</f>
        <v>24136403.869021621</v>
      </c>
      <c r="L178" s="15">
        <f>Tasaus[[#This Row],[Laskennallinen verotulo yhteensä, €]]/Tasaus[[#This Row],[Asukasluku 31.12.2021]]</f>
        <v>1526.8474107427644</v>
      </c>
      <c r="M178" s="34">
        <f>$L$11-Tasaus[[#This Row],[Laskennallinen verotulo yhteensä, €/asukas (=tasausraja)]]</f>
        <v>430.10258925723565</v>
      </c>
      <c r="N178" s="377">
        <f>IF(Tasaus[[#This Row],[Erotus = tasausraja - laskennallinen verotulo, €/asukas]]&gt;0,(Tasaus[[#This Row],[Erotus = tasausraja - laskennallinen verotulo, €/asukas]]*$B$7),(Tasaus[[#This Row],[Erotus = tasausraja - laskennallinen verotulo, €/asukas]]*$B$8))</f>
        <v>387.09233033151207</v>
      </c>
      <c r="O178" s="378">
        <f>Tasaus[[#This Row],[Tasaus,  €/asukas]]*Tasaus[[#This Row],[Asukasluku 31.12.2021]]</f>
        <v>6119155.5578805432</v>
      </c>
      <c r="Q178" s="116"/>
      <c r="R178" s="117"/>
      <c r="S178" s="118"/>
    </row>
    <row r="179" spans="1:19" x14ac:dyDescent="0.25">
      <c r="A179" s="269">
        <v>561</v>
      </c>
      <c r="B179" s="13" t="s">
        <v>542</v>
      </c>
      <c r="C179" s="270">
        <v>1337</v>
      </c>
      <c r="D179" s="271">
        <v>21</v>
      </c>
      <c r="E179" s="271">
        <f>Tasaus[[#This Row],[Tuloveroprosentti 2022]]-12.64</f>
        <v>8.36</v>
      </c>
      <c r="F179" s="14">
        <v>4074981.07</v>
      </c>
      <c r="G179" s="14">
        <f>Tasaus[[#This Row],[Kunnallisvero (maksuunpantu), €]]*100/Tasaus[[#This Row],[Tuloveroprosentti 2022]]</f>
        <v>19404671.761904761</v>
      </c>
      <c r="H179" s="272">
        <f>Tasaus[[#This Row],[Verotettava tulo (kunnallisvero), €]]*($E$11/100)</f>
        <v>1430124.3088523813</v>
      </c>
      <c r="I179" s="14">
        <v>490145.29910674319</v>
      </c>
      <c r="J179" s="15">
        <v>210867.67204999999</v>
      </c>
      <c r="K179" s="15">
        <f>SUM(Tasaus[[#This Row],[Laskennallinen kunnallisvero, €]:[Laskennallinen kiinteistövero, €]])</f>
        <v>2131137.2800091244</v>
      </c>
      <c r="L179" s="15">
        <f>Tasaus[[#This Row],[Laskennallinen verotulo yhteensä, €]]/Tasaus[[#This Row],[Asukasluku 31.12.2021]]</f>
        <v>1593.9695437614992</v>
      </c>
      <c r="M179" s="34">
        <f>$L$11-Tasaus[[#This Row],[Laskennallinen verotulo yhteensä, €/asukas (=tasausraja)]]</f>
        <v>362.98045623850089</v>
      </c>
      <c r="N179" s="377">
        <f>IF(Tasaus[[#This Row],[Erotus = tasausraja - laskennallinen verotulo, €/asukas]]&gt;0,(Tasaus[[#This Row],[Erotus = tasausraja - laskennallinen verotulo, €/asukas]]*$B$7),(Tasaus[[#This Row],[Erotus = tasausraja - laskennallinen verotulo, €/asukas]]*$B$8))</f>
        <v>326.68241061465079</v>
      </c>
      <c r="O179" s="378">
        <f>Tasaus[[#This Row],[Tasaus,  €/asukas]]*Tasaus[[#This Row],[Asukasluku 31.12.2021]]</f>
        <v>436774.38299178809</v>
      </c>
      <c r="Q179" s="116"/>
      <c r="R179" s="117"/>
      <c r="S179" s="118"/>
    </row>
    <row r="180" spans="1:19" x14ac:dyDescent="0.25">
      <c r="A180" s="269">
        <v>562</v>
      </c>
      <c r="B180" s="13" t="s">
        <v>180</v>
      </c>
      <c r="C180" s="270">
        <v>8978</v>
      </c>
      <c r="D180" s="271">
        <v>22</v>
      </c>
      <c r="E180" s="271">
        <f>Tasaus[[#This Row],[Tuloveroprosentti 2022]]-12.64</f>
        <v>9.36</v>
      </c>
      <c r="F180" s="14">
        <v>32116256.84</v>
      </c>
      <c r="G180" s="14">
        <f>Tasaus[[#This Row],[Kunnallisvero (maksuunpantu), €]]*100/Tasaus[[#This Row],[Tuloveroprosentti 2022]]</f>
        <v>145982985.63636363</v>
      </c>
      <c r="H180" s="272">
        <f>Tasaus[[#This Row],[Verotettava tulo (kunnallisvero), €]]*($E$11/100)</f>
        <v>10758946.041400002</v>
      </c>
      <c r="I180" s="14">
        <v>1773651.6961371216</v>
      </c>
      <c r="J180" s="15">
        <v>1391987.3760000002</v>
      </c>
      <c r="K180" s="15">
        <f>SUM(Tasaus[[#This Row],[Laskennallinen kunnallisvero, €]:[Laskennallinen kiinteistövero, €]])</f>
        <v>13924585.113537123</v>
      </c>
      <c r="L180" s="15">
        <f>Tasaus[[#This Row],[Laskennallinen verotulo yhteensä, €]]/Tasaus[[#This Row],[Asukasluku 31.12.2021]]</f>
        <v>1550.9673773153402</v>
      </c>
      <c r="M180" s="34">
        <f>$L$11-Tasaus[[#This Row],[Laskennallinen verotulo yhteensä, €/asukas (=tasausraja)]]</f>
        <v>405.98262268465987</v>
      </c>
      <c r="N180" s="377">
        <f>IF(Tasaus[[#This Row],[Erotus = tasausraja - laskennallinen verotulo, €/asukas]]&gt;0,(Tasaus[[#This Row],[Erotus = tasausraja - laskennallinen verotulo, €/asukas]]*$B$7),(Tasaus[[#This Row],[Erotus = tasausraja - laskennallinen verotulo, €/asukas]]*$B$8))</f>
        <v>365.38436041619389</v>
      </c>
      <c r="O180" s="378">
        <f>Tasaus[[#This Row],[Tasaus,  €/asukas]]*Tasaus[[#This Row],[Asukasluku 31.12.2021]]</f>
        <v>3280420.7878165888</v>
      </c>
      <c r="Q180" s="116"/>
      <c r="R180" s="117"/>
      <c r="S180" s="118"/>
    </row>
    <row r="181" spans="1:19" x14ac:dyDescent="0.25">
      <c r="A181" s="269">
        <v>563</v>
      </c>
      <c r="B181" s="13" t="s">
        <v>543</v>
      </c>
      <c r="C181" s="270">
        <v>7102</v>
      </c>
      <c r="D181" s="271">
        <v>22</v>
      </c>
      <c r="E181" s="271">
        <f>Tasaus[[#This Row],[Tuloveroprosentti 2022]]-12.64</f>
        <v>9.36</v>
      </c>
      <c r="F181" s="14">
        <v>23714914.870000001</v>
      </c>
      <c r="G181" s="14">
        <f>Tasaus[[#This Row],[Kunnallisvero (maksuunpantu), €]]*100/Tasaus[[#This Row],[Tuloveroprosentti 2022]]</f>
        <v>107795067.59090909</v>
      </c>
      <c r="H181" s="272">
        <f>Tasaus[[#This Row],[Verotettava tulo (kunnallisvero), €]]*($E$11/100)</f>
        <v>7944496.4814500017</v>
      </c>
      <c r="I181" s="14">
        <v>1197034.1661354145</v>
      </c>
      <c r="J181" s="15">
        <v>881089.46625000017</v>
      </c>
      <c r="K181" s="15">
        <f>SUM(Tasaus[[#This Row],[Laskennallinen kunnallisvero, €]:[Laskennallinen kiinteistövero, €]])</f>
        <v>10022620.113835417</v>
      </c>
      <c r="L181" s="15">
        <f>Tasaus[[#This Row],[Laskennallinen verotulo yhteensä, €]]/Tasaus[[#This Row],[Asukasluku 31.12.2021]]</f>
        <v>1411.2391036096053</v>
      </c>
      <c r="M181" s="34">
        <f>$L$11-Tasaus[[#This Row],[Laskennallinen verotulo yhteensä, €/asukas (=tasausraja)]]</f>
        <v>545.71089639039474</v>
      </c>
      <c r="N181" s="377">
        <f>IF(Tasaus[[#This Row],[Erotus = tasausraja - laskennallinen verotulo, €/asukas]]&gt;0,(Tasaus[[#This Row],[Erotus = tasausraja - laskennallinen verotulo, €/asukas]]*$B$7),(Tasaus[[#This Row],[Erotus = tasausraja - laskennallinen verotulo, €/asukas]]*$B$8))</f>
        <v>491.13980675135525</v>
      </c>
      <c r="O181" s="378">
        <f>Tasaus[[#This Row],[Tasaus,  €/asukas]]*Tasaus[[#This Row],[Asukasluku 31.12.2021]]</f>
        <v>3488074.9075481249</v>
      </c>
      <c r="Q181" s="116"/>
      <c r="R181" s="117"/>
      <c r="S181" s="118"/>
    </row>
    <row r="182" spans="1:19" x14ac:dyDescent="0.25">
      <c r="A182" s="269">
        <v>564</v>
      </c>
      <c r="B182" s="13" t="s">
        <v>544</v>
      </c>
      <c r="C182" s="270">
        <v>209551</v>
      </c>
      <c r="D182" s="271">
        <v>20.5</v>
      </c>
      <c r="E182" s="271">
        <f>Tasaus[[#This Row],[Tuloveroprosentti 2022]]-12.64</f>
        <v>7.8599999999999994</v>
      </c>
      <c r="F182" s="14">
        <v>819984431.00999999</v>
      </c>
      <c r="G182" s="14">
        <f>Tasaus[[#This Row],[Kunnallisvero (maksuunpantu), €]]*100/Tasaus[[#This Row],[Tuloveroprosentti 2022]]</f>
        <v>3999924053.7073169</v>
      </c>
      <c r="H182" s="272">
        <f>Tasaus[[#This Row],[Verotettava tulo (kunnallisvero), €]]*($E$11/100)</f>
        <v>294794402.75822932</v>
      </c>
      <c r="I182" s="14">
        <v>45481846.781372488</v>
      </c>
      <c r="J182" s="15">
        <v>30616849.319049999</v>
      </c>
      <c r="K182" s="15">
        <f>SUM(Tasaus[[#This Row],[Laskennallinen kunnallisvero, €]:[Laskennallinen kiinteistövero, €]])</f>
        <v>370893098.85865182</v>
      </c>
      <c r="L182" s="15">
        <f>Tasaus[[#This Row],[Laskennallinen verotulo yhteensä, €]]/Tasaus[[#This Row],[Asukasluku 31.12.2021]]</f>
        <v>1769.9419179992069</v>
      </c>
      <c r="M182" s="34">
        <f>$L$11-Tasaus[[#This Row],[Laskennallinen verotulo yhteensä, €/asukas (=tasausraja)]]</f>
        <v>187.00808200079314</v>
      </c>
      <c r="N182" s="377">
        <f>IF(Tasaus[[#This Row],[Erotus = tasausraja - laskennallinen verotulo, €/asukas]]&gt;0,(Tasaus[[#This Row],[Erotus = tasausraja - laskennallinen verotulo, €/asukas]]*$B$7),(Tasaus[[#This Row],[Erotus = tasausraja - laskennallinen verotulo, €/asukas]]*$B$8))</f>
        <v>168.30727380071383</v>
      </c>
      <c r="O182" s="378">
        <f>Tasaus[[#This Row],[Tasaus,  €/asukas]]*Tasaus[[#This Row],[Asukasluku 31.12.2021]]</f>
        <v>35268957.532213382</v>
      </c>
      <c r="Q182" s="116"/>
      <c r="R182" s="117"/>
      <c r="S182" s="118"/>
    </row>
    <row r="183" spans="1:19" x14ac:dyDescent="0.25">
      <c r="A183" s="269">
        <v>576</v>
      </c>
      <c r="B183" s="13" t="s">
        <v>545</v>
      </c>
      <c r="C183" s="270">
        <v>2813</v>
      </c>
      <c r="D183" s="271">
        <v>21</v>
      </c>
      <c r="E183" s="271">
        <f>Tasaus[[#This Row],[Tuloveroprosentti 2022]]-12.64</f>
        <v>8.36</v>
      </c>
      <c r="F183" s="14">
        <v>8133580.2699999996</v>
      </c>
      <c r="G183" s="14">
        <f>Tasaus[[#This Row],[Kunnallisvero (maksuunpantu), €]]*100/Tasaus[[#This Row],[Tuloveroprosentti 2022]]</f>
        <v>38731334.619047619</v>
      </c>
      <c r="H183" s="272">
        <f>Tasaus[[#This Row],[Verotettava tulo (kunnallisvero), €]]*($E$11/100)</f>
        <v>2854499.36142381</v>
      </c>
      <c r="I183" s="14">
        <v>982716.24668892438</v>
      </c>
      <c r="J183" s="15">
        <v>794307.4519000001</v>
      </c>
      <c r="K183" s="15">
        <f>SUM(Tasaus[[#This Row],[Laskennallinen kunnallisvero, €]:[Laskennallinen kiinteistövero, €]])</f>
        <v>4631523.0600127345</v>
      </c>
      <c r="L183" s="15">
        <f>Tasaus[[#This Row],[Laskennallinen verotulo yhteensä, €]]/Tasaus[[#This Row],[Asukasluku 31.12.2021]]</f>
        <v>1646.4710487069799</v>
      </c>
      <c r="M183" s="34">
        <f>$L$11-Tasaus[[#This Row],[Laskennallinen verotulo yhteensä, €/asukas (=tasausraja)]]</f>
        <v>310.47895129302015</v>
      </c>
      <c r="N183" s="377">
        <f>IF(Tasaus[[#This Row],[Erotus = tasausraja - laskennallinen verotulo, €/asukas]]&gt;0,(Tasaus[[#This Row],[Erotus = tasausraja - laskennallinen verotulo, €/asukas]]*$B$7),(Tasaus[[#This Row],[Erotus = tasausraja - laskennallinen verotulo, €/asukas]]*$B$8))</f>
        <v>279.43105616371815</v>
      </c>
      <c r="O183" s="378">
        <f>Tasaus[[#This Row],[Tasaus,  €/asukas]]*Tasaus[[#This Row],[Asukasluku 31.12.2021]]</f>
        <v>786039.56098853913</v>
      </c>
      <c r="Q183" s="116"/>
      <c r="R183" s="117"/>
      <c r="S183" s="118"/>
    </row>
    <row r="184" spans="1:19" x14ac:dyDescent="0.25">
      <c r="A184" s="269">
        <v>577</v>
      </c>
      <c r="B184" s="13" t="s">
        <v>546</v>
      </c>
      <c r="C184" s="270">
        <v>11041</v>
      </c>
      <c r="D184" s="271">
        <v>20.75</v>
      </c>
      <c r="E184" s="271">
        <f>Tasaus[[#This Row],[Tuloveroprosentti 2022]]-12.64</f>
        <v>8.11</v>
      </c>
      <c r="F184" s="14">
        <v>44002510.009999998</v>
      </c>
      <c r="G184" s="14">
        <f>Tasaus[[#This Row],[Kunnallisvero (maksuunpantu), €]]*100/Tasaus[[#This Row],[Tuloveroprosentti 2022]]</f>
        <v>212060289.20481929</v>
      </c>
      <c r="H184" s="272">
        <f>Tasaus[[#This Row],[Verotettava tulo (kunnallisvero), €]]*($E$11/100)</f>
        <v>15628843.314395186</v>
      </c>
      <c r="I184" s="14">
        <v>1982883.1304691571</v>
      </c>
      <c r="J184" s="15">
        <v>1355938.6021500002</v>
      </c>
      <c r="K184" s="15">
        <f>SUM(Tasaus[[#This Row],[Laskennallinen kunnallisvero, €]:[Laskennallinen kiinteistövero, €]])</f>
        <v>18967665.047014344</v>
      </c>
      <c r="L184" s="15">
        <f>Tasaus[[#This Row],[Laskennallinen verotulo yhteensä, €]]/Tasaus[[#This Row],[Asukasluku 31.12.2021]]</f>
        <v>1717.9299924838642</v>
      </c>
      <c r="M184" s="34">
        <f>$L$11-Tasaus[[#This Row],[Laskennallinen verotulo yhteensä, €/asukas (=tasausraja)]]</f>
        <v>239.02000751613582</v>
      </c>
      <c r="N184" s="377">
        <f>IF(Tasaus[[#This Row],[Erotus = tasausraja - laskennallinen verotulo, €/asukas]]&gt;0,(Tasaus[[#This Row],[Erotus = tasausraja - laskennallinen verotulo, €/asukas]]*$B$7),(Tasaus[[#This Row],[Erotus = tasausraja - laskennallinen verotulo, €/asukas]]*$B$8))</f>
        <v>215.11800676452225</v>
      </c>
      <c r="O184" s="378">
        <f>Tasaus[[#This Row],[Tasaus,  €/asukas]]*Tasaus[[#This Row],[Asukasluku 31.12.2021]]</f>
        <v>2375117.9126870902</v>
      </c>
      <c r="Q184" s="116"/>
      <c r="R184" s="117"/>
      <c r="S184" s="118"/>
    </row>
    <row r="185" spans="1:19" x14ac:dyDescent="0.25">
      <c r="A185" s="269">
        <v>578</v>
      </c>
      <c r="B185" s="13" t="s">
        <v>547</v>
      </c>
      <c r="C185" s="270">
        <v>3183</v>
      </c>
      <c r="D185" s="271">
        <v>22</v>
      </c>
      <c r="E185" s="271">
        <f>Tasaus[[#This Row],[Tuloveroprosentti 2022]]-12.64</f>
        <v>9.36</v>
      </c>
      <c r="F185" s="14">
        <v>9829299.7100000009</v>
      </c>
      <c r="G185" s="14">
        <f>Tasaus[[#This Row],[Kunnallisvero (maksuunpantu), €]]*100/Tasaus[[#This Row],[Tuloveroprosentti 2022]]</f>
        <v>44678635.045454554</v>
      </c>
      <c r="H185" s="272">
        <f>Tasaus[[#This Row],[Verotettava tulo (kunnallisvero), €]]*($E$11/100)</f>
        <v>3292815.4028500011</v>
      </c>
      <c r="I185" s="14">
        <v>588407.95993228455</v>
      </c>
      <c r="J185" s="15">
        <v>479156.98560000007</v>
      </c>
      <c r="K185" s="15">
        <f>SUM(Tasaus[[#This Row],[Laskennallinen kunnallisvero, €]:[Laskennallinen kiinteistövero, €]])</f>
        <v>4360380.3483822858</v>
      </c>
      <c r="L185" s="15">
        <f>Tasaus[[#This Row],[Laskennallinen verotulo yhteensä, €]]/Tasaus[[#This Row],[Asukasluku 31.12.2021]]</f>
        <v>1369.8964336733541</v>
      </c>
      <c r="M185" s="34">
        <f>$L$11-Tasaus[[#This Row],[Laskennallinen verotulo yhteensä, €/asukas (=tasausraja)]]</f>
        <v>587.05356632664598</v>
      </c>
      <c r="N185" s="377">
        <f>IF(Tasaus[[#This Row],[Erotus = tasausraja - laskennallinen verotulo, €/asukas]]&gt;0,(Tasaus[[#This Row],[Erotus = tasausraja - laskennallinen verotulo, €/asukas]]*$B$7),(Tasaus[[#This Row],[Erotus = tasausraja - laskennallinen verotulo, €/asukas]]*$B$8))</f>
        <v>528.3482096939814</v>
      </c>
      <c r="O185" s="378">
        <f>Tasaus[[#This Row],[Tasaus,  €/asukas]]*Tasaus[[#This Row],[Asukasluku 31.12.2021]]</f>
        <v>1681732.3514559427</v>
      </c>
      <c r="Q185" s="116"/>
      <c r="R185" s="117"/>
      <c r="S185" s="118"/>
    </row>
    <row r="186" spans="1:19" x14ac:dyDescent="0.25">
      <c r="A186" s="269">
        <v>580</v>
      </c>
      <c r="B186" s="13" t="s">
        <v>548</v>
      </c>
      <c r="C186" s="270">
        <v>4567</v>
      </c>
      <c r="D186" s="271">
        <v>21.5</v>
      </c>
      <c r="E186" s="271">
        <f>Tasaus[[#This Row],[Tuloveroprosentti 2022]]-12.64</f>
        <v>8.86</v>
      </c>
      <c r="F186" s="14">
        <v>14277699.789999999</v>
      </c>
      <c r="G186" s="14">
        <f>Tasaus[[#This Row],[Kunnallisvero (maksuunpantu), €]]*100/Tasaus[[#This Row],[Tuloveroprosentti 2022]]</f>
        <v>66407906</v>
      </c>
      <c r="H186" s="272">
        <f>Tasaus[[#This Row],[Verotettava tulo (kunnallisvero), €]]*($E$11/100)</f>
        <v>4894262.6722000008</v>
      </c>
      <c r="I186" s="14">
        <v>1064547.1185336306</v>
      </c>
      <c r="J186" s="15">
        <v>735333.52795000013</v>
      </c>
      <c r="K186" s="15">
        <f>SUM(Tasaus[[#This Row],[Laskennallinen kunnallisvero, €]:[Laskennallinen kiinteistövero, €]])</f>
        <v>6694143.3186836317</v>
      </c>
      <c r="L186" s="15">
        <f>Tasaus[[#This Row],[Laskennallinen verotulo yhteensä, €]]/Tasaus[[#This Row],[Asukasluku 31.12.2021]]</f>
        <v>1465.7638096526455</v>
      </c>
      <c r="M186" s="34">
        <f>$L$11-Tasaus[[#This Row],[Laskennallinen verotulo yhteensä, €/asukas (=tasausraja)]]</f>
        <v>491.18619034735457</v>
      </c>
      <c r="N186" s="377">
        <f>IF(Tasaus[[#This Row],[Erotus = tasausraja - laskennallinen verotulo, €/asukas]]&gt;0,(Tasaus[[#This Row],[Erotus = tasausraja - laskennallinen verotulo, €/asukas]]*$B$7),(Tasaus[[#This Row],[Erotus = tasausraja - laskennallinen verotulo, €/asukas]]*$B$8))</f>
        <v>442.06757131261912</v>
      </c>
      <c r="O186" s="378">
        <f>Tasaus[[#This Row],[Tasaus,  €/asukas]]*Tasaus[[#This Row],[Asukasluku 31.12.2021]]</f>
        <v>2018922.5981847316</v>
      </c>
      <c r="Q186" s="116"/>
      <c r="R186" s="117"/>
      <c r="S186" s="118"/>
    </row>
    <row r="187" spans="1:19" x14ac:dyDescent="0.25">
      <c r="A187" s="269">
        <v>581</v>
      </c>
      <c r="B187" s="13" t="s">
        <v>549</v>
      </c>
      <c r="C187" s="270">
        <v>6286</v>
      </c>
      <c r="D187" s="271">
        <v>22</v>
      </c>
      <c r="E187" s="271">
        <f>Tasaus[[#This Row],[Tuloveroprosentti 2022]]-12.64</f>
        <v>9.36</v>
      </c>
      <c r="F187" s="14">
        <v>20235275.82</v>
      </c>
      <c r="G187" s="14">
        <f>Tasaus[[#This Row],[Kunnallisvero (maksuunpantu), €]]*100/Tasaus[[#This Row],[Tuloveroprosentti 2022]]</f>
        <v>91978526.454545453</v>
      </c>
      <c r="H187" s="272">
        <f>Tasaus[[#This Row],[Verotettava tulo (kunnallisvero), €]]*($E$11/100)</f>
        <v>6778817.3997000009</v>
      </c>
      <c r="I187" s="14">
        <v>2062057.4942913537</v>
      </c>
      <c r="J187" s="15">
        <v>1025241.2018000002</v>
      </c>
      <c r="K187" s="15">
        <f>SUM(Tasaus[[#This Row],[Laskennallinen kunnallisvero, €]:[Laskennallinen kiinteistövero, €]])</f>
        <v>9866116.0957913548</v>
      </c>
      <c r="L187" s="15">
        <f>Tasaus[[#This Row],[Laskennallinen verotulo yhteensä, €]]/Tasaus[[#This Row],[Asukasluku 31.12.2021]]</f>
        <v>1569.5380362378864</v>
      </c>
      <c r="M187" s="34">
        <f>$L$11-Tasaus[[#This Row],[Laskennallinen verotulo yhteensä, €/asukas (=tasausraja)]]</f>
        <v>387.4119637621136</v>
      </c>
      <c r="N187" s="377">
        <f>IF(Tasaus[[#This Row],[Erotus = tasausraja - laskennallinen verotulo, €/asukas]]&gt;0,(Tasaus[[#This Row],[Erotus = tasausraja - laskennallinen verotulo, €/asukas]]*$B$7),(Tasaus[[#This Row],[Erotus = tasausraja - laskennallinen verotulo, €/asukas]]*$B$8))</f>
        <v>348.67076738590225</v>
      </c>
      <c r="O187" s="378">
        <f>Tasaus[[#This Row],[Tasaus,  €/asukas]]*Tasaus[[#This Row],[Asukasluku 31.12.2021]]</f>
        <v>2191744.4437877815</v>
      </c>
      <c r="Q187" s="116"/>
      <c r="R187" s="117"/>
      <c r="S187" s="118"/>
    </row>
    <row r="188" spans="1:19" x14ac:dyDescent="0.25">
      <c r="A188" s="269">
        <v>583</v>
      </c>
      <c r="B188" s="13" t="s">
        <v>550</v>
      </c>
      <c r="C188" s="270">
        <v>924</v>
      </c>
      <c r="D188" s="271">
        <v>22</v>
      </c>
      <c r="E188" s="271">
        <f>Tasaus[[#This Row],[Tuloveroprosentti 2022]]-12.64</f>
        <v>9.36</v>
      </c>
      <c r="F188" s="14">
        <v>3168598.82</v>
      </c>
      <c r="G188" s="14">
        <f>Tasaus[[#This Row],[Kunnallisvero (maksuunpantu), €]]*100/Tasaus[[#This Row],[Tuloveroprosentti 2022]]</f>
        <v>14402721.909090908</v>
      </c>
      <c r="H188" s="272">
        <f>Tasaus[[#This Row],[Verotettava tulo (kunnallisvero), €]]*($E$11/100)</f>
        <v>1061480.6047000003</v>
      </c>
      <c r="I188" s="14">
        <v>302451.07656721876</v>
      </c>
      <c r="J188" s="15">
        <v>402577.25525000005</v>
      </c>
      <c r="K188" s="15">
        <f>SUM(Tasaus[[#This Row],[Laskennallinen kunnallisvero, €]:[Laskennallinen kiinteistövero, €]])</f>
        <v>1766508.9365172191</v>
      </c>
      <c r="L188" s="15">
        <f>Tasaus[[#This Row],[Laskennallinen verotulo yhteensä, €]]/Tasaus[[#This Row],[Asukasluku 31.12.2021]]</f>
        <v>1911.8062083519687</v>
      </c>
      <c r="M188" s="34">
        <f>$L$11-Tasaus[[#This Row],[Laskennallinen verotulo yhteensä, €/asukas (=tasausraja)]]</f>
        <v>45.143791648031311</v>
      </c>
      <c r="N188" s="377">
        <f>IF(Tasaus[[#This Row],[Erotus = tasausraja - laskennallinen verotulo, €/asukas]]&gt;0,(Tasaus[[#This Row],[Erotus = tasausraja - laskennallinen verotulo, €/asukas]]*$B$7),(Tasaus[[#This Row],[Erotus = tasausraja - laskennallinen verotulo, €/asukas]]*$B$8))</f>
        <v>40.62941248322818</v>
      </c>
      <c r="O188" s="378">
        <f>Tasaus[[#This Row],[Tasaus,  €/asukas]]*Tasaus[[#This Row],[Asukasluku 31.12.2021]]</f>
        <v>37541.577134502841</v>
      </c>
      <c r="Q188" s="116"/>
      <c r="R188" s="117"/>
      <c r="S188" s="118"/>
    </row>
    <row r="189" spans="1:19" x14ac:dyDescent="0.25">
      <c r="A189" s="269">
        <v>584</v>
      </c>
      <c r="B189" s="13" t="s">
        <v>551</v>
      </c>
      <c r="C189" s="270">
        <v>2676</v>
      </c>
      <c r="D189" s="271">
        <v>21.5</v>
      </c>
      <c r="E189" s="271">
        <f>Tasaus[[#This Row],[Tuloveroprosentti 2022]]-12.64</f>
        <v>8.86</v>
      </c>
      <c r="F189" s="14">
        <v>6741395.04</v>
      </c>
      <c r="G189" s="14">
        <f>Tasaus[[#This Row],[Kunnallisvero (maksuunpantu), €]]*100/Tasaus[[#This Row],[Tuloveroprosentti 2022]]</f>
        <v>31355325.767441861</v>
      </c>
      <c r="H189" s="272">
        <f>Tasaus[[#This Row],[Verotettava tulo (kunnallisvero), €]]*($E$11/100)</f>
        <v>2310887.5090604657</v>
      </c>
      <c r="I189" s="14">
        <v>621754.35899357207</v>
      </c>
      <c r="J189" s="15">
        <v>280857.04945000005</v>
      </c>
      <c r="K189" s="15">
        <f>SUM(Tasaus[[#This Row],[Laskennallinen kunnallisvero, €]:[Laskennallinen kiinteistövero, €]])</f>
        <v>3213498.9175040377</v>
      </c>
      <c r="L189" s="15">
        <f>Tasaus[[#This Row],[Laskennallinen verotulo yhteensä, €]]/Tasaus[[#This Row],[Asukasluku 31.12.2021]]</f>
        <v>1200.859087258609</v>
      </c>
      <c r="M189" s="34">
        <f>$L$11-Tasaus[[#This Row],[Laskennallinen verotulo yhteensä, €/asukas (=tasausraja)]]</f>
        <v>756.09091274139109</v>
      </c>
      <c r="N189" s="377">
        <f>IF(Tasaus[[#This Row],[Erotus = tasausraja - laskennallinen verotulo, €/asukas]]&gt;0,(Tasaus[[#This Row],[Erotus = tasausraja - laskennallinen verotulo, €/asukas]]*$B$7),(Tasaus[[#This Row],[Erotus = tasausraja - laskennallinen verotulo, €/asukas]]*$B$8))</f>
        <v>680.48182146725196</v>
      </c>
      <c r="O189" s="378">
        <f>Tasaus[[#This Row],[Tasaus,  €/asukas]]*Tasaus[[#This Row],[Asukasluku 31.12.2021]]</f>
        <v>1820969.3542463663</v>
      </c>
      <c r="Q189" s="116"/>
      <c r="R189" s="117"/>
      <c r="S189" s="118"/>
    </row>
    <row r="190" spans="1:19" x14ac:dyDescent="0.25">
      <c r="A190" s="269">
        <v>588</v>
      </c>
      <c r="B190" s="13" t="s">
        <v>552</v>
      </c>
      <c r="C190" s="270">
        <v>1644</v>
      </c>
      <c r="D190" s="271">
        <v>21.5</v>
      </c>
      <c r="E190" s="271">
        <f>Tasaus[[#This Row],[Tuloveroprosentti 2022]]-12.64</f>
        <v>8.86</v>
      </c>
      <c r="F190" s="14">
        <v>4739283.5199999996</v>
      </c>
      <c r="G190" s="14">
        <f>Tasaus[[#This Row],[Kunnallisvero (maksuunpantu), €]]*100/Tasaus[[#This Row],[Tuloveroprosentti 2022]]</f>
        <v>22043179.162790693</v>
      </c>
      <c r="H190" s="272">
        <f>Tasaus[[#This Row],[Verotettava tulo (kunnallisvero), €]]*($E$11/100)</f>
        <v>1624582.3042976744</v>
      </c>
      <c r="I190" s="14">
        <v>655347.30883677083</v>
      </c>
      <c r="J190" s="15">
        <v>446293.86980000004</v>
      </c>
      <c r="K190" s="15">
        <f>SUM(Tasaus[[#This Row],[Laskennallinen kunnallisvero, €]:[Laskennallinen kiinteistövero, €]])</f>
        <v>2726223.4829344451</v>
      </c>
      <c r="L190" s="15">
        <f>Tasaus[[#This Row],[Laskennallinen verotulo yhteensä, €]]/Tasaus[[#This Row],[Asukasluku 31.12.2021]]</f>
        <v>1658.2867901061102</v>
      </c>
      <c r="M190" s="34">
        <f>$L$11-Tasaus[[#This Row],[Laskennallinen verotulo yhteensä, €/asukas (=tasausraja)]]</f>
        <v>298.66320989388987</v>
      </c>
      <c r="N190" s="377">
        <f>IF(Tasaus[[#This Row],[Erotus = tasausraja - laskennallinen verotulo, €/asukas]]&gt;0,(Tasaus[[#This Row],[Erotus = tasausraja - laskennallinen verotulo, €/asukas]]*$B$7),(Tasaus[[#This Row],[Erotus = tasausraja - laskennallinen verotulo, €/asukas]]*$B$8))</f>
        <v>268.79688890450092</v>
      </c>
      <c r="O190" s="378">
        <f>Tasaus[[#This Row],[Tasaus,  €/asukas]]*Tasaus[[#This Row],[Asukasluku 31.12.2021]]</f>
        <v>441902.08535899949</v>
      </c>
      <c r="Q190" s="116"/>
      <c r="R190" s="117"/>
      <c r="S190" s="118"/>
    </row>
    <row r="191" spans="1:19" x14ac:dyDescent="0.25">
      <c r="A191" s="269">
        <v>592</v>
      </c>
      <c r="B191" s="13" t="s">
        <v>553</v>
      </c>
      <c r="C191" s="270">
        <v>3678</v>
      </c>
      <c r="D191" s="271">
        <v>21.75</v>
      </c>
      <c r="E191" s="271">
        <f>Tasaus[[#This Row],[Tuloveroprosentti 2022]]-12.64</f>
        <v>9.11</v>
      </c>
      <c r="F191" s="14">
        <v>12135275.26</v>
      </c>
      <c r="G191" s="14">
        <f>Tasaus[[#This Row],[Kunnallisvero (maksuunpantu), €]]*100/Tasaus[[#This Row],[Tuloveroprosentti 2022]]</f>
        <v>55794369.011494257</v>
      </c>
      <c r="H191" s="272">
        <f>Tasaus[[#This Row],[Verotettava tulo (kunnallisvero), €]]*($E$11/100)</f>
        <v>4112044.9961471274</v>
      </c>
      <c r="I191" s="14">
        <v>1034306.6821755563</v>
      </c>
      <c r="J191" s="15">
        <v>467750.17535000003</v>
      </c>
      <c r="K191" s="15">
        <f>SUM(Tasaus[[#This Row],[Laskennallinen kunnallisvero, €]:[Laskennallinen kiinteistövero, €]])</f>
        <v>5614101.8536726842</v>
      </c>
      <c r="L191" s="15">
        <f>Tasaus[[#This Row],[Laskennallinen verotulo yhteensä, €]]/Tasaus[[#This Row],[Asukasluku 31.12.2021]]</f>
        <v>1526.4007214988267</v>
      </c>
      <c r="M191" s="34">
        <f>$L$11-Tasaus[[#This Row],[Laskennallinen verotulo yhteensä, €/asukas (=tasausraja)]]</f>
        <v>430.54927850117338</v>
      </c>
      <c r="N191" s="377">
        <f>IF(Tasaus[[#This Row],[Erotus = tasausraja - laskennallinen verotulo, €/asukas]]&gt;0,(Tasaus[[#This Row],[Erotus = tasausraja - laskennallinen verotulo, €/asukas]]*$B$7),(Tasaus[[#This Row],[Erotus = tasausraja - laskennallinen verotulo, €/asukas]]*$B$8))</f>
        <v>387.49435065105604</v>
      </c>
      <c r="O191" s="378">
        <f>Tasaus[[#This Row],[Tasaus,  €/asukas]]*Tasaus[[#This Row],[Asukasluku 31.12.2021]]</f>
        <v>1425204.221694584</v>
      </c>
      <c r="Q191" s="116"/>
      <c r="R191" s="117"/>
      <c r="S191" s="118"/>
    </row>
    <row r="192" spans="1:19" x14ac:dyDescent="0.25">
      <c r="A192" s="269">
        <v>593</v>
      </c>
      <c r="B192" s="13" t="s">
        <v>554</v>
      </c>
      <c r="C192" s="270">
        <v>17253</v>
      </c>
      <c r="D192" s="271">
        <v>22</v>
      </c>
      <c r="E192" s="271">
        <f>Tasaus[[#This Row],[Tuloveroprosentti 2022]]-12.64</f>
        <v>9.36</v>
      </c>
      <c r="F192" s="14">
        <v>60657211.75</v>
      </c>
      <c r="G192" s="14">
        <f>Tasaus[[#This Row],[Kunnallisvero (maksuunpantu), €]]*100/Tasaus[[#This Row],[Tuloveroprosentti 2022]]</f>
        <v>275714598.86363637</v>
      </c>
      <c r="H192" s="272">
        <f>Tasaus[[#This Row],[Verotettava tulo (kunnallisvero), €]]*($E$11/100)</f>
        <v>20320165.936250005</v>
      </c>
      <c r="I192" s="14">
        <v>4140011.4719887716</v>
      </c>
      <c r="J192" s="15">
        <v>2338143.0480000004</v>
      </c>
      <c r="K192" s="15">
        <f>SUM(Tasaus[[#This Row],[Laskennallinen kunnallisvero, €]:[Laskennallinen kiinteistövero, €]])</f>
        <v>26798320.456238776</v>
      </c>
      <c r="L192" s="15">
        <f>Tasaus[[#This Row],[Laskennallinen verotulo yhteensä, €]]/Tasaus[[#This Row],[Asukasluku 31.12.2021]]</f>
        <v>1553.2556921253565</v>
      </c>
      <c r="M192" s="34">
        <f>$L$11-Tasaus[[#This Row],[Laskennallinen verotulo yhteensä, €/asukas (=tasausraja)]]</f>
        <v>403.69430787464353</v>
      </c>
      <c r="N192" s="377">
        <f>IF(Tasaus[[#This Row],[Erotus = tasausraja - laskennallinen verotulo, €/asukas]]&gt;0,(Tasaus[[#This Row],[Erotus = tasausraja - laskennallinen verotulo, €/asukas]]*$B$7),(Tasaus[[#This Row],[Erotus = tasausraja - laskennallinen verotulo, €/asukas]]*$B$8))</f>
        <v>363.32487708717917</v>
      </c>
      <c r="O192" s="378">
        <f>Tasaus[[#This Row],[Tasaus,  €/asukas]]*Tasaus[[#This Row],[Asukasluku 31.12.2021]]</f>
        <v>6268444.1043851022</v>
      </c>
      <c r="Q192" s="116"/>
      <c r="R192" s="117"/>
      <c r="S192" s="118"/>
    </row>
    <row r="193" spans="1:19" x14ac:dyDescent="0.25">
      <c r="A193" s="269">
        <v>595</v>
      </c>
      <c r="B193" s="13" t="s">
        <v>555</v>
      </c>
      <c r="C193" s="270">
        <v>4269</v>
      </c>
      <c r="D193" s="271">
        <v>21.750000000000004</v>
      </c>
      <c r="E193" s="271">
        <f>Tasaus[[#This Row],[Tuloveroprosentti 2022]]-12.64</f>
        <v>9.110000000000003</v>
      </c>
      <c r="F193" s="14">
        <v>11091079.710000001</v>
      </c>
      <c r="G193" s="14">
        <f>Tasaus[[#This Row],[Kunnallisvero (maksuunpantu), €]]*100/Tasaus[[#This Row],[Tuloveroprosentti 2022]]</f>
        <v>50993469.931034476</v>
      </c>
      <c r="H193" s="272">
        <f>Tasaus[[#This Row],[Verotettava tulo (kunnallisvero), €]]*($E$11/100)</f>
        <v>3758218.7339172415</v>
      </c>
      <c r="I193" s="14">
        <v>1432355.6150308345</v>
      </c>
      <c r="J193" s="15">
        <v>629548.54930000007</v>
      </c>
      <c r="K193" s="15">
        <f>SUM(Tasaus[[#This Row],[Laskennallinen kunnallisvero, €]:[Laskennallinen kiinteistövero, €]])</f>
        <v>5820122.8982480764</v>
      </c>
      <c r="L193" s="15">
        <f>Tasaus[[#This Row],[Laskennallinen verotulo yhteensä, €]]/Tasaus[[#This Row],[Asukasluku 31.12.2021]]</f>
        <v>1363.3457245837612</v>
      </c>
      <c r="M193" s="34">
        <f>$L$11-Tasaus[[#This Row],[Laskennallinen verotulo yhteensä, €/asukas (=tasausraja)]]</f>
        <v>593.60427541623881</v>
      </c>
      <c r="N193" s="377">
        <f>IF(Tasaus[[#This Row],[Erotus = tasausraja - laskennallinen verotulo, €/asukas]]&gt;0,(Tasaus[[#This Row],[Erotus = tasausraja - laskennallinen verotulo, €/asukas]]*$B$7),(Tasaus[[#This Row],[Erotus = tasausraja - laskennallinen verotulo, €/asukas]]*$B$8))</f>
        <v>534.24384787461497</v>
      </c>
      <c r="O193" s="378">
        <f>Tasaus[[#This Row],[Tasaus,  €/asukas]]*Tasaus[[#This Row],[Asukasluku 31.12.2021]]</f>
        <v>2280686.9865767313</v>
      </c>
      <c r="Q193" s="116"/>
      <c r="R193" s="117"/>
      <c r="S193" s="118"/>
    </row>
    <row r="194" spans="1:19" x14ac:dyDescent="0.25">
      <c r="A194" s="269">
        <v>598</v>
      </c>
      <c r="B194" s="13" t="s">
        <v>556</v>
      </c>
      <c r="C194" s="270">
        <v>19097</v>
      </c>
      <c r="D194" s="271">
        <v>21.25</v>
      </c>
      <c r="E194" s="271">
        <f>Tasaus[[#This Row],[Tuloveroprosentti 2022]]-12.64</f>
        <v>8.61</v>
      </c>
      <c r="F194" s="14">
        <v>74060254.959999993</v>
      </c>
      <c r="G194" s="14">
        <f>Tasaus[[#This Row],[Kunnallisvero (maksuunpantu), €]]*100/Tasaus[[#This Row],[Tuloveroprosentti 2022]]</f>
        <v>348518846.87058818</v>
      </c>
      <c r="H194" s="272">
        <f>Tasaus[[#This Row],[Verotettava tulo (kunnallisvero), €]]*($E$11/100)</f>
        <v>25685839.014362354</v>
      </c>
      <c r="I194" s="14">
        <v>7026927.6029392472</v>
      </c>
      <c r="J194" s="15">
        <v>2981533.3269500001</v>
      </c>
      <c r="K194" s="15">
        <f>SUM(Tasaus[[#This Row],[Laskennallinen kunnallisvero, €]:[Laskennallinen kiinteistövero, €]])</f>
        <v>35694299.944251604</v>
      </c>
      <c r="L194" s="15">
        <f>Tasaus[[#This Row],[Laskennallinen verotulo yhteensä, €]]/Tasaus[[#This Row],[Asukasluku 31.12.2021]]</f>
        <v>1869.1050921218832</v>
      </c>
      <c r="M194" s="34">
        <f>$L$11-Tasaus[[#This Row],[Laskennallinen verotulo yhteensä, €/asukas (=tasausraja)]]</f>
        <v>87.844907878116828</v>
      </c>
      <c r="N194" s="377">
        <f>IF(Tasaus[[#This Row],[Erotus = tasausraja - laskennallinen verotulo, €/asukas]]&gt;0,(Tasaus[[#This Row],[Erotus = tasausraja - laskennallinen verotulo, €/asukas]]*$B$7),(Tasaus[[#This Row],[Erotus = tasausraja - laskennallinen verotulo, €/asukas]]*$B$8))</f>
        <v>79.060417090305151</v>
      </c>
      <c r="O194" s="378">
        <f>Tasaus[[#This Row],[Tasaus,  €/asukas]]*Tasaus[[#This Row],[Asukasluku 31.12.2021]]</f>
        <v>1509816.7851735575</v>
      </c>
      <c r="Q194" s="116"/>
      <c r="R194" s="117"/>
      <c r="S194" s="118"/>
    </row>
    <row r="195" spans="1:19" x14ac:dyDescent="0.25">
      <c r="A195" s="269">
        <v>599</v>
      </c>
      <c r="B195" s="13" t="s">
        <v>557</v>
      </c>
      <c r="C195" s="270">
        <v>11172</v>
      </c>
      <c r="D195" s="271">
        <v>21</v>
      </c>
      <c r="E195" s="271">
        <f>Tasaus[[#This Row],[Tuloveroprosentti 2022]]-12.64</f>
        <v>8.36</v>
      </c>
      <c r="F195" s="14">
        <v>35639736.229999997</v>
      </c>
      <c r="G195" s="14">
        <f>Tasaus[[#This Row],[Kunnallisvero (maksuunpantu), €]]*100/Tasaus[[#This Row],[Tuloveroprosentti 2022]]</f>
        <v>169713029.66666666</v>
      </c>
      <c r="H195" s="272">
        <f>Tasaus[[#This Row],[Verotettava tulo (kunnallisvero), €]]*($E$11/100)</f>
        <v>12507850.286433335</v>
      </c>
      <c r="I195" s="14">
        <v>2737025.8806799445</v>
      </c>
      <c r="J195" s="15">
        <v>1291980.7241500004</v>
      </c>
      <c r="K195" s="15">
        <f>SUM(Tasaus[[#This Row],[Laskennallinen kunnallisvero, €]:[Laskennallinen kiinteistövero, €]])</f>
        <v>16536856.89126328</v>
      </c>
      <c r="L195" s="15">
        <f>Tasaus[[#This Row],[Laskennallinen verotulo yhteensä, €]]/Tasaus[[#This Row],[Asukasluku 31.12.2021]]</f>
        <v>1480.205593560981</v>
      </c>
      <c r="M195" s="34">
        <f>$L$11-Tasaus[[#This Row],[Laskennallinen verotulo yhteensä, €/asukas (=tasausraja)]]</f>
        <v>476.74440643901903</v>
      </c>
      <c r="N195" s="377">
        <f>IF(Tasaus[[#This Row],[Erotus = tasausraja - laskennallinen verotulo, €/asukas]]&gt;0,(Tasaus[[#This Row],[Erotus = tasausraja - laskennallinen verotulo, €/asukas]]*$B$7),(Tasaus[[#This Row],[Erotus = tasausraja - laskennallinen verotulo, €/asukas]]*$B$8))</f>
        <v>429.06996579511713</v>
      </c>
      <c r="O195" s="378">
        <f>Tasaus[[#This Row],[Tasaus,  €/asukas]]*Tasaus[[#This Row],[Asukasluku 31.12.2021]]</f>
        <v>4793569.6578630488</v>
      </c>
      <c r="Q195" s="116"/>
      <c r="R195" s="117"/>
      <c r="S195" s="118"/>
    </row>
    <row r="196" spans="1:19" x14ac:dyDescent="0.25">
      <c r="A196" s="269">
        <v>601</v>
      </c>
      <c r="B196" s="13" t="s">
        <v>558</v>
      </c>
      <c r="C196" s="270">
        <v>3873</v>
      </c>
      <c r="D196" s="271">
        <v>21.000000000000004</v>
      </c>
      <c r="E196" s="271">
        <f>Tasaus[[#This Row],[Tuloveroprosentti 2022]]-12.64</f>
        <v>8.360000000000003</v>
      </c>
      <c r="F196" s="14">
        <v>10550988.619999999</v>
      </c>
      <c r="G196" s="14">
        <f>Tasaus[[#This Row],[Kunnallisvero (maksuunpantu), €]]*100/Tasaus[[#This Row],[Tuloveroprosentti 2022]]</f>
        <v>50242802.95238094</v>
      </c>
      <c r="H196" s="272">
        <f>Tasaus[[#This Row],[Verotettava tulo (kunnallisvero), €]]*($E$11/100)</f>
        <v>3702894.5775904763</v>
      </c>
      <c r="I196" s="14">
        <v>1670840.7415162353</v>
      </c>
      <c r="J196" s="15">
        <v>494560.53130000003</v>
      </c>
      <c r="K196" s="15">
        <f>SUM(Tasaus[[#This Row],[Laskennallinen kunnallisvero, €]:[Laskennallinen kiinteistövero, €]])</f>
        <v>5868295.850406711</v>
      </c>
      <c r="L196" s="15">
        <f>Tasaus[[#This Row],[Laskennallinen verotulo yhteensä, €]]/Tasaus[[#This Row],[Asukasluku 31.12.2021]]</f>
        <v>1515.1809580187737</v>
      </c>
      <c r="M196" s="34">
        <f>$L$11-Tasaus[[#This Row],[Laskennallinen verotulo yhteensä, €/asukas (=tasausraja)]]</f>
        <v>441.76904198122634</v>
      </c>
      <c r="N196" s="377">
        <f>IF(Tasaus[[#This Row],[Erotus = tasausraja - laskennallinen verotulo, €/asukas]]&gt;0,(Tasaus[[#This Row],[Erotus = tasausraja - laskennallinen verotulo, €/asukas]]*$B$7),(Tasaus[[#This Row],[Erotus = tasausraja - laskennallinen verotulo, €/asukas]]*$B$8))</f>
        <v>397.59213778310374</v>
      </c>
      <c r="O196" s="378">
        <f>Tasaus[[#This Row],[Tasaus,  €/asukas]]*Tasaus[[#This Row],[Asukasluku 31.12.2021]]</f>
        <v>1539874.3496339608</v>
      </c>
      <c r="Q196" s="116"/>
      <c r="R196" s="117"/>
      <c r="S196" s="118"/>
    </row>
    <row r="197" spans="1:19" x14ac:dyDescent="0.25">
      <c r="A197" s="269">
        <v>604</v>
      </c>
      <c r="B197" s="13" t="s">
        <v>559</v>
      </c>
      <c r="C197" s="270">
        <v>20206</v>
      </c>
      <c r="D197" s="271">
        <v>20.5</v>
      </c>
      <c r="E197" s="271">
        <f>Tasaus[[#This Row],[Tuloveroprosentti 2022]]-12.64</f>
        <v>7.8599999999999994</v>
      </c>
      <c r="F197" s="14">
        <v>97209996.439999998</v>
      </c>
      <c r="G197" s="14">
        <f>Tasaus[[#This Row],[Kunnallisvero (maksuunpantu), €]]*100/Tasaus[[#This Row],[Tuloveroprosentti 2022]]</f>
        <v>474195104.58536583</v>
      </c>
      <c r="H197" s="272">
        <f>Tasaus[[#This Row],[Verotettava tulo (kunnallisvero), €]]*($E$11/100)</f>
        <v>34948179.207941473</v>
      </c>
      <c r="I197" s="14">
        <v>5506387.6088256771</v>
      </c>
      <c r="J197" s="15">
        <v>3124470.3032500008</v>
      </c>
      <c r="K197" s="15">
        <f>SUM(Tasaus[[#This Row],[Laskennallinen kunnallisvero, €]:[Laskennallinen kiinteistövero, €]])</f>
        <v>43579037.120017149</v>
      </c>
      <c r="L197" s="15">
        <f>Tasaus[[#This Row],[Laskennallinen verotulo yhteensä, €]]/Tasaus[[#This Row],[Asukasluku 31.12.2021]]</f>
        <v>2156.7374601611973</v>
      </c>
      <c r="M197" s="34">
        <f>$L$11-Tasaus[[#This Row],[Laskennallinen verotulo yhteensä, €/asukas (=tasausraja)]]</f>
        <v>-199.78746016119726</v>
      </c>
      <c r="N197" s="377">
        <f>IF(Tasaus[[#This Row],[Erotus = tasausraja - laskennallinen verotulo, €/asukas]]&gt;0,(Tasaus[[#This Row],[Erotus = tasausraja - laskennallinen verotulo, €/asukas]]*$B$7),(Tasaus[[#This Row],[Erotus = tasausraja - laskennallinen verotulo, €/asukas]]*$B$8))</f>
        <v>-19.978746016119729</v>
      </c>
      <c r="O197" s="378">
        <f>Tasaus[[#This Row],[Tasaus,  €/asukas]]*Tasaus[[#This Row],[Asukasluku 31.12.2021]]</f>
        <v>-403690.54200171522</v>
      </c>
      <c r="Q197" s="116"/>
      <c r="R197" s="117"/>
      <c r="S197" s="118"/>
    </row>
    <row r="198" spans="1:19" x14ac:dyDescent="0.25">
      <c r="A198" s="269">
        <v>607</v>
      </c>
      <c r="B198" s="13" t="s">
        <v>560</v>
      </c>
      <c r="C198" s="270">
        <v>4161</v>
      </c>
      <c r="D198" s="271">
        <v>20.25</v>
      </c>
      <c r="E198" s="271">
        <f>Tasaus[[#This Row],[Tuloveroprosentti 2022]]-12.64</f>
        <v>7.6099999999999994</v>
      </c>
      <c r="F198" s="14">
        <v>10041039.560000001</v>
      </c>
      <c r="G198" s="14">
        <f>Tasaus[[#This Row],[Kunnallisvero (maksuunpantu), €]]*100/Tasaus[[#This Row],[Tuloveroprosentti 2022]]</f>
        <v>49585380.543209873</v>
      </c>
      <c r="H198" s="272">
        <f>Tasaus[[#This Row],[Verotettava tulo (kunnallisvero), €]]*($E$11/100)</f>
        <v>3654442.5460345685</v>
      </c>
      <c r="I198" s="14">
        <v>1158629.9590440348</v>
      </c>
      <c r="J198" s="15">
        <v>513933.81449999998</v>
      </c>
      <c r="K198" s="15">
        <f>SUM(Tasaus[[#This Row],[Laskennallinen kunnallisvero, €]:[Laskennallinen kiinteistövero, €]])</f>
        <v>5327006.3195786038</v>
      </c>
      <c r="L198" s="15">
        <f>Tasaus[[#This Row],[Laskennallinen verotulo yhteensä, €]]/Tasaus[[#This Row],[Asukasluku 31.12.2021]]</f>
        <v>1280.2226194613324</v>
      </c>
      <c r="M198" s="34">
        <f>$L$11-Tasaus[[#This Row],[Laskennallinen verotulo yhteensä, €/asukas (=tasausraja)]]</f>
        <v>676.7273805386676</v>
      </c>
      <c r="N198" s="377">
        <f>IF(Tasaus[[#This Row],[Erotus = tasausraja - laskennallinen verotulo, €/asukas]]&gt;0,(Tasaus[[#This Row],[Erotus = tasausraja - laskennallinen verotulo, €/asukas]]*$B$7),(Tasaus[[#This Row],[Erotus = tasausraja - laskennallinen verotulo, €/asukas]]*$B$8))</f>
        <v>609.05464248480087</v>
      </c>
      <c r="O198" s="378">
        <f>Tasaus[[#This Row],[Tasaus,  €/asukas]]*Tasaus[[#This Row],[Asukasluku 31.12.2021]]</f>
        <v>2534276.3673792565</v>
      </c>
      <c r="Q198" s="116"/>
      <c r="R198" s="117"/>
      <c r="S198" s="118"/>
    </row>
    <row r="199" spans="1:19" x14ac:dyDescent="0.25">
      <c r="A199" s="269">
        <v>608</v>
      </c>
      <c r="B199" s="13" t="s">
        <v>561</v>
      </c>
      <c r="C199" s="270">
        <v>2013</v>
      </c>
      <c r="D199" s="271">
        <v>21.5</v>
      </c>
      <c r="E199" s="271">
        <f>Tasaus[[#This Row],[Tuloveroprosentti 2022]]-12.64</f>
        <v>8.86</v>
      </c>
      <c r="F199" s="14">
        <v>6129403.8700000001</v>
      </c>
      <c r="G199" s="14">
        <f>Tasaus[[#This Row],[Kunnallisvero (maksuunpantu), €]]*100/Tasaus[[#This Row],[Tuloveroprosentti 2022]]</f>
        <v>28508855.209302325</v>
      </c>
      <c r="H199" s="272">
        <f>Tasaus[[#This Row],[Verotettava tulo (kunnallisvero), €]]*($E$11/100)</f>
        <v>2101102.6289255819</v>
      </c>
      <c r="I199" s="14">
        <v>538205.02639535477</v>
      </c>
      <c r="J199" s="15">
        <v>296292.9718</v>
      </c>
      <c r="K199" s="15">
        <f>SUM(Tasaus[[#This Row],[Laskennallinen kunnallisvero, €]:[Laskennallinen kiinteistövero, €]])</f>
        <v>2935600.6271209368</v>
      </c>
      <c r="L199" s="15">
        <f>Tasaus[[#This Row],[Laskennallinen verotulo yhteensä, €]]/Tasaus[[#This Row],[Asukasluku 31.12.2021]]</f>
        <v>1458.3212255941066</v>
      </c>
      <c r="M199" s="34">
        <f>$L$11-Tasaus[[#This Row],[Laskennallinen verotulo yhteensä, €/asukas (=tasausraja)]]</f>
        <v>498.62877440589341</v>
      </c>
      <c r="N199" s="377">
        <f>IF(Tasaus[[#This Row],[Erotus = tasausraja - laskennallinen verotulo, €/asukas]]&gt;0,(Tasaus[[#This Row],[Erotus = tasausraja - laskennallinen verotulo, €/asukas]]*$B$7),(Tasaus[[#This Row],[Erotus = tasausraja - laskennallinen verotulo, €/asukas]]*$B$8))</f>
        <v>448.76589696530408</v>
      </c>
      <c r="O199" s="378">
        <f>Tasaus[[#This Row],[Tasaus,  €/asukas]]*Tasaus[[#This Row],[Asukasluku 31.12.2021]]</f>
        <v>903365.75059115712</v>
      </c>
      <c r="Q199" s="116"/>
      <c r="R199" s="117"/>
      <c r="S199" s="118"/>
    </row>
    <row r="200" spans="1:19" x14ac:dyDescent="0.25">
      <c r="A200" s="269">
        <v>609</v>
      </c>
      <c r="B200" s="13" t="s">
        <v>562</v>
      </c>
      <c r="C200" s="270">
        <v>83482</v>
      </c>
      <c r="D200" s="271">
        <v>21.000000000000004</v>
      </c>
      <c r="E200" s="271">
        <f>Tasaus[[#This Row],[Tuloveroprosentti 2022]]-12.64</f>
        <v>8.360000000000003</v>
      </c>
      <c r="F200" s="14">
        <v>309895695.25</v>
      </c>
      <c r="G200" s="14">
        <f>Tasaus[[#This Row],[Kunnallisvero (maksuunpantu), €]]*100/Tasaus[[#This Row],[Tuloveroprosentti 2022]]</f>
        <v>1475693786.9047616</v>
      </c>
      <c r="H200" s="272">
        <f>Tasaus[[#This Row],[Verotettava tulo (kunnallisvero), €]]*($E$11/100)</f>
        <v>108758632.09488095</v>
      </c>
      <c r="I200" s="14">
        <v>15784243.462176429</v>
      </c>
      <c r="J200" s="15">
        <v>13619911.894650001</v>
      </c>
      <c r="K200" s="15">
        <f>SUM(Tasaus[[#This Row],[Laskennallinen kunnallisvero, €]:[Laskennallinen kiinteistövero, €]])</f>
        <v>138162787.45170739</v>
      </c>
      <c r="L200" s="15">
        <f>Tasaus[[#This Row],[Laskennallinen verotulo yhteensä, €]]/Tasaus[[#This Row],[Asukasluku 31.12.2021]]</f>
        <v>1655.0009277653553</v>
      </c>
      <c r="M200" s="34">
        <f>$L$11-Tasaus[[#This Row],[Laskennallinen verotulo yhteensä, €/asukas (=tasausraja)]]</f>
        <v>301.94907223464475</v>
      </c>
      <c r="N200" s="377">
        <f>IF(Tasaus[[#This Row],[Erotus = tasausraja - laskennallinen verotulo, €/asukas]]&gt;0,(Tasaus[[#This Row],[Erotus = tasausraja - laskennallinen verotulo, €/asukas]]*$B$7),(Tasaus[[#This Row],[Erotus = tasausraja - laskennallinen verotulo, €/asukas]]*$B$8))</f>
        <v>271.75416501118031</v>
      </c>
      <c r="O200" s="378">
        <f>Tasaus[[#This Row],[Tasaus,  €/asukas]]*Tasaus[[#This Row],[Asukasluku 31.12.2021]]</f>
        <v>22686581.203463353</v>
      </c>
      <c r="Q200" s="116"/>
      <c r="R200" s="117"/>
      <c r="S200" s="118"/>
    </row>
    <row r="201" spans="1:19" x14ac:dyDescent="0.25">
      <c r="A201" s="269">
        <v>611</v>
      </c>
      <c r="B201" s="13" t="s">
        <v>563</v>
      </c>
      <c r="C201" s="270">
        <v>5066</v>
      </c>
      <c r="D201" s="271">
        <v>20.500000000000004</v>
      </c>
      <c r="E201" s="271">
        <f>Tasaus[[#This Row],[Tuloveroprosentti 2022]]-12.64</f>
        <v>7.860000000000003</v>
      </c>
      <c r="F201" s="14">
        <v>20922671.82</v>
      </c>
      <c r="G201" s="14">
        <f>Tasaus[[#This Row],[Kunnallisvero (maksuunpantu), €]]*100/Tasaus[[#This Row],[Tuloveroprosentti 2022]]</f>
        <v>102061813.75609754</v>
      </c>
      <c r="H201" s="272">
        <f>Tasaus[[#This Row],[Verotettava tulo (kunnallisvero), €]]*($E$11/100)</f>
        <v>7521955.6738243904</v>
      </c>
      <c r="I201" s="14">
        <v>472389.49455165031</v>
      </c>
      <c r="J201" s="15">
        <v>666697.58290000004</v>
      </c>
      <c r="K201" s="15">
        <f>SUM(Tasaus[[#This Row],[Laskennallinen kunnallisvero, €]:[Laskennallinen kiinteistövero, €]])</f>
        <v>8661042.7512760404</v>
      </c>
      <c r="L201" s="15">
        <f>Tasaus[[#This Row],[Laskennallinen verotulo yhteensä, €]]/Tasaus[[#This Row],[Asukasluku 31.12.2021]]</f>
        <v>1709.6412852893882</v>
      </c>
      <c r="M201" s="34">
        <f>$L$11-Tasaus[[#This Row],[Laskennallinen verotulo yhteensä, €/asukas (=tasausraja)]]</f>
        <v>247.30871471061187</v>
      </c>
      <c r="N201" s="377">
        <f>IF(Tasaus[[#This Row],[Erotus = tasausraja - laskennallinen verotulo, €/asukas]]&gt;0,(Tasaus[[#This Row],[Erotus = tasausraja - laskennallinen verotulo, €/asukas]]*$B$7),(Tasaus[[#This Row],[Erotus = tasausraja - laskennallinen verotulo, €/asukas]]*$B$8))</f>
        <v>222.57784323955067</v>
      </c>
      <c r="O201" s="378">
        <f>Tasaus[[#This Row],[Tasaus,  €/asukas]]*Tasaus[[#This Row],[Asukasluku 31.12.2021]]</f>
        <v>1127579.3538515638</v>
      </c>
      <c r="Q201" s="116"/>
      <c r="R201" s="117"/>
      <c r="S201" s="118"/>
    </row>
    <row r="202" spans="1:19" x14ac:dyDescent="0.25">
      <c r="A202" s="269">
        <v>614</v>
      </c>
      <c r="B202" s="13" t="s">
        <v>564</v>
      </c>
      <c r="C202" s="270">
        <v>3066</v>
      </c>
      <c r="D202" s="271">
        <v>21.75</v>
      </c>
      <c r="E202" s="271">
        <f>Tasaus[[#This Row],[Tuloveroprosentti 2022]]-12.64</f>
        <v>9.11</v>
      </c>
      <c r="F202" s="14">
        <v>8783795.5999999996</v>
      </c>
      <c r="G202" s="14">
        <f>Tasaus[[#This Row],[Kunnallisvero (maksuunpantu), €]]*100/Tasaus[[#This Row],[Tuloveroprosentti 2022]]</f>
        <v>40385267.126436785</v>
      </c>
      <c r="H202" s="272">
        <f>Tasaus[[#This Row],[Verotettava tulo (kunnallisvero), €]]*($E$11/100)</f>
        <v>2976394.1872183918</v>
      </c>
      <c r="I202" s="14">
        <v>682609.83739664755</v>
      </c>
      <c r="J202" s="15">
        <v>655849.23175000004</v>
      </c>
      <c r="K202" s="15">
        <f>SUM(Tasaus[[#This Row],[Laskennallinen kunnallisvero, €]:[Laskennallinen kiinteistövero, €]])</f>
        <v>4314853.2563650394</v>
      </c>
      <c r="L202" s="15">
        <f>Tasaus[[#This Row],[Laskennallinen verotulo yhteensä, €]]/Tasaus[[#This Row],[Asukasluku 31.12.2021]]</f>
        <v>1407.3233060551336</v>
      </c>
      <c r="M202" s="34">
        <f>$L$11-Tasaus[[#This Row],[Laskennallinen verotulo yhteensä, €/asukas (=tasausraja)]]</f>
        <v>549.62669394486647</v>
      </c>
      <c r="N202" s="377">
        <f>IF(Tasaus[[#This Row],[Erotus = tasausraja - laskennallinen verotulo, €/asukas]]&gt;0,(Tasaus[[#This Row],[Erotus = tasausraja - laskennallinen verotulo, €/asukas]]*$B$7),(Tasaus[[#This Row],[Erotus = tasausraja - laskennallinen verotulo, €/asukas]]*$B$8))</f>
        <v>494.66402455037985</v>
      </c>
      <c r="O202" s="378">
        <f>Tasaus[[#This Row],[Tasaus,  €/asukas]]*Tasaus[[#This Row],[Asukasluku 31.12.2021]]</f>
        <v>1516639.8992714647</v>
      </c>
      <c r="Q202" s="116"/>
      <c r="R202" s="117"/>
      <c r="S202" s="118"/>
    </row>
    <row r="203" spans="1:19" x14ac:dyDescent="0.25">
      <c r="A203" s="269">
        <v>615</v>
      </c>
      <c r="B203" s="13" t="s">
        <v>565</v>
      </c>
      <c r="C203" s="270">
        <v>7702</v>
      </c>
      <c r="D203" s="271">
        <v>21</v>
      </c>
      <c r="E203" s="271">
        <f>Tasaus[[#This Row],[Tuloveroprosentti 2022]]-12.64</f>
        <v>8.36</v>
      </c>
      <c r="F203" s="14">
        <v>20092871.210000001</v>
      </c>
      <c r="G203" s="14">
        <f>Tasaus[[#This Row],[Kunnallisvero (maksuunpantu), €]]*100/Tasaus[[#This Row],[Tuloveroprosentti 2022]]</f>
        <v>95680339.09523809</v>
      </c>
      <c r="H203" s="272">
        <f>Tasaus[[#This Row],[Verotettava tulo (kunnallisvero), €]]*($E$11/100)</f>
        <v>7051640.9913190482</v>
      </c>
      <c r="I203" s="14">
        <v>2462654.3590384093</v>
      </c>
      <c r="J203" s="15">
        <v>1485734.5059</v>
      </c>
      <c r="K203" s="15">
        <f>SUM(Tasaus[[#This Row],[Laskennallinen kunnallisvero, €]:[Laskennallinen kiinteistövero, €]])</f>
        <v>11000029.856257457</v>
      </c>
      <c r="L203" s="15">
        <f>Tasaus[[#This Row],[Laskennallinen verotulo yhteensä, €]]/Tasaus[[#This Row],[Asukasluku 31.12.2021]]</f>
        <v>1428.2043438402306</v>
      </c>
      <c r="M203" s="34">
        <f>$L$11-Tasaus[[#This Row],[Laskennallinen verotulo yhteensä, €/asukas (=tasausraja)]]</f>
        <v>528.7456561597694</v>
      </c>
      <c r="N203" s="377">
        <f>IF(Tasaus[[#This Row],[Erotus = tasausraja - laskennallinen verotulo, €/asukas]]&gt;0,(Tasaus[[#This Row],[Erotus = tasausraja - laskennallinen verotulo, €/asukas]]*$B$7),(Tasaus[[#This Row],[Erotus = tasausraja - laskennallinen verotulo, €/asukas]]*$B$8))</f>
        <v>475.87109054379249</v>
      </c>
      <c r="O203" s="378">
        <f>Tasaus[[#This Row],[Tasaus,  €/asukas]]*Tasaus[[#This Row],[Asukasluku 31.12.2021]]</f>
        <v>3665159.1393682896</v>
      </c>
      <c r="Q203" s="116"/>
      <c r="R203" s="117"/>
      <c r="S203" s="118"/>
    </row>
    <row r="204" spans="1:19" x14ac:dyDescent="0.25">
      <c r="A204" s="269">
        <v>616</v>
      </c>
      <c r="B204" s="13" t="s">
        <v>566</v>
      </c>
      <c r="C204" s="270">
        <v>1848</v>
      </c>
      <c r="D204" s="271">
        <v>21.5</v>
      </c>
      <c r="E204" s="271">
        <f>Tasaus[[#This Row],[Tuloveroprosentti 2022]]-12.64</f>
        <v>8.86</v>
      </c>
      <c r="F204" s="14">
        <v>6745011.9400000004</v>
      </c>
      <c r="G204" s="14">
        <f>Tasaus[[#This Row],[Kunnallisvero (maksuunpantu), €]]*100/Tasaus[[#This Row],[Tuloveroprosentti 2022]]</f>
        <v>31372148.558139537</v>
      </c>
      <c r="H204" s="272">
        <f>Tasaus[[#This Row],[Verotettava tulo (kunnallisvero), €]]*($E$11/100)</f>
        <v>2312127.3487348845</v>
      </c>
      <c r="I204" s="14">
        <v>239007.08549260741</v>
      </c>
      <c r="J204" s="15">
        <v>198961.527</v>
      </c>
      <c r="K204" s="15">
        <f>SUM(Tasaus[[#This Row],[Laskennallinen kunnallisvero, €]:[Laskennallinen kiinteistövero, €]])</f>
        <v>2750095.9612274915</v>
      </c>
      <c r="L204" s="15">
        <f>Tasaus[[#This Row],[Laskennallinen verotulo yhteensä, €]]/Tasaus[[#This Row],[Asukasluku 31.12.2021]]</f>
        <v>1488.1471651663915</v>
      </c>
      <c r="M204" s="34">
        <f>$L$11-Tasaus[[#This Row],[Laskennallinen verotulo yhteensä, €/asukas (=tasausraja)]]</f>
        <v>468.80283483360859</v>
      </c>
      <c r="N204" s="377">
        <f>IF(Tasaus[[#This Row],[Erotus = tasausraja - laskennallinen verotulo, €/asukas]]&gt;0,(Tasaus[[#This Row],[Erotus = tasausraja - laskennallinen verotulo, €/asukas]]*$B$7),(Tasaus[[#This Row],[Erotus = tasausraja - laskennallinen verotulo, €/asukas]]*$B$8))</f>
        <v>421.92255135024772</v>
      </c>
      <c r="O204" s="378">
        <f>Tasaus[[#This Row],[Tasaus,  €/asukas]]*Tasaus[[#This Row],[Asukasluku 31.12.2021]]</f>
        <v>779712.87489525776</v>
      </c>
      <c r="Q204" s="116"/>
      <c r="R204" s="117"/>
      <c r="S204" s="118"/>
    </row>
    <row r="205" spans="1:19" x14ac:dyDescent="0.25">
      <c r="A205" s="269">
        <v>619</v>
      </c>
      <c r="B205" s="13" t="s">
        <v>567</v>
      </c>
      <c r="C205" s="270">
        <v>2721</v>
      </c>
      <c r="D205" s="271">
        <v>22</v>
      </c>
      <c r="E205" s="271">
        <f>Tasaus[[#This Row],[Tuloveroprosentti 2022]]-12.64</f>
        <v>9.36</v>
      </c>
      <c r="F205" s="14">
        <v>8190360.7000000002</v>
      </c>
      <c r="G205" s="14">
        <f>Tasaus[[#This Row],[Kunnallisvero (maksuunpantu), €]]*100/Tasaus[[#This Row],[Tuloveroprosentti 2022]]</f>
        <v>37228912.272727273</v>
      </c>
      <c r="H205" s="272">
        <f>Tasaus[[#This Row],[Verotettava tulo (kunnallisvero), €]]*($E$11/100)</f>
        <v>2743770.8345000008</v>
      </c>
      <c r="I205" s="14">
        <v>521047.8334314567</v>
      </c>
      <c r="J205" s="15">
        <v>326140.8737</v>
      </c>
      <c r="K205" s="15">
        <f>SUM(Tasaus[[#This Row],[Laskennallinen kunnallisvero, €]:[Laskennallinen kiinteistövero, €]])</f>
        <v>3590959.5416314574</v>
      </c>
      <c r="L205" s="15">
        <f>Tasaus[[#This Row],[Laskennallinen verotulo yhteensä, €]]/Tasaus[[#This Row],[Asukasluku 31.12.2021]]</f>
        <v>1319.7205224665408</v>
      </c>
      <c r="M205" s="34">
        <f>$L$11-Tasaus[[#This Row],[Laskennallinen verotulo yhteensä, €/asukas (=tasausraja)]]</f>
        <v>637.2294775334592</v>
      </c>
      <c r="N205" s="377">
        <f>IF(Tasaus[[#This Row],[Erotus = tasausraja - laskennallinen verotulo, €/asukas]]&gt;0,(Tasaus[[#This Row],[Erotus = tasausraja - laskennallinen verotulo, €/asukas]]*$B$7),(Tasaus[[#This Row],[Erotus = tasausraja - laskennallinen verotulo, €/asukas]]*$B$8))</f>
        <v>573.50652978011328</v>
      </c>
      <c r="O205" s="378">
        <f>Tasaus[[#This Row],[Tasaus,  €/asukas]]*Tasaus[[#This Row],[Asukasluku 31.12.2021]]</f>
        <v>1560511.2675316883</v>
      </c>
      <c r="Q205" s="116"/>
      <c r="R205" s="117"/>
      <c r="S205" s="118"/>
    </row>
    <row r="206" spans="1:19" x14ac:dyDescent="0.25">
      <c r="A206" s="269">
        <v>620</v>
      </c>
      <c r="B206" s="13" t="s">
        <v>568</v>
      </c>
      <c r="C206" s="270">
        <v>2446</v>
      </c>
      <c r="D206" s="271">
        <v>21.5</v>
      </c>
      <c r="E206" s="271">
        <f>Tasaus[[#This Row],[Tuloveroprosentti 2022]]-12.64</f>
        <v>8.86</v>
      </c>
      <c r="F206" s="14">
        <v>6612177.2999999998</v>
      </c>
      <c r="G206" s="14">
        <f>Tasaus[[#This Row],[Kunnallisvero (maksuunpantu), €]]*100/Tasaus[[#This Row],[Tuloveroprosentti 2022]]</f>
        <v>30754313.023255814</v>
      </c>
      <c r="H206" s="272">
        <f>Tasaus[[#This Row],[Verotettava tulo (kunnallisvero), €]]*($E$11/100)</f>
        <v>2266592.869813954</v>
      </c>
      <c r="I206" s="14">
        <v>1187454.216368044</v>
      </c>
      <c r="J206" s="15">
        <v>448517.70465000003</v>
      </c>
      <c r="K206" s="15">
        <f>SUM(Tasaus[[#This Row],[Laskennallinen kunnallisvero, €]:[Laskennallinen kiinteistövero, €]])</f>
        <v>3902564.7908319985</v>
      </c>
      <c r="L206" s="15">
        <f>Tasaus[[#This Row],[Laskennallinen verotulo yhteensä, €]]/Tasaus[[#This Row],[Asukasluku 31.12.2021]]</f>
        <v>1595.4884672248563</v>
      </c>
      <c r="M206" s="34">
        <f>$L$11-Tasaus[[#This Row],[Laskennallinen verotulo yhteensä, €/asukas (=tasausraja)]]</f>
        <v>361.46153277514372</v>
      </c>
      <c r="N206" s="377">
        <f>IF(Tasaus[[#This Row],[Erotus = tasausraja - laskennallinen verotulo, €/asukas]]&gt;0,(Tasaus[[#This Row],[Erotus = tasausraja - laskennallinen verotulo, €/asukas]]*$B$7),(Tasaus[[#This Row],[Erotus = tasausraja - laskennallinen verotulo, €/asukas]]*$B$8))</f>
        <v>325.31537949762935</v>
      </c>
      <c r="O206" s="378">
        <f>Tasaus[[#This Row],[Tasaus,  €/asukas]]*Tasaus[[#This Row],[Asukasluku 31.12.2021]]</f>
        <v>795721.41825120139</v>
      </c>
      <c r="Q206" s="116"/>
      <c r="R206" s="117"/>
      <c r="S206" s="118"/>
    </row>
    <row r="207" spans="1:19" x14ac:dyDescent="0.25">
      <c r="A207" s="269">
        <v>623</v>
      </c>
      <c r="B207" s="13" t="s">
        <v>569</v>
      </c>
      <c r="C207" s="270">
        <v>2117</v>
      </c>
      <c r="D207" s="271">
        <v>19.5</v>
      </c>
      <c r="E207" s="271">
        <f>Tasaus[[#This Row],[Tuloveroprosentti 2022]]-12.64</f>
        <v>6.8599999999999994</v>
      </c>
      <c r="F207" s="14">
        <v>6908169.1200000001</v>
      </c>
      <c r="G207" s="14">
        <f>Tasaus[[#This Row],[Kunnallisvero (maksuunpantu), €]]*100/Tasaus[[#This Row],[Tuloveroprosentti 2022]]</f>
        <v>35426508.307692304</v>
      </c>
      <c r="H207" s="272">
        <f>Tasaus[[#This Row],[Verotettava tulo (kunnallisvero), €]]*($E$11/100)</f>
        <v>2610933.6622769232</v>
      </c>
      <c r="I207" s="14">
        <v>1201962.8371063636</v>
      </c>
      <c r="J207" s="15">
        <v>1044830.0414500001</v>
      </c>
      <c r="K207" s="15">
        <f>SUM(Tasaus[[#This Row],[Laskennallinen kunnallisvero, €]:[Laskennallinen kiinteistövero, €]])</f>
        <v>4857726.5408332869</v>
      </c>
      <c r="L207" s="15">
        <f>Tasaus[[#This Row],[Laskennallinen verotulo yhteensä, €]]/Tasaus[[#This Row],[Asukasluku 31.12.2021]]</f>
        <v>2294.6275582585199</v>
      </c>
      <c r="M207" s="34">
        <f>$L$11-Tasaus[[#This Row],[Laskennallinen verotulo yhteensä, €/asukas (=tasausraja)]]</f>
        <v>-337.67755825851987</v>
      </c>
      <c r="N207" s="377">
        <f>IF(Tasaus[[#This Row],[Erotus = tasausraja - laskennallinen verotulo, €/asukas]]&gt;0,(Tasaus[[#This Row],[Erotus = tasausraja - laskennallinen verotulo, €/asukas]]*$B$7),(Tasaus[[#This Row],[Erotus = tasausraja - laskennallinen verotulo, €/asukas]]*$B$8))</f>
        <v>-33.767755825851985</v>
      </c>
      <c r="O207" s="378">
        <f>Tasaus[[#This Row],[Tasaus,  €/asukas]]*Tasaus[[#This Row],[Asukasluku 31.12.2021]]</f>
        <v>-71486.339083328654</v>
      </c>
      <c r="Q207" s="116"/>
      <c r="R207" s="117"/>
      <c r="S207" s="118"/>
    </row>
    <row r="208" spans="1:19" x14ac:dyDescent="0.25">
      <c r="A208" s="269">
        <v>624</v>
      </c>
      <c r="B208" s="13" t="s">
        <v>208</v>
      </c>
      <c r="C208" s="270">
        <v>5119</v>
      </c>
      <c r="D208" s="271">
        <v>20.75</v>
      </c>
      <c r="E208" s="271">
        <f>Tasaus[[#This Row],[Tuloveroprosentti 2022]]-12.64</f>
        <v>8.11</v>
      </c>
      <c r="F208" s="14">
        <v>20449549.870000001</v>
      </c>
      <c r="G208" s="14">
        <f>Tasaus[[#This Row],[Kunnallisvero (maksuunpantu), €]]*100/Tasaus[[#This Row],[Tuloveroprosentti 2022]]</f>
        <v>98552047.566265061</v>
      </c>
      <c r="H208" s="272">
        <f>Tasaus[[#This Row],[Verotettava tulo (kunnallisvero), €]]*($E$11/100)</f>
        <v>7263285.9056337364</v>
      </c>
      <c r="I208" s="14">
        <v>753263.31962366309</v>
      </c>
      <c r="J208" s="15">
        <v>801042.54270000011</v>
      </c>
      <c r="K208" s="15">
        <f>SUM(Tasaus[[#This Row],[Laskennallinen kunnallisvero, €]:[Laskennallinen kiinteistövero, €]])</f>
        <v>8817591.7679574005</v>
      </c>
      <c r="L208" s="15">
        <f>Tasaus[[#This Row],[Laskennallinen verotulo yhteensä, €]]/Tasaus[[#This Row],[Asukasluku 31.12.2021]]</f>
        <v>1722.5223223202579</v>
      </c>
      <c r="M208" s="34">
        <f>$L$11-Tasaus[[#This Row],[Laskennallinen verotulo yhteensä, €/asukas (=tasausraja)]]</f>
        <v>234.42767767974215</v>
      </c>
      <c r="N208" s="377">
        <f>IF(Tasaus[[#This Row],[Erotus = tasausraja - laskennallinen verotulo, €/asukas]]&gt;0,(Tasaus[[#This Row],[Erotus = tasausraja - laskennallinen verotulo, €/asukas]]*$B$7),(Tasaus[[#This Row],[Erotus = tasausraja - laskennallinen verotulo, €/asukas]]*$B$8))</f>
        <v>210.98490991176794</v>
      </c>
      <c r="O208" s="378">
        <f>Tasaus[[#This Row],[Tasaus,  €/asukas]]*Tasaus[[#This Row],[Asukasluku 31.12.2021]]</f>
        <v>1080031.7538383401</v>
      </c>
      <c r="Q208" s="116"/>
      <c r="R208" s="117"/>
      <c r="S208" s="118"/>
    </row>
    <row r="209" spans="1:19" x14ac:dyDescent="0.25">
      <c r="A209" s="269">
        <v>625</v>
      </c>
      <c r="B209" s="13" t="s">
        <v>570</v>
      </c>
      <c r="C209" s="270">
        <v>3048</v>
      </c>
      <c r="D209" s="271">
        <v>20.75</v>
      </c>
      <c r="E209" s="271">
        <f>Tasaus[[#This Row],[Tuloveroprosentti 2022]]-12.64</f>
        <v>8.11</v>
      </c>
      <c r="F209" s="14">
        <v>10752503.41</v>
      </c>
      <c r="G209" s="14">
        <f>Tasaus[[#This Row],[Kunnallisvero (maksuunpantu), €]]*100/Tasaus[[#This Row],[Tuloveroprosentti 2022]]</f>
        <v>51819293.542168677</v>
      </c>
      <c r="H209" s="272">
        <f>Tasaus[[#This Row],[Verotettava tulo (kunnallisvero), €]]*($E$11/100)</f>
        <v>3819081.9340578322</v>
      </c>
      <c r="I209" s="14">
        <v>492423.41390288109</v>
      </c>
      <c r="J209" s="15">
        <v>1007267.6679000001</v>
      </c>
      <c r="K209" s="15">
        <f>SUM(Tasaus[[#This Row],[Laskennallinen kunnallisvero, €]:[Laskennallinen kiinteistövero, €]])</f>
        <v>5318773.0158607131</v>
      </c>
      <c r="L209" s="15">
        <f>Tasaus[[#This Row],[Laskennallinen verotulo yhteensä, €]]/Tasaus[[#This Row],[Asukasluku 31.12.2021]]</f>
        <v>1745.0042702955095</v>
      </c>
      <c r="M209" s="34">
        <f>$L$11-Tasaus[[#This Row],[Laskennallinen verotulo yhteensä, €/asukas (=tasausraja)]]</f>
        <v>211.94572970449053</v>
      </c>
      <c r="N209" s="377">
        <f>IF(Tasaus[[#This Row],[Erotus = tasausraja - laskennallinen verotulo, €/asukas]]&gt;0,(Tasaus[[#This Row],[Erotus = tasausraja - laskennallinen verotulo, €/asukas]]*$B$7),(Tasaus[[#This Row],[Erotus = tasausraja - laskennallinen verotulo, €/asukas]]*$B$8))</f>
        <v>190.75115673404147</v>
      </c>
      <c r="O209" s="378">
        <f>Tasaus[[#This Row],[Tasaus,  €/asukas]]*Tasaus[[#This Row],[Asukasluku 31.12.2021]]</f>
        <v>581409.5257253584</v>
      </c>
      <c r="Q209" s="116"/>
      <c r="R209" s="117"/>
      <c r="S209" s="118"/>
    </row>
    <row r="210" spans="1:19" x14ac:dyDescent="0.25">
      <c r="A210" s="269">
        <v>626</v>
      </c>
      <c r="B210" s="13" t="s">
        <v>210</v>
      </c>
      <c r="C210" s="270">
        <v>4964</v>
      </c>
      <c r="D210" s="271">
        <v>21.75</v>
      </c>
      <c r="E210" s="271">
        <f>Tasaus[[#This Row],[Tuloveroprosentti 2022]]-12.64</f>
        <v>9.11</v>
      </c>
      <c r="F210" s="14">
        <v>15673146.52</v>
      </c>
      <c r="G210" s="14">
        <f>Tasaus[[#This Row],[Kunnallisvero (maksuunpantu), €]]*100/Tasaus[[#This Row],[Tuloveroprosentti 2022]]</f>
        <v>72060443.770114943</v>
      </c>
      <c r="H210" s="272">
        <f>Tasaus[[#This Row],[Verotettava tulo (kunnallisvero), €]]*($E$11/100)</f>
        <v>5310854.7058574725</v>
      </c>
      <c r="I210" s="14">
        <v>2012569.1431962179</v>
      </c>
      <c r="J210" s="15">
        <v>609710.72080000013</v>
      </c>
      <c r="K210" s="15">
        <f>SUM(Tasaus[[#This Row],[Laskennallinen kunnallisvero, €]:[Laskennallinen kiinteistövero, €]])</f>
        <v>7933134.5698536905</v>
      </c>
      <c r="L210" s="15">
        <f>Tasaus[[#This Row],[Laskennallinen verotulo yhteensä, €]]/Tasaus[[#This Row],[Asukasluku 31.12.2021]]</f>
        <v>1598.1334749906709</v>
      </c>
      <c r="M210" s="34">
        <f>$L$11-Tasaus[[#This Row],[Laskennallinen verotulo yhteensä, €/asukas (=tasausraja)]]</f>
        <v>358.8165250093291</v>
      </c>
      <c r="N210" s="377">
        <f>IF(Tasaus[[#This Row],[Erotus = tasausraja - laskennallinen verotulo, €/asukas]]&gt;0,(Tasaus[[#This Row],[Erotus = tasausraja - laskennallinen verotulo, €/asukas]]*$B$7),(Tasaus[[#This Row],[Erotus = tasausraja - laskennallinen verotulo, €/asukas]]*$B$8))</f>
        <v>322.93487250839621</v>
      </c>
      <c r="O210" s="378">
        <f>Tasaus[[#This Row],[Tasaus,  €/asukas]]*Tasaus[[#This Row],[Asukasluku 31.12.2021]]</f>
        <v>1603048.7071316787</v>
      </c>
      <c r="Q210" s="116"/>
      <c r="R210" s="117"/>
      <c r="S210" s="118"/>
    </row>
    <row r="211" spans="1:19" x14ac:dyDescent="0.25">
      <c r="A211" s="269">
        <v>630</v>
      </c>
      <c r="B211" s="13" t="s">
        <v>571</v>
      </c>
      <c r="C211" s="270">
        <v>1631</v>
      </c>
      <c r="D211" s="271">
        <v>19.75</v>
      </c>
      <c r="E211" s="271">
        <f>Tasaus[[#This Row],[Tuloveroprosentti 2022]]-12.64</f>
        <v>7.1099999999999994</v>
      </c>
      <c r="F211" s="14">
        <v>4536739.83</v>
      </c>
      <c r="G211" s="14">
        <f>Tasaus[[#This Row],[Kunnallisvero (maksuunpantu), €]]*100/Tasaus[[#This Row],[Tuloveroprosentti 2022]]</f>
        <v>22970834.582278483</v>
      </c>
      <c r="H211" s="272">
        <f>Tasaus[[#This Row],[Verotettava tulo (kunnallisvero), €]]*($E$11/100)</f>
        <v>1692950.5087139246</v>
      </c>
      <c r="I211" s="14">
        <v>596146.44409371982</v>
      </c>
      <c r="J211" s="15">
        <v>282077.45640000002</v>
      </c>
      <c r="K211" s="15">
        <f>SUM(Tasaus[[#This Row],[Laskennallinen kunnallisvero, €]:[Laskennallinen kiinteistövero, €]])</f>
        <v>2571174.4092076444</v>
      </c>
      <c r="L211" s="15">
        <f>Tasaus[[#This Row],[Laskennallinen verotulo yhteensä, €]]/Tasaus[[#This Row],[Asukasluku 31.12.2021]]</f>
        <v>1576.4404716171946</v>
      </c>
      <c r="M211" s="34">
        <f>$L$11-Tasaus[[#This Row],[Laskennallinen verotulo yhteensä, €/asukas (=tasausraja)]]</f>
        <v>380.50952838280546</v>
      </c>
      <c r="N211" s="377">
        <f>IF(Tasaus[[#This Row],[Erotus = tasausraja - laskennallinen verotulo, €/asukas]]&gt;0,(Tasaus[[#This Row],[Erotus = tasausraja - laskennallinen verotulo, €/asukas]]*$B$7),(Tasaus[[#This Row],[Erotus = tasausraja - laskennallinen verotulo, €/asukas]]*$B$8))</f>
        <v>342.45857554452493</v>
      </c>
      <c r="O211" s="378">
        <f>Tasaus[[#This Row],[Tasaus,  €/asukas]]*Tasaus[[#This Row],[Asukasluku 31.12.2021]]</f>
        <v>558549.9367131202</v>
      </c>
      <c r="Q211" s="116"/>
      <c r="R211" s="117"/>
      <c r="S211" s="118"/>
    </row>
    <row r="212" spans="1:19" x14ac:dyDescent="0.25">
      <c r="A212" s="269">
        <v>631</v>
      </c>
      <c r="B212" s="13" t="s">
        <v>572</v>
      </c>
      <c r="C212" s="270">
        <v>1985</v>
      </c>
      <c r="D212" s="271">
        <v>21.75</v>
      </c>
      <c r="E212" s="271">
        <f>Tasaus[[#This Row],[Tuloveroprosentti 2022]]-12.64</f>
        <v>9.11</v>
      </c>
      <c r="F212" s="14">
        <v>7617760.2400000002</v>
      </c>
      <c r="G212" s="14">
        <f>Tasaus[[#This Row],[Kunnallisvero (maksuunpantu), €]]*100/Tasaus[[#This Row],[Tuloveroprosentti 2022]]</f>
        <v>35024185.011494257</v>
      </c>
      <c r="H212" s="272">
        <f>Tasaus[[#This Row],[Verotettava tulo (kunnallisvero), €]]*($E$11/100)</f>
        <v>2581282.4353471273</v>
      </c>
      <c r="I212" s="14">
        <v>346496.91384015098</v>
      </c>
      <c r="J212" s="15">
        <v>297773.5183</v>
      </c>
      <c r="K212" s="15">
        <f>SUM(Tasaus[[#This Row],[Laskennallinen kunnallisvero, €]:[Laskennallinen kiinteistövero, €]])</f>
        <v>3225552.8674872783</v>
      </c>
      <c r="L212" s="15">
        <f>Tasaus[[#This Row],[Laskennallinen verotulo yhteensä, €]]/Tasaus[[#This Row],[Asukasluku 31.12.2021]]</f>
        <v>1624.9636612026591</v>
      </c>
      <c r="M212" s="34">
        <f>$L$11-Tasaus[[#This Row],[Laskennallinen verotulo yhteensä, €/asukas (=tasausraja)]]</f>
        <v>331.98633879734098</v>
      </c>
      <c r="N212" s="377">
        <f>IF(Tasaus[[#This Row],[Erotus = tasausraja - laskennallinen verotulo, €/asukas]]&gt;0,(Tasaus[[#This Row],[Erotus = tasausraja - laskennallinen verotulo, €/asukas]]*$B$7),(Tasaus[[#This Row],[Erotus = tasausraja - laskennallinen verotulo, €/asukas]]*$B$8))</f>
        <v>298.7877049176069</v>
      </c>
      <c r="O212" s="378">
        <f>Tasaus[[#This Row],[Tasaus,  €/asukas]]*Tasaus[[#This Row],[Asukasluku 31.12.2021]]</f>
        <v>593093.59426144965</v>
      </c>
      <c r="Q212" s="116"/>
      <c r="R212" s="117"/>
      <c r="S212" s="118"/>
    </row>
    <row r="213" spans="1:19" x14ac:dyDescent="0.25">
      <c r="A213" s="269">
        <v>635</v>
      </c>
      <c r="B213" s="13" t="s">
        <v>573</v>
      </c>
      <c r="C213" s="270">
        <v>6439</v>
      </c>
      <c r="D213" s="271">
        <v>21.5</v>
      </c>
      <c r="E213" s="271">
        <f>Tasaus[[#This Row],[Tuloveroprosentti 2022]]-12.64</f>
        <v>8.86</v>
      </c>
      <c r="F213" s="14">
        <v>22000002.809999999</v>
      </c>
      <c r="G213" s="14">
        <f>Tasaus[[#This Row],[Kunnallisvero (maksuunpantu), €]]*100/Tasaus[[#This Row],[Tuloveroprosentti 2022]]</f>
        <v>102325594.46511628</v>
      </c>
      <c r="H213" s="272">
        <f>Tasaus[[#This Row],[Verotettava tulo (kunnallisvero), €]]*($E$11/100)</f>
        <v>7541396.3120790711</v>
      </c>
      <c r="I213" s="14">
        <v>1188766.6889649481</v>
      </c>
      <c r="J213" s="15">
        <v>1293391.216</v>
      </c>
      <c r="K213" s="15">
        <f>SUM(Tasaus[[#This Row],[Laskennallinen kunnallisvero, €]:[Laskennallinen kiinteistövero, €]])</f>
        <v>10023554.21704402</v>
      </c>
      <c r="L213" s="15">
        <f>Tasaus[[#This Row],[Laskennallinen verotulo yhteensä, €]]/Tasaus[[#This Row],[Asukasluku 31.12.2021]]</f>
        <v>1556.6942408827488</v>
      </c>
      <c r="M213" s="34">
        <f>$L$11-Tasaus[[#This Row],[Laskennallinen verotulo yhteensä, €/asukas (=tasausraja)]]</f>
        <v>400.25575911725127</v>
      </c>
      <c r="N213" s="377">
        <f>IF(Tasaus[[#This Row],[Erotus = tasausraja - laskennallinen verotulo, €/asukas]]&gt;0,(Tasaus[[#This Row],[Erotus = tasausraja - laskennallinen verotulo, €/asukas]]*$B$7),(Tasaus[[#This Row],[Erotus = tasausraja - laskennallinen verotulo, €/asukas]]*$B$8))</f>
        <v>360.23018320552615</v>
      </c>
      <c r="O213" s="378">
        <f>Tasaus[[#This Row],[Tasaus,  €/asukas]]*Tasaus[[#This Row],[Asukasluku 31.12.2021]]</f>
        <v>2319522.1496603829</v>
      </c>
      <c r="Q213" s="116"/>
      <c r="R213" s="117"/>
      <c r="S213" s="118"/>
    </row>
    <row r="214" spans="1:19" x14ac:dyDescent="0.25">
      <c r="A214" s="269">
        <v>636</v>
      </c>
      <c r="B214" s="13" t="s">
        <v>574</v>
      </c>
      <c r="C214" s="270">
        <v>8222</v>
      </c>
      <c r="D214" s="271">
        <v>21.25</v>
      </c>
      <c r="E214" s="271">
        <f>Tasaus[[#This Row],[Tuloveroprosentti 2022]]-12.64</f>
        <v>8.61</v>
      </c>
      <c r="F214" s="14">
        <v>25992343.09</v>
      </c>
      <c r="G214" s="14">
        <f>Tasaus[[#This Row],[Kunnallisvero (maksuunpantu), €]]*100/Tasaus[[#This Row],[Tuloveroprosentti 2022]]</f>
        <v>122316908.65882353</v>
      </c>
      <c r="H214" s="272">
        <f>Tasaus[[#This Row],[Verotettava tulo (kunnallisvero), €]]*($E$11/100)</f>
        <v>9014756.1681552958</v>
      </c>
      <c r="I214" s="14">
        <v>1853728.215783108</v>
      </c>
      <c r="J214" s="15">
        <v>1064205.9016</v>
      </c>
      <c r="K214" s="15">
        <f>SUM(Tasaus[[#This Row],[Laskennallinen kunnallisvero, €]:[Laskennallinen kiinteistövero, €]])</f>
        <v>11932690.285538403</v>
      </c>
      <c r="L214" s="15">
        <f>Tasaus[[#This Row],[Laskennallinen verotulo yhteensä, €]]/Tasaus[[#This Row],[Asukasluku 31.12.2021]]</f>
        <v>1451.3123674943326</v>
      </c>
      <c r="M214" s="34">
        <f>$L$11-Tasaus[[#This Row],[Laskennallinen verotulo yhteensä, €/asukas (=tasausraja)]]</f>
        <v>505.6376325056674</v>
      </c>
      <c r="N214" s="377">
        <f>IF(Tasaus[[#This Row],[Erotus = tasausraja - laskennallinen verotulo, €/asukas]]&gt;0,(Tasaus[[#This Row],[Erotus = tasausraja - laskennallinen verotulo, €/asukas]]*$B$7),(Tasaus[[#This Row],[Erotus = tasausraja - laskennallinen verotulo, €/asukas]]*$B$8))</f>
        <v>455.07386925510065</v>
      </c>
      <c r="O214" s="378">
        <f>Tasaus[[#This Row],[Tasaus,  €/asukas]]*Tasaus[[#This Row],[Asukasluku 31.12.2021]]</f>
        <v>3741617.3530154377</v>
      </c>
      <c r="Q214" s="116"/>
      <c r="R214" s="117"/>
      <c r="S214" s="118"/>
    </row>
    <row r="215" spans="1:19" x14ac:dyDescent="0.25">
      <c r="A215" s="269">
        <v>638</v>
      </c>
      <c r="B215" s="13" t="s">
        <v>575</v>
      </c>
      <c r="C215" s="270">
        <v>51149</v>
      </c>
      <c r="D215" s="271">
        <v>19.75</v>
      </c>
      <c r="E215" s="271">
        <f>Tasaus[[#This Row],[Tuloveroprosentti 2022]]-12.64</f>
        <v>7.1099999999999994</v>
      </c>
      <c r="F215" s="14">
        <v>221701513.22999999</v>
      </c>
      <c r="G215" s="14">
        <f>Tasaus[[#This Row],[Kunnallisvero (maksuunpantu), €]]*100/Tasaus[[#This Row],[Tuloveroprosentti 2022]]</f>
        <v>1122539307.4936709</v>
      </c>
      <c r="H215" s="272">
        <f>Tasaus[[#This Row],[Verotettava tulo (kunnallisvero), €]]*($E$11/100)</f>
        <v>82731146.962283567</v>
      </c>
      <c r="I215" s="14">
        <v>43674686.002337001</v>
      </c>
      <c r="J215" s="15">
        <v>8159721.5815000013</v>
      </c>
      <c r="K215" s="15">
        <f>SUM(Tasaus[[#This Row],[Laskennallinen kunnallisvero, €]:[Laskennallinen kiinteistövero, €]])</f>
        <v>134565554.54612055</v>
      </c>
      <c r="L215" s="15">
        <f>Tasaus[[#This Row],[Laskennallinen verotulo yhteensä, €]]/Tasaus[[#This Row],[Asukasluku 31.12.2021]]</f>
        <v>2630.8540645197472</v>
      </c>
      <c r="M215" s="34">
        <f>$L$11-Tasaus[[#This Row],[Laskennallinen verotulo yhteensä, €/asukas (=tasausraja)]]</f>
        <v>-673.90406451974718</v>
      </c>
      <c r="N215" s="377">
        <f>IF(Tasaus[[#This Row],[Erotus = tasausraja - laskennallinen verotulo, €/asukas]]&gt;0,(Tasaus[[#This Row],[Erotus = tasausraja - laskennallinen verotulo, €/asukas]]*$B$7),(Tasaus[[#This Row],[Erotus = tasausraja - laskennallinen verotulo, €/asukas]]*$B$8))</f>
        <v>-67.390406451974727</v>
      </c>
      <c r="O215" s="378">
        <f>Tasaus[[#This Row],[Tasaus,  €/asukas]]*Tasaus[[#This Row],[Asukasluku 31.12.2021]]</f>
        <v>-3446951.8996120552</v>
      </c>
      <c r="Q215" s="116"/>
      <c r="R215" s="117"/>
      <c r="S215" s="118"/>
    </row>
    <row r="216" spans="1:19" x14ac:dyDescent="0.25">
      <c r="A216" s="269">
        <v>678</v>
      </c>
      <c r="B216" s="13" t="s">
        <v>576</v>
      </c>
      <c r="C216" s="270">
        <v>24260</v>
      </c>
      <c r="D216" s="271">
        <v>21.25</v>
      </c>
      <c r="E216" s="271">
        <f>Tasaus[[#This Row],[Tuloveroprosentti 2022]]-12.64</f>
        <v>8.61</v>
      </c>
      <c r="F216" s="14">
        <v>92497471.819999993</v>
      </c>
      <c r="G216" s="14">
        <f>Tasaus[[#This Row],[Kunnallisvero (maksuunpantu), €]]*100/Tasaus[[#This Row],[Tuloveroprosentti 2022]]</f>
        <v>435282220.32941175</v>
      </c>
      <c r="H216" s="272">
        <f>Tasaus[[#This Row],[Verotettava tulo (kunnallisvero), €]]*($E$11/100)</f>
        <v>32080299.638277654</v>
      </c>
      <c r="I216" s="14">
        <v>3481122.2726946692</v>
      </c>
      <c r="J216" s="15">
        <v>3178842.4985000007</v>
      </c>
      <c r="K216" s="15">
        <f>SUM(Tasaus[[#This Row],[Laskennallinen kunnallisvero, €]:[Laskennallinen kiinteistövero, €]])</f>
        <v>38740264.409472317</v>
      </c>
      <c r="L216" s="15">
        <f>Tasaus[[#This Row],[Laskennallinen verotulo yhteensä, €]]/Tasaus[[#This Row],[Asukasluku 31.12.2021]]</f>
        <v>1596.8781702173255</v>
      </c>
      <c r="M216" s="34">
        <f>$L$11-Tasaus[[#This Row],[Laskennallinen verotulo yhteensä, €/asukas (=tasausraja)]]</f>
        <v>360.07182978267451</v>
      </c>
      <c r="N216" s="377">
        <f>IF(Tasaus[[#This Row],[Erotus = tasausraja - laskennallinen verotulo, €/asukas]]&gt;0,(Tasaus[[#This Row],[Erotus = tasausraja - laskennallinen verotulo, €/asukas]]*$B$7),(Tasaus[[#This Row],[Erotus = tasausraja - laskennallinen verotulo, €/asukas]]*$B$8))</f>
        <v>324.06464680440706</v>
      </c>
      <c r="O216" s="378">
        <f>Tasaus[[#This Row],[Tasaus,  €/asukas]]*Tasaus[[#This Row],[Asukasluku 31.12.2021]]</f>
        <v>7861808.3314749151</v>
      </c>
      <c r="Q216" s="116"/>
      <c r="R216" s="117"/>
      <c r="S216" s="118"/>
    </row>
    <row r="217" spans="1:19" x14ac:dyDescent="0.25">
      <c r="A217" s="269">
        <v>680</v>
      </c>
      <c r="B217" s="13" t="s">
        <v>577</v>
      </c>
      <c r="C217" s="270">
        <v>24810</v>
      </c>
      <c r="D217" s="271">
        <v>20.25</v>
      </c>
      <c r="E217" s="271">
        <f>Tasaus[[#This Row],[Tuloveroprosentti 2022]]-12.64</f>
        <v>7.6099999999999994</v>
      </c>
      <c r="F217" s="14">
        <v>101411479.56999999</v>
      </c>
      <c r="G217" s="14">
        <f>Tasaus[[#This Row],[Kunnallisvero (maksuunpantu), €]]*100/Tasaus[[#This Row],[Tuloveroprosentti 2022]]</f>
        <v>500797429.97530866</v>
      </c>
      <c r="H217" s="272">
        <f>Tasaus[[#This Row],[Verotettava tulo (kunnallisvero), €]]*($E$11/100)</f>
        <v>36908770.589180253</v>
      </c>
      <c r="I217" s="14">
        <v>5959194.8030150542</v>
      </c>
      <c r="J217" s="15">
        <v>3985641.1482500006</v>
      </c>
      <c r="K217" s="15">
        <f>SUM(Tasaus[[#This Row],[Laskennallinen kunnallisvero, €]:[Laskennallinen kiinteistövero, €]])</f>
        <v>46853606.540445305</v>
      </c>
      <c r="L217" s="15">
        <f>Tasaus[[#This Row],[Laskennallinen verotulo yhteensä, €]]/Tasaus[[#This Row],[Asukasluku 31.12.2021]]</f>
        <v>1888.4968375834464</v>
      </c>
      <c r="M217" s="34">
        <f>$L$11-Tasaus[[#This Row],[Laskennallinen verotulo yhteensä, €/asukas (=tasausraja)]]</f>
        <v>68.453162416553596</v>
      </c>
      <c r="N217" s="377">
        <f>IF(Tasaus[[#This Row],[Erotus = tasausraja - laskennallinen verotulo, €/asukas]]&gt;0,(Tasaus[[#This Row],[Erotus = tasausraja - laskennallinen verotulo, €/asukas]]*$B$7),(Tasaus[[#This Row],[Erotus = tasausraja - laskennallinen verotulo, €/asukas]]*$B$8))</f>
        <v>61.607846174898235</v>
      </c>
      <c r="O217" s="378">
        <f>Tasaus[[#This Row],[Tasaus,  €/asukas]]*Tasaus[[#This Row],[Asukasluku 31.12.2021]]</f>
        <v>1528490.6635992252</v>
      </c>
      <c r="Q217" s="116"/>
      <c r="R217" s="117"/>
      <c r="S217" s="118"/>
    </row>
    <row r="218" spans="1:19" x14ac:dyDescent="0.25">
      <c r="A218" s="269">
        <v>681</v>
      </c>
      <c r="B218" s="13" t="s">
        <v>578</v>
      </c>
      <c r="C218" s="270">
        <v>3330</v>
      </c>
      <c r="D218" s="271">
        <v>21.999999999999996</v>
      </c>
      <c r="E218" s="271">
        <f>Tasaus[[#This Row],[Tuloveroprosentti 2022]]-12.64</f>
        <v>9.3599999999999959</v>
      </c>
      <c r="F218" s="14">
        <v>10042134.43</v>
      </c>
      <c r="G218" s="14">
        <f>Tasaus[[#This Row],[Kunnallisvero (maksuunpantu), €]]*100/Tasaus[[#This Row],[Tuloveroprosentti 2022]]</f>
        <v>45646065.590909101</v>
      </c>
      <c r="H218" s="272">
        <f>Tasaus[[#This Row],[Verotettava tulo (kunnallisvero), €]]*($E$11/100)</f>
        <v>3364115.0340500013</v>
      </c>
      <c r="I218" s="14">
        <v>1157558.4460993863</v>
      </c>
      <c r="J218" s="15">
        <v>719777.87460000021</v>
      </c>
      <c r="K218" s="15">
        <f>SUM(Tasaus[[#This Row],[Laskennallinen kunnallisvero, €]:[Laskennallinen kiinteistövero, €]])</f>
        <v>5241451.3547493871</v>
      </c>
      <c r="L218" s="15">
        <f>Tasaus[[#This Row],[Laskennallinen verotulo yhteensä, €]]/Tasaus[[#This Row],[Asukasluku 31.12.2021]]</f>
        <v>1574.0094158406569</v>
      </c>
      <c r="M218" s="34">
        <f>$L$11-Tasaus[[#This Row],[Laskennallinen verotulo yhteensä, €/asukas (=tasausraja)]]</f>
        <v>382.94058415934319</v>
      </c>
      <c r="N218" s="377">
        <f>IF(Tasaus[[#This Row],[Erotus = tasausraja - laskennallinen verotulo, €/asukas]]&gt;0,(Tasaus[[#This Row],[Erotus = tasausraja - laskennallinen verotulo, €/asukas]]*$B$7),(Tasaus[[#This Row],[Erotus = tasausraja - laskennallinen verotulo, €/asukas]]*$B$8))</f>
        <v>344.64652574340886</v>
      </c>
      <c r="O218" s="378">
        <f>Tasaus[[#This Row],[Tasaus,  €/asukas]]*Tasaus[[#This Row],[Asukasluku 31.12.2021]]</f>
        <v>1147672.9307255514</v>
      </c>
      <c r="Q218" s="116"/>
      <c r="R218" s="117"/>
      <c r="S218" s="118"/>
    </row>
    <row r="219" spans="1:19" x14ac:dyDescent="0.25">
      <c r="A219" s="269">
        <v>683</v>
      </c>
      <c r="B219" s="13" t="s">
        <v>579</v>
      </c>
      <c r="C219" s="270">
        <v>3670</v>
      </c>
      <c r="D219" s="271">
        <v>19.75</v>
      </c>
      <c r="E219" s="271">
        <f>Tasaus[[#This Row],[Tuloveroprosentti 2022]]-12.64</f>
        <v>7.1099999999999994</v>
      </c>
      <c r="F219" s="14">
        <v>8579626.9399999995</v>
      </c>
      <c r="G219" s="14">
        <f>Tasaus[[#This Row],[Kunnallisvero (maksuunpantu), €]]*100/Tasaus[[#This Row],[Tuloveroprosentti 2022]]</f>
        <v>43441149.06329114</v>
      </c>
      <c r="H219" s="272">
        <f>Tasaus[[#This Row],[Verotettava tulo (kunnallisvero), €]]*($E$11/100)</f>
        <v>3201612.6859645578</v>
      </c>
      <c r="I219" s="14">
        <v>655616.76521436812</v>
      </c>
      <c r="J219" s="15">
        <v>555391.04560000007</v>
      </c>
      <c r="K219" s="15">
        <f>SUM(Tasaus[[#This Row],[Laskennallinen kunnallisvero, €]:[Laskennallinen kiinteistövero, €]])</f>
        <v>4412620.4967789259</v>
      </c>
      <c r="L219" s="15">
        <f>Tasaus[[#This Row],[Laskennallinen verotulo yhteensä, €]]/Tasaus[[#This Row],[Asukasluku 31.12.2021]]</f>
        <v>1202.348909204067</v>
      </c>
      <c r="M219" s="34">
        <f>$L$11-Tasaus[[#This Row],[Laskennallinen verotulo yhteensä, €/asukas (=tasausraja)]]</f>
        <v>754.60109079593303</v>
      </c>
      <c r="N219" s="377">
        <f>IF(Tasaus[[#This Row],[Erotus = tasausraja - laskennallinen verotulo, €/asukas]]&gt;0,(Tasaus[[#This Row],[Erotus = tasausraja - laskennallinen verotulo, €/asukas]]*$B$7),(Tasaus[[#This Row],[Erotus = tasausraja - laskennallinen verotulo, €/asukas]]*$B$8))</f>
        <v>679.14098171633975</v>
      </c>
      <c r="O219" s="378">
        <f>Tasaus[[#This Row],[Tasaus,  €/asukas]]*Tasaus[[#This Row],[Asukasluku 31.12.2021]]</f>
        <v>2492447.4028989668</v>
      </c>
      <c r="Q219" s="116"/>
      <c r="R219" s="117"/>
      <c r="S219" s="118"/>
    </row>
    <row r="220" spans="1:19" x14ac:dyDescent="0.25">
      <c r="A220" s="269">
        <v>684</v>
      </c>
      <c r="B220" s="13" t="s">
        <v>580</v>
      </c>
      <c r="C220" s="270">
        <v>38959</v>
      </c>
      <c r="D220" s="271">
        <v>20.5</v>
      </c>
      <c r="E220" s="271">
        <f>Tasaus[[#This Row],[Tuloveroprosentti 2022]]-12.64</f>
        <v>7.8599999999999994</v>
      </c>
      <c r="F220" s="14">
        <v>163092109.63</v>
      </c>
      <c r="G220" s="14">
        <f>Tasaus[[#This Row],[Kunnallisvero (maksuunpantu), €]]*100/Tasaus[[#This Row],[Tuloveroprosentti 2022]]</f>
        <v>795571266.48780489</v>
      </c>
      <c r="H220" s="272">
        <f>Tasaus[[#This Row],[Verotettava tulo (kunnallisvero), €]]*($E$11/100)</f>
        <v>58633602.340151235</v>
      </c>
      <c r="I220" s="14">
        <v>12049017.332482865</v>
      </c>
      <c r="J220" s="15">
        <v>5536749.8237500004</v>
      </c>
      <c r="K220" s="15">
        <f>SUM(Tasaus[[#This Row],[Laskennallinen kunnallisvero, €]:[Laskennallinen kiinteistövero, €]])</f>
        <v>76219369.496384099</v>
      </c>
      <c r="L220" s="15">
        <f>Tasaus[[#This Row],[Laskennallinen verotulo yhteensä, €]]/Tasaus[[#This Row],[Asukasluku 31.12.2021]]</f>
        <v>1956.3995353162068</v>
      </c>
      <c r="M220" s="34">
        <f>$L$11-Tasaus[[#This Row],[Laskennallinen verotulo yhteensä, €/asukas (=tasausraja)]]</f>
        <v>0.55046468379327962</v>
      </c>
      <c r="N220" s="377">
        <f>IF(Tasaus[[#This Row],[Erotus = tasausraja - laskennallinen verotulo, €/asukas]]&gt;0,(Tasaus[[#This Row],[Erotus = tasausraja - laskennallinen verotulo, €/asukas]]*$B$7),(Tasaus[[#This Row],[Erotus = tasausraja - laskennallinen verotulo, €/asukas]]*$B$8))</f>
        <v>0.49541821541395165</v>
      </c>
      <c r="O220" s="378">
        <f>Tasaus[[#This Row],[Tasaus,  €/asukas]]*Tasaus[[#This Row],[Asukasluku 31.12.2021]]</f>
        <v>19300.99825431214</v>
      </c>
      <c r="Q220" s="116"/>
      <c r="R220" s="117"/>
      <c r="S220" s="118"/>
    </row>
    <row r="221" spans="1:19" x14ac:dyDescent="0.25">
      <c r="A221" s="269">
        <v>686</v>
      </c>
      <c r="B221" s="13" t="s">
        <v>581</v>
      </c>
      <c r="C221" s="270">
        <v>3033</v>
      </c>
      <c r="D221" s="271">
        <v>22.499999999999996</v>
      </c>
      <c r="E221" s="271">
        <f>Tasaus[[#This Row],[Tuloveroprosentti 2022]]-12.64</f>
        <v>9.8599999999999959</v>
      </c>
      <c r="F221" s="14">
        <v>9468840.2400000002</v>
      </c>
      <c r="G221" s="14">
        <f>Tasaus[[#This Row],[Kunnallisvero (maksuunpantu), €]]*100/Tasaus[[#This Row],[Tuloveroprosentti 2022]]</f>
        <v>42083734.400000006</v>
      </c>
      <c r="H221" s="272">
        <f>Tasaus[[#This Row],[Verotettava tulo (kunnallisvero), €]]*($E$11/100)</f>
        <v>3101571.2252800013</v>
      </c>
      <c r="I221" s="14">
        <v>726272.95282670076</v>
      </c>
      <c r="J221" s="15">
        <v>554943.49245000002</v>
      </c>
      <c r="K221" s="15">
        <f>SUM(Tasaus[[#This Row],[Laskennallinen kunnallisvero, €]:[Laskennallinen kiinteistövero, €]])</f>
        <v>4382787.6705567017</v>
      </c>
      <c r="L221" s="15">
        <f>Tasaus[[#This Row],[Laskennallinen verotulo yhteensä, €]]/Tasaus[[#This Row],[Asukasluku 31.12.2021]]</f>
        <v>1445.0338511561827</v>
      </c>
      <c r="M221" s="34">
        <f>$L$11-Tasaus[[#This Row],[Laskennallinen verotulo yhteensä, €/asukas (=tasausraja)]]</f>
        <v>511.91614884381738</v>
      </c>
      <c r="N221" s="377">
        <f>IF(Tasaus[[#This Row],[Erotus = tasausraja - laskennallinen verotulo, €/asukas]]&gt;0,(Tasaus[[#This Row],[Erotus = tasausraja - laskennallinen verotulo, €/asukas]]*$B$7),(Tasaus[[#This Row],[Erotus = tasausraja - laskennallinen verotulo, €/asukas]]*$B$8))</f>
        <v>460.72453395943563</v>
      </c>
      <c r="O221" s="378">
        <f>Tasaus[[#This Row],[Tasaus,  €/asukas]]*Tasaus[[#This Row],[Asukasluku 31.12.2021]]</f>
        <v>1397377.5114989683</v>
      </c>
      <c r="Q221" s="116"/>
      <c r="R221" s="117"/>
      <c r="S221" s="118"/>
    </row>
    <row r="222" spans="1:19" x14ac:dyDescent="0.25">
      <c r="A222" s="269">
        <v>687</v>
      </c>
      <c r="B222" s="13" t="s">
        <v>582</v>
      </c>
      <c r="C222" s="270">
        <v>1513</v>
      </c>
      <c r="D222" s="271">
        <v>22</v>
      </c>
      <c r="E222" s="271">
        <f>Tasaus[[#This Row],[Tuloveroprosentti 2022]]-12.64</f>
        <v>9.36</v>
      </c>
      <c r="F222" s="14">
        <v>3835194.94</v>
      </c>
      <c r="G222" s="14">
        <f>Tasaus[[#This Row],[Kunnallisvero (maksuunpantu), €]]*100/Tasaus[[#This Row],[Tuloveroprosentti 2022]]</f>
        <v>17432704.272727273</v>
      </c>
      <c r="H222" s="272">
        <f>Tasaus[[#This Row],[Verotettava tulo (kunnallisvero), €]]*($E$11/100)</f>
        <v>1284790.3049000003</v>
      </c>
      <c r="I222" s="14">
        <v>1298346.5176495707</v>
      </c>
      <c r="J222" s="15">
        <v>204781.36040000001</v>
      </c>
      <c r="K222" s="15">
        <f>SUM(Tasaus[[#This Row],[Laskennallinen kunnallisvero, €]:[Laskennallinen kiinteistövero, €]])</f>
        <v>2787918.1829495714</v>
      </c>
      <c r="L222" s="15">
        <f>Tasaus[[#This Row],[Laskennallinen verotulo yhteensä, €]]/Tasaus[[#This Row],[Asukasluku 31.12.2021]]</f>
        <v>1842.6425531722216</v>
      </c>
      <c r="M222" s="34">
        <f>$L$11-Tasaus[[#This Row],[Laskennallinen verotulo yhteensä, €/asukas (=tasausraja)]]</f>
        <v>114.30744682777845</v>
      </c>
      <c r="N222" s="377">
        <f>IF(Tasaus[[#This Row],[Erotus = tasausraja - laskennallinen verotulo, €/asukas]]&gt;0,(Tasaus[[#This Row],[Erotus = tasausraja - laskennallinen verotulo, €/asukas]]*$B$7),(Tasaus[[#This Row],[Erotus = tasausraja - laskennallinen verotulo, €/asukas]]*$B$8))</f>
        <v>102.87670214500061</v>
      </c>
      <c r="O222" s="378">
        <f>Tasaus[[#This Row],[Tasaus,  €/asukas]]*Tasaus[[#This Row],[Asukasluku 31.12.2021]]</f>
        <v>155652.45034538591</v>
      </c>
      <c r="Q222" s="116"/>
      <c r="R222" s="117"/>
      <c r="S222" s="118"/>
    </row>
    <row r="223" spans="1:19" x14ac:dyDescent="0.25">
      <c r="A223" s="269">
        <v>689</v>
      </c>
      <c r="B223" s="13" t="s">
        <v>583</v>
      </c>
      <c r="C223" s="270">
        <v>3092</v>
      </c>
      <c r="D223" s="271">
        <v>21</v>
      </c>
      <c r="E223" s="271">
        <f>Tasaus[[#This Row],[Tuloveroprosentti 2022]]-12.64</f>
        <v>8.36</v>
      </c>
      <c r="F223" s="14">
        <v>10731329.35</v>
      </c>
      <c r="G223" s="14">
        <f>Tasaus[[#This Row],[Kunnallisvero (maksuunpantu), €]]*100/Tasaus[[#This Row],[Tuloveroprosentti 2022]]</f>
        <v>51101568.333333336</v>
      </c>
      <c r="H223" s="272">
        <f>Tasaus[[#This Row],[Verotettava tulo (kunnallisvero), €]]*($E$11/100)</f>
        <v>3766185.5861666678</v>
      </c>
      <c r="I223" s="14">
        <v>2078158.5048274009</v>
      </c>
      <c r="J223" s="15">
        <v>414275.36440000008</v>
      </c>
      <c r="K223" s="15">
        <f>SUM(Tasaus[[#This Row],[Laskennallinen kunnallisvero, €]:[Laskennallinen kiinteistövero, €]])</f>
        <v>6258619.4553940687</v>
      </c>
      <c r="L223" s="15">
        <f>Tasaus[[#This Row],[Laskennallinen verotulo yhteensä, €]]/Tasaus[[#This Row],[Asukasluku 31.12.2021]]</f>
        <v>2024.1330709553908</v>
      </c>
      <c r="M223" s="34">
        <f>$L$11-Tasaus[[#This Row],[Laskennallinen verotulo yhteensä, €/asukas (=tasausraja)]]</f>
        <v>-67.183070955390804</v>
      </c>
      <c r="N223" s="377">
        <f>IF(Tasaus[[#This Row],[Erotus = tasausraja - laskennallinen verotulo, €/asukas]]&gt;0,(Tasaus[[#This Row],[Erotus = tasausraja - laskennallinen verotulo, €/asukas]]*$B$7),(Tasaus[[#This Row],[Erotus = tasausraja - laskennallinen verotulo, €/asukas]]*$B$8))</f>
        <v>-6.7183070955390809</v>
      </c>
      <c r="O223" s="378">
        <f>Tasaus[[#This Row],[Tasaus,  €/asukas]]*Tasaus[[#This Row],[Asukasluku 31.12.2021]]</f>
        <v>-20773.005539406837</v>
      </c>
      <c r="Q223" s="116"/>
      <c r="R223" s="117"/>
      <c r="S223" s="118"/>
    </row>
    <row r="224" spans="1:19" x14ac:dyDescent="0.25">
      <c r="A224" s="269">
        <v>691</v>
      </c>
      <c r="B224" s="13" t="s">
        <v>584</v>
      </c>
      <c r="C224" s="270">
        <v>2690</v>
      </c>
      <c r="D224" s="271">
        <v>22.5</v>
      </c>
      <c r="E224" s="271">
        <f>Tasaus[[#This Row],[Tuloveroprosentti 2022]]-12.64</f>
        <v>9.86</v>
      </c>
      <c r="F224" s="14">
        <v>7979399.7800000003</v>
      </c>
      <c r="G224" s="14">
        <f>Tasaus[[#This Row],[Kunnallisvero (maksuunpantu), €]]*100/Tasaus[[#This Row],[Tuloveroprosentti 2022]]</f>
        <v>35463999.022222221</v>
      </c>
      <c r="H224" s="272">
        <f>Tasaus[[#This Row],[Verotettava tulo (kunnallisvero), €]]*($E$11/100)</f>
        <v>2613696.7279377785</v>
      </c>
      <c r="I224" s="14">
        <v>423300.27797031798</v>
      </c>
      <c r="J224" s="15">
        <v>328441.08565000002</v>
      </c>
      <c r="K224" s="15">
        <f>SUM(Tasaus[[#This Row],[Laskennallinen kunnallisvero, €]:[Laskennallinen kiinteistövero, €]])</f>
        <v>3365438.091558096</v>
      </c>
      <c r="L224" s="15">
        <f>Tasaus[[#This Row],[Laskennallinen verotulo yhteensä, €]]/Tasaus[[#This Row],[Asukasluku 31.12.2021]]</f>
        <v>1251.0922273450171</v>
      </c>
      <c r="M224" s="34">
        <f>$L$11-Tasaus[[#This Row],[Laskennallinen verotulo yhteensä, €/asukas (=tasausraja)]]</f>
        <v>705.85777265498291</v>
      </c>
      <c r="N224" s="377">
        <f>IF(Tasaus[[#This Row],[Erotus = tasausraja - laskennallinen verotulo, €/asukas]]&gt;0,(Tasaus[[#This Row],[Erotus = tasausraja - laskennallinen verotulo, €/asukas]]*$B$7),(Tasaus[[#This Row],[Erotus = tasausraja - laskennallinen verotulo, €/asukas]]*$B$8))</f>
        <v>635.27199538948469</v>
      </c>
      <c r="O224" s="378">
        <f>Tasaus[[#This Row],[Tasaus,  €/asukas]]*Tasaus[[#This Row],[Asukasluku 31.12.2021]]</f>
        <v>1708881.6675977139</v>
      </c>
      <c r="Q224" s="116"/>
      <c r="R224" s="117"/>
      <c r="S224" s="118"/>
    </row>
    <row r="225" spans="1:19" x14ac:dyDescent="0.25">
      <c r="A225" s="269">
        <v>694</v>
      </c>
      <c r="B225" s="13" t="s">
        <v>585</v>
      </c>
      <c r="C225" s="270">
        <v>28521</v>
      </c>
      <c r="D225" s="271">
        <v>20.5</v>
      </c>
      <c r="E225" s="271">
        <f>Tasaus[[#This Row],[Tuloveroprosentti 2022]]-12.64</f>
        <v>7.8599999999999994</v>
      </c>
      <c r="F225" s="14">
        <v>113950923.88</v>
      </c>
      <c r="G225" s="14">
        <f>Tasaus[[#This Row],[Kunnallisvero (maksuunpantu), €]]*100/Tasaus[[#This Row],[Tuloveroprosentti 2022]]</f>
        <v>555858165.26829267</v>
      </c>
      <c r="H225" s="272">
        <f>Tasaus[[#This Row],[Verotettava tulo (kunnallisvero), €]]*($E$11/100)</f>
        <v>40966746.780273177</v>
      </c>
      <c r="I225" s="14">
        <v>9833326.777514087</v>
      </c>
      <c r="J225" s="15">
        <v>4160837.0737000005</v>
      </c>
      <c r="K225" s="15">
        <f>SUM(Tasaus[[#This Row],[Laskennallinen kunnallisvero, €]:[Laskennallinen kiinteistövero, €]])</f>
        <v>54960910.631487265</v>
      </c>
      <c r="L225" s="15">
        <f>Tasaus[[#This Row],[Laskennallinen verotulo yhteensä, €]]/Tasaus[[#This Row],[Asukasluku 31.12.2021]]</f>
        <v>1927.0330854979582</v>
      </c>
      <c r="M225" s="34">
        <f>$L$11-Tasaus[[#This Row],[Laskennallinen verotulo yhteensä, €/asukas (=tasausraja)]]</f>
        <v>29.916914502041891</v>
      </c>
      <c r="N225" s="377">
        <f>IF(Tasaus[[#This Row],[Erotus = tasausraja - laskennallinen verotulo, €/asukas]]&gt;0,(Tasaus[[#This Row],[Erotus = tasausraja - laskennallinen verotulo, €/asukas]]*$B$7),(Tasaus[[#This Row],[Erotus = tasausraja - laskennallinen verotulo, €/asukas]]*$B$8))</f>
        <v>26.925223051837701</v>
      </c>
      <c r="O225" s="378">
        <f>Tasaus[[#This Row],[Tasaus,  €/asukas]]*Tasaus[[#This Row],[Asukasluku 31.12.2021]]</f>
        <v>767934.28666146309</v>
      </c>
      <c r="Q225" s="116"/>
      <c r="R225" s="117"/>
      <c r="S225" s="118"/>
    </row>
    <row r="226" spans="1:19" x14ac:dyDescent="0.25">
      <c r="A226" s="269">
        <v>697</v>
      </c>
      <c r="B226" s="13" t="s">
        <v>586</v>
      </c>
      <c r="C226" s="270">
        <v>1210</v>
      </c>
      <c r="D226" s="271">
        <v>22</v>
      </c>
      <c r="E226" s="271">
        <f>Tasaus[[#This Row],[Tuloveroprosentti 2022]]-12.64</f>
        <v>9.36</v>
      </c>
      <c r="F226" s="14">
        <v>3823159.4</v>
      </c>
      <c r="G226" s="14">
        <f>Tasaus[[#This Row],[Kunnallisvero (maksuunpantu), €]]*100/Tasaus[[#This Row],[Tuloveroprosentti 2022]]</f>
        <v>17377997.272727273</v>
      </c>
      <c r="H226" s="272">
        <f>Tasaus[[#This Row],[Verotettava tulo (kunnallisvero), €]]*($E$11/100)</f>
        <v>1280758.3990000002</v>
      </c>
      <c r="I226" s="14">
        <v>431639.53803120187</v>
      </c>
      <c r="J226" s="15">
        <v>189148.22810000001</v>
      </c>
      <c r="K226" s="15">
        <f>SUM(Tasaus[[#This Row],[Laskennallinen kunnallisvero, €]:[Laskennallinen kiinteistövero, €]])</f>
        <v>1901546.165131202</v>
      </c>
      <c r="L226" s="15">
        <f>Tasaus[[#This Row],[Laskennallinen verotulo yhteensä, €]]/Tasaus[[#This Row],[Asukasluku 31.12.2021]]</f>
        <v>1571.5257563067785</v>
      </c>
      <c r="M226" s="34">
        <f>$L$11-Tasaus[[#This Row],[Laskennallinen verotulo yhteensä, €/asukas (=tasausraja)]]</f>
        <v>385.42424369322157</v>
      </c>
      <c r="N226" s="377">
        <f>IF(Tasaus[[#This Row],[Erotus = tasausraja - laskennallinen verotulo, €/asukas]]&gt;0,(Tasaus[[#This Row],[Erotus = tasausraja - laskennallinen verotulo, €/asukas]]*$B$7),(Tasaus[[#This Row],[Erotus = tasausraja - laskennallinen verotulo, €/asukas]]*$B$8))</f>
        <v>346.88181932389944</v>
      </c>
      <c r="O226" s="378">
        <f>Tasaus[[#This Row],[Tasaus,  €/asukas]]*Tasaus[[#This Row],[Asukasluku 31.12.2021]]</f>
        <v>419727.00138191832</v>
      </c>
      <c r="Q226" s="116"/>
      <c r="R226" s="117"/>
      <c r="S226" s="118"/>
    </row>
    <row r="227" spans="1:19" x14ac:dyDescent="0.25">
      <c r="A227" s="269">
        <v>698</v>
      </c>
      <c r="B227" s="13" t="s">
        <v>587</v>
      </c>
      <c r="C227" s="270">
        <v>64180</v>
      </c>
      <c r="D227" s="271">
        <v>21.5</v>
      </c>
      <c r="E227" s="271">
        <f>Tasaus[[#This Row],[Tuloveroprosentti 2022]]-12.64</f>
        <v>8.86</v>
      </c>
      <c r="F227" s="14">
        <v>247949782.93000001</v>
      </c>
      <c r="G227" s="14">
        <f>Tasaus[[#This Row],[Kunnallisvero (maksuunpantu), €]]*100/Tasaus[[#This Row],[Tuloveroprosentti 2022]]</f>
        <v>1153254804.3255813</v>
      </c>
      <c r="H227" s="272">
        <f>Tasaus[[#This Row],[Verotettava tulo (kunnallisvero), €]]*($E$11/100)</f>
        <v>84994879.078795359</v>
      </c>
      <c r="I227" s="14">
        <v>12108739.434797036</v>
      </c>
      <c r="J227" s="15">
        <v>9934320.0847500004</v>
      </c>
      <c r="K227" s="15">
        <f>SUM(Tasaus[[#This Row],[Laskennallinen kunnallisvero, €]:[Laskennallinen kiinteistövero, €]])</f>
        <v>107037938.59834239</v>
      </c>
      <c r="L227" s="15">
        <f>Tasaus[[#This Row],[Laskennallinen verotulo yhteensä, €]]/Tasaus[[#This Row],[Asukasluku 31.12.2021]]</f>
        <v>1667.7771673160235</v>
      </c>
      <c r="M227" s="34">
        <f>$L$11-Tasaus[[#This Row],[Laskennallinen verotulo yhteensä, €/asukas (=tasausraja)]]</f>
        <v>289.17283268397659</v>
      </c>
      <c r="N227" s="377">
        <f>IF(Tasaus[[#This Row],[Erotus = tasausraja - laskennallinen verotulo, €/asukas]]&gt;0,(Tasaus[[#This Row],[Erotus = tasausraja - laskennallinen verotulo, €/asukas]]*$B$7),(Tasaus[[#This Row],[Erotus = tasausraja - laskennallinen verotulo, €/asukas]]*$B$8))</f>
        <v>260.25554941557897</v>
      </c>
      <c r="O227" s="378">
        <f>Tasaus[[#This Row],[Tasaus,  €/asukas]]*Tasaus[[#This Row],[Asukasluku 31.12.2021]]</f>
        <v>16703201.161491858</v>
      </c>
      <c r="Q227" s="116"/>
      <c r="R227" s="117"/>
      <c r="S227" s="118"/>
    </row>
    <row r="228" spans="1:19" x14ac:dyDescent="0.25">
      <c r="A228" s="269">
        <v>700</v>
      </c>
      <c r="B228" s="13" t="s">
        <v>588</v>
      </c>
      <c r="C228" s="270">
        <v>4913</v>
      </c>
      <c r="D228" s="271">
        <v>20.5</v>
      </c>
      <c r="E228" s="271">
        <f>Tasaus[[#This Row],[Tuloveroprosentti 2022]]-12.64</f>
        <v>7.8599999999999994</v>
      </c>
      <c r="F228" s="14">
        <v>18159778.300000001</v>
      </c>
      <c r="G228" s="14">
        <f>Tasaus[[#This Row],[Kunnallisvero (maksuunpantu), €]]*100/Tasaus[[#This Row],[Tuloveroprosentti 2022]]</f>
        <v>88584284.390243903</v>
      </c>
      <c r="H228" s="272">
        <f>Tasaus[[#This Row],[Verotettava tulo (kunnallisvero), €]]*($E$11/100)</f>
        <v>6528661.7595609771</v>
      </c>
      <c r="I228" s="14">
        <v>1484568.8302174949</v>
      </c>
      <c r="J228" s="15">
        <v>1044028.0818500001</v>
      </c>
      <c r="K228" s="15">
        <f>SUM(Tasaus[[#This Row],[Laskennallinen kunnallisvero, €]:[Laskennallinen kiinteistövero, €]])</f>
        <v>9057258.6716284715</v>
      </c>
      <c r="L228" s="15">
        <f>Tasaus[[#This Row],[Laskennallinen verotulo yhteensä, €]]/Tasaus[[#This Row],[Asukasluku 31.12.2021]]</f>
        <v>1843.5291413858074</v>
      </c>
      <c r="M228" s="34">
        <f>$L$11-Tasaus[[#This Row],[Laskennallinen verotulo yhteensä, €/asukas (=tasausraja)]]</f>
        <v>113.42085861419264</v>
      </c>
      <c r="N228" s="377">
        <f>IF(Tasaus[[#This Row],[Erotus = tasausraja - laskennallinen verotulo, €/asukas]]&gt;0,(Tasaus[[#This Row],[Erotus = tasausraja - laskennallinen verotulo, €/asukas]]*$B$7),(Tasaus[[#This Row],[Erotus = tasausraja - laskennallinen verotulo, €/asukas]]*$B$8))</f>
        <v>102.07877275277338</v>
      </c>
      <c r="O228" s="378">
        <f>Tasaus[[#This Row],[Tasaus,  €/asukas]]*Tasaus[[#This Row],[Asukasluku 31.12.2021]]</f>
        <v>501513.01053437561</v>
      </c>
      <c r="Q228" s="116"/>
      <c r="R228" s="117"/>
      <c r="S228" s="118"/>
    </row>
    <row r="229" spans="1:19" x14ac:dyDescent="0.25">
      <c r="A229" s="269">
        <v>702</v>
      </c>
      <c r="B229" s="13" t="s">
        <v>589</v>
      </c>
      <c r="C229" s="270">
        <v>4155</v>
      </c>
      <c r="D229" s="271">
        <v>22</v>
      </c>
      <c r="E229" s="271">
        <f>Tasaus[[#This Row],[Tuloveroprosentti 2022]]-12.64</f>
        <v>9.36</v>
      </c>
      <c r="F229" s="14">
        <v>13287354.789999999</v>
      </c>
      <c r="G229" s="14">
        <f>Tasaus[[#This Row],[Kunnallisvero (maksuunpantu), €]]*100/Tasaus[[#This Row],[Tuloveroprosentti 2022]]</f>
        <v>60397067.227272727</v>
      </c>
      <c r="H229" s="272">
        <f>Tasaus[[#This Row],[Verotettava tulo (kunnallisvero), €]]*($E$11/100)</f>
        <v>4451263.854650001</v>
      </c>
      <c r="I229" s="14">
        <v>1470508.4016467317</v>
      </c>
      <c r="J229" s="15">
        <v>913992.93715000013</v>
      </c>
      <c r="K229" s="15">
        <f>SUM(Tasaus[[#This Row],[Laskennallinen kunnallisvero, €]:[Laskennallinen kiinteistövero, €]])</f>
        <v>6835765.1934467331</v>
      </c>
      <c r="L229" s="15">
        <f>Tasaus[[#This Row],[Laskennallinen verotulo yhteensä, €]]/Tasaus[[#This Row],[Asukasluku 31.12.2021]]</f>
        <v>1645.1901789282149</v>
      </c>
      <c r="M229" s="34">
        <f>$L$11-Tasaus[[#This Row],[Laskennallinen verotulo yhteensä, €/asukas (=tasausraja)]]</f>
        <v>311.75982107178515</v>
      </c>
      <c r="N229" s="377">
        <f>IF(Tasaus[[#This Row],[Erotus = tasausraja - laskennallinen verotulo, €/asukas]]&gt;0,(Tasaus[[#This Row],[Erotus = tasausraja - laskennallinen verotulo, €/asukas]]*$B$7),(Tasaus[[#This Row],[Erotus = tasausraja - laskennallinen verotulo, €/asukas]]*$B$8))</f>
        <v>280.58383896460663</v>
      </c>
      <c r="O229" s="378">
        <f>Tasaus[[#This Row],[Tasaus,  €/asukas]]*Tasaus[[#This Row],[Asukasluku 31.12.2021]]</f>
        <v>1165825.8508979406</v>
      </c>
      <c r="Q229" s="116"/>
      <c r="R229" s="117"/>
      <c r="S229" s="118"/>
    </row>
    <row r="230" spans="1:19" x14ac:dyDescent="0.25">
      <c r="A230" s="269">
        <v>704</v>
      </c>
      <c r="B230" s="13" t="s">
        <v>590</v>
      </c>
      <c r="C230" s="270">
        <v>6379</v>
      </c>
      <c r="D230" s="271">
        <v>19.75</v>
      </c>
      <c r="E230" s="271">
        <f>Tasaus[[#This Row],[Tuloveroprosentti 2022]]-12.64</f>
        <v>7.1099999999999994</v>
      </c>
      <c r="F230" s="14">
        <v>25403158.109999999</v>
      </c>
      <c r="G230" s="14">
        <f>Tasaus[[#This Row],[Kunnallisvero (maksuunpantu), €]]*100/Tasaus[[#This Row],[Tuloveroprosentti 2022]]</f>
        <v>128623585.3670886</v>
      </c>
      <c r="H230" s="272">
        <f>Tasaus[[#This Row],[Verotettava tulo (kunnallisvero), €]]*($E$11/100)</f>
        <v>9479558.2415544316</v>
      </c>
      <c r="I230" s="14">
        <v>1017863.8912944308</v>
      </c>
      <c r="J230" s="15">
        <v>753008.31475000014</v>
      </c>
      <c r="K230" s="15">
        <f>SUM(Tasaus[[#This Row],[Laskennallinen kunnallisvero, €]:[Laskennallinen kiinteistövero, €]])</f>
        <v>11250430.447598863</v>
      </c>
      <c r="L230" s="15">
        <f>Tasaus[[#This Row],[Laskennallinen verotulo yhteensä, €]]/Tasaus[[#This Row],[Asukasluku 31.12.2021]]</f>
        <v>1763.6667890890208</v>
      </c>
      <c r="M230" s="34">
        <f>$L$11-Tasaus[[#This Row],[Laskennallinen verotulo yhteensä, €/asukas (=tasausraja)]]</f>
        <v>193.28321091097928</v>
      </c>
      <c r="N230" s="377">
        <f>IF(Tasaus[[#This Row],[Erotus = tasausraja - laskennallinen verotulo, €/asukas]]&gt;0,(Tasaus[[#This Row],[Erotus = tasausraja - laskennallinen verotulo, €/asukas]]*$B$7),(Tasaus[[#This Row],[Erotus = tasausraja - laskennallinen verotulo, €/asukas]]*$B$8))</f>
        <v>173.95488981988134</v>
      </c>
      <c r="O230" s="378">
        <f>Tasaus[[#This Row],[Tasaus,  €/asukas]]*Tasaus[[#This Row],[Asukasluku 31.12.2021]]</f>
        <v>1109658.2421610232</v>
      </c>
      <c r="Q230" s="116"/>
      <c r="R230" s="117"/>
      <c r="S230" s="118"/>
    </row>
    <row r="231" spans="1:19" x14ac:dyDescent="0.25">
      <c r="A231" s="269">
        <v>707</v>
      </c>
      <c r="B231" s="13" t="s">
        <v>591</v>
      </c>
      <c r="C231" s="270">
        <v>2032</v>
      </c>
      <c r="D231" s="271">
        <v>21.500000000000004</v>
      </c>
      <c r="E231" s="271">
        <f>Tasaus[[#This Row],[Tuloveroprosentti 2022]]-12.64</f>
        <v>8.860000000000003</v>
      </c>
      <c r="F231" s="14">
        <v>5069301.97</v>
      </c>
      <c r="G231" s="14">
        <f>Tasaus[[#This Row],[Kunnallisvero (maksuunpantu), €]]*100/Tasaus[[#This Row],[Tuloveroprosentti 2022]]</f>
        <v>23578148.697674416</v>
      </c>
      <c r="H231" s="272">
        <f>Tasaus[[#This Row],[Verotettava tulo (kunnallisvero), €]]*($E$11/100)</f>
        <v>1737709.5590186049</v>
      </c>
      <c r="I231" s="14">
        <v>473104.2573524653</v>
      </c>
      <c r="J231" s="15">
        <v>351464.70825000003</v>
      </c>
      <c r="K231" s="15">
        <f>SUM(Tasaus[[#This Row],[Laskennallinen kunnallisvero, €]:[Laskennallinen kiinteistövero, €]])</f>
        <v>2562278.5246210704</v>
      </c>
      <c r="L231" s="15">
        <f>Tasaus[[#This Row],[Laskennallinen verotulo yhteensä, €]]/Tasaus[[#This Row],[Asukasluku 31.12.2021]]</f>
        <v>1260.963840856826</v>
      </c>
      <c r="M231" s="34">
        <f>$L$11-Tasaus[[#This Row],[Laskennallinen verotulo yhteensä, €/asukas (=tasausraja)]]</f>
        <v>695.98615914317406</v>
      </c>
      <c r="N231" s="377">
        <f>IF(Tasaus[[#This Row],[Erotus = tasausraja - laskennallinen verotulo, €/asukas]]&gt;0,(Tasaus[[#This Row],[Erotus = tasausraja - laskennallinen verotulo, €/asukas]]*$B$7),(Tasaus[[#This Row],[Erotus = tasausraja - laskennallinen verotulo, €/asukas]]*$B$8))</f>
        <v>626.38754322885666</v>
      </c>
      <c r="O231" s="378">
        <f>Tasaus[[#This Row],[Tasaus,  €/asukas]]*Tasaus[[#This Row],[Asukasluku 31.12.2021]]</f>
        <v>1272819.4878410366</v>
      </c>
      <c r="Q231" s="116"/>
      <c r="R231" s="117"/>
      <c r="S231" s="118"/>
    </row>
    <row r="232" spans="1:19" x14ac:dyDescent="0.25">
      <c r="A232" s="269">
        <v>710</v>
      </c>
      <c r="B232" s="13" t="s">
        <v>232</v>
      </c>
      <c r="C232" s="270">
        <v>27484</v>
      </c>
      <c r="D232" s="271">
        <v>22</v>
      </c>
      <c r="E232" s="271">
        <f>Tasaus[[#This Row],[Tuloveroprosentti 2022]]-12.64</f>
        <v>9.36</v>
      </c>
      <c r="F232" s="14">
        <v>109234648.31999999</v>
      </c>
      <c r="G232" s="14">
        <f>Tasaus[[#This Row],[Kunnallisvero (maksuunpantu), €]]*100/Tasaus[[#This Row],[Tuloveroprosentti 2022]]</f>
        <v>496521128.72727275</v>
      </c>
      <c r="H232" s="272">
        <f>Tasaus[[#This Row],[Verotettava tulo (kunnallisvero), €]]*($E$11/100)</f>
        <v>36593607.18720001</v>
      </c>
      <c r="I232" s="14">
        <v>3683388.6023479584</v>
      </c>
      <c r="J232" s="15">
        <v>5240544.6621000003</v>
      </c>
      <c r="K232" s="15">
        <f>SUM(Tasaus[[#This Row],[Laskennallinen kunnallisvero, €]:[Laskennallinen kiinteistövero, €]])</f>
        <v>45517540.451647967</v>
      </c>
      <c r="L232" s="15">
        <f>Tasaus[[#This Row],[Laskennallinen verotulo yhteensä, €]]/Tasaus[[#This Row],[Asukasluku 31.12.2021]]</f>
        <v>1656.1468655089495</v>
      </c>
      <c r="M232" s="34">
        <f>$L$11-Tasaus[[#This Row],[Laskennallinen verotulo yhteensä, €/asukas (=tasausraja)]]</f>
        <v>300.80313449105051</v>
      </c>
      <c r="N232" s="377">
        <f>IF(Tasaus[[#This Row],[Erotus = tasausraja - laskennallinen verotulo, €/asukas]]&gt;0,(Tasaus[[#This Row],[Erotus = tasausraja - laskennallinen verotulo, €/asukas]]*$B$7),(Tasaus[[#This Row],[Erotus = tasausraja - laskennallinen verotulo, €/asukas]]*$B$8))</f>
        <v>270.72282104194545</v>
      </c>
      <c r="O232" s="378">
        <f>Tasaus[[#This Row],[Tasaus,  €/asukas]]*Tasaus[[#This Row],[Asukasluku 31.12.2021]]</f>
        <v>7440546.0135168284</v>
      </c>
      <c r="Q232" s="116"/>
      <c r="R232" s="117"/>
      <c r="S232" s="118"/>
    </row>
    <row r="233" spans="1:19" x14ac:dyDescent="0.25">
      <c r="A233" s="269">
        <v>729</v>
      </c>
      <c r="B233" s="13" t="s">
        <v>592</v>
      </c>
      <c r="C233" s="270">
        <v>9117</v>
      </c>
      <c r="D233" s="271">
        <v>22</v>
      </c>
      <c r="E233" s="271">
        <f>Tasaus[[#This Row],[Tuloveroprosentti 2022]]-12.64</f>
        <v>9.36</v>
      </c>
      <c r="F233" s="14">
        <v>27345716.539999999</v>
      </c>
      <c r="G233" s="14">
        <f>Tasaus[[#This Row],[Kunnallisvero (maksuunpantu), €]]*100/Tasaus[[#This Row],[Tuloveroprosentti 2022]]</f>
        <v>124298711.54545455</v>
      </c>
      <c r="H233" s="272">
        <f>Tasaus[[#This Row],[Verotettava tulo (kunnallisvero), €]]*($E$11/100)</f>
        <v>9160815.0409000013</v>
      </c>
      <c r="I233" s="14">
        <v>1977069.618140449</v>
      </c>
      <c r="J233" s="15">
        <v>1424563.62145</v>
      </c>
      <c r="K233" s="15">
        <f>SUM(Tasaus[[#This Row],[Laskennallinen kunnallisvero, €]:[Laskennallinen kiinteistövero, €]])</f>
        <v>12562448.280490451</v>
      </c>
      <c r="L233" s="15">
        <f>Tasaus[[#This Row],[Laskennallinen verotulo yhteensä, €]]/Tasaus[[#This Row],[Asukasluku 31.12.2021]]</f>
        <v>1377.9146956773554</v>
      </c>
      <c r="M233" s="34">
        <f>$L$11-Tasaus[[#This Row],[Laskennallinen verotulo yhteensä, €/asukas (=tasausraja)]]</f>
        <v>579.03530432264461</v>
      </c>
      <c r="N233" s="377">
        <f>IF(Tasaus[[#This Row],[Erotus = tasausraja - laskennallinen verotulo, €/asukas]]&gt;0,(Tasaus[[#This Row],[Erotus = tasausraja - laskennallinen verotulo, €/asukas]]*$B$7),(Tasaus[[#This Row],[Erotus = tasausraja - laskennallinen verotulo, €/asukas]]*$B$8))</f>
        <v>521.13177389038015</v>
      </c>
      <c r="O233" s="378">
        <f>Tasaus[[#This Row],[Tasaus,  €/asukas]]*Tasaus[[#This Row],[Asukasluku 31.12.2021]]</f>
        <v>4751158.3825585954</v>
      </c>
      <c r="Q233" s="116"/>
      <c r="R233" s="117"/>
      <c r="S233" s="118"/>
    </row>
    <row r="234" spans="1:19" x14ac:dyDescent="0.25">
      <c r="A234" s="269">
        <v>732</v>
      </c>
      <c r="B234" s="13" t="s">
        <v>593</v>
      </c>
      <c r="C234" s="270">
        <v>3416</v>
      </c>
      <c r="D234" s="271">
        <v>20.25</v>
      </c>
      <c r="E234" s="271">
        <f>Tasaus[[#This Row],[Tuloveroprosentti 2022]]-12.64</f>
        <v>7.6099999999999994</v>
      </c>
      <c r="F234" s="14">
        <v>9736398.6400000006</v>
      </c>
      <c r="G234" s="14">
        <f>Tasaus[[#This Row],[Kunnallisvero (maksuunpantu), €]]*100/Tasaus[[#This Row],[Tuloveroprosentti 2022]]</f>
        <v>48080980.938271604</v>
      </c>
      <c r="H234" s="272">
        <f>Tasaus[[#This Row],[Verotettava tulo (kunnallisvero), €]]*($E$11/100)</f>
        <v>3543568.2951506181</v>
      </c>
      <c r="I234" s="14">
        <v>1032262.8537478916</v>
      </c>
      <c r="J234" s="15">
        <v>611390.58175000013</v>
      </c>
      <c r="K234" s="15">
        <f>SUM(Tasaus[[#This Row],[Laskennallinen kunnallisvero, €]:[Laskennallinen kiinteistövero, €]])</f>
        <v>5187221.7306485092</v>
      </c>
      <c r="L234" s="15">
        <f>Tasaus[[#This Row],[Laskennallinen verotulo yhteensä, €]]/Tasaus[[#This Row],[Asukasluku 31.12.2021]]</f>
        <v>1518.5075323912497</v>
      </c>
      <c r="M234" s="34">
        <f>$L$11-Tasaus[[#This Row],[Laskennallinen verotulo yhteensä, €/asukas (=tasausraja)]]</f>
        <v>438.44246760875035</v>
      </c>
      <c r="N234" s="377">
        <f>IF(Tasaus[[#This Row],[Erotus = tasausraja - laskennallinen verotulo, €/asukas]]&gt;0,(Tasaus[[#This Row],[Erotus = tasausraja - laskennallinen verotulo, €/asukas]]*$B$7),(Tasaus[[#This Row],[Erotus = tasausraja - laskennallinen verotulo, €/asukas]]*$B$8))</f>
        <v>394.59822084787533</v>
      </c>
      <c r="O234" s="378">
        <f>Tasaus[[#This Row],[Tasaus,  €/asukas]]*Tasaus[[#This Row],[Asukasluku 31.12.2021]]</f>
        <v>1347947.522416342</v>
      </c>
      <c r="Q234" s="116"/>
      <c r="R234" s="117"/>
      <c r="S234" s="118"/>
    </row>
    <row r="235" spans="1:19" x14ac:dyDescent="0.25">
      <c r="A235" s="269">
        <v>734</v>
      </c>
      <c r="B235" s="13" t="s">
        <v>594</v>
      </c>
      <c r="C235" s="270">
        <v>51400</v>
      </c>
      <c r="D235" s="271">
        <v>20.75</v>
      </c>
      <c r="E235" s="271">
        <f>Tasaus[[#This Row],[Tuloveroprosentti 2022]]-12.64</f>
        <v>8.11</v>
      </c>
      <c r="F235" s="14">
        <v>181695038.44999999</v>
      </c>
      <c r="G235" s="14">
        <f>Tasaus[[#This Row],[Kunnallisvero (maksuunpantu), €]]*100/Tasaus[[#This Row],[Tuloveroprosentti 2022]]</f>
        <v>875638739.51807225</v>
      </c>
      <c r="H235" s="272">
        <f>Tasaus[[#This Row],[Verotettava tulo (kunnallisvero), €]]*($E$11/100)</f>
        <v>64534575.102481939</v>
      </c>
      <c r="I235" s="14">
        <v>11564058.798106335</v>
      </c>
      <c r="J235" s="15">
        <v>7978499.7592500011</v>
      </c>
      <c r="K235" s="15">
        <f>SUM(Tasaus[[#This Row],[Laskennallinen kunnallisvero, €]:[Laskennallinen kiinteistövero, €]])</f>
        <v>84077133.659838274</v>
      </c>
      <c r="L235" s="15">
        <f>Tasaus[[#This Row],[Laskennallinen verotulo yhteensä, €]]/Tasaus[[#This Row],[Asukasluku 31.12.2021]]</f>
        <v>1635.7418999968536</v>
      </c>
      <c r="M235" s="34">
        <f>$L$11-Tasaus[[#This Row],[Laskennallinen verotulo yhteensä, €/asukas (=tasausraja)]]</f>
        <v>321.20810000314646</v>
      </c>
      <c r="N235" s="377">
        <f>IF(Tasaus[[#This Row],[Erotus = tasausraja - laskennallinen verotulo, €/asukas]]&gt;0,(Tasaus[[#This Row],[Erotus = tasausraja - laskennallinen verotulo, €/asukas]]*$B$7),(Tasaus[[#This Row],[Erotus = tasausraja - laskennallinen verotulo, €/asukas]]*$B$8))</f>
        <v>289.08729000283182</v>
      </c>
      <c r="O235" s="378">
        <f>Tasaus[[#This Row],[Tasaus,  €/asukas]]*Tasaus[[#This Row],[Asukasluku 31.12.2021]]</f>
        <v>14859086.706145555</v>
      </c>
      <c r="Q235" s="116"/>
      <c r="R235" s="117"/>
      <c r="S235" s="118"/>
    </row>
    <row r="236" spans="1:19" x14ac:dyDescent="0.25">
      <c r="A236" s="269">
        <v>738</v>
      </c>
      <c r="B236" s="13" t="s">
        <v>595</v>
      </c>
      <c r="C236" s="270">
        <v>2959</v>
      </c>
      <c r="D236" s="271">
        <v>21.5</v>
      </c>
      <c r="E236" s="271">
        <f>Tasaus[[#This Row],[Tuloveroprosentti 2022]]-12.64</f>
        <v>8.86</v>
      </c>
      <c r="F236" s="14">
        <v>10937271.68</v>
      </c>
      <c r="G236" s="14">
        <f>Tasaus[[#This Row],[Kunnallisvero (maksuunpantu), €]]*100/Tasaus[[#This Row],[Tuloveroprosentti 2022]]</f>
        <v>50871031.069767445</v>
      </c>
      <c r="H236" s="272">
        <f>Tasaus[[#This Row],[Verotettava tulo (kunnallisvero), €]]*($E$11/100)</f>
        <v>3749194.9898418617</v>
      </c>
      <c r="I236" s="14">
        <v>492351.08993540012</v>
      </c>
      <c r="J236" s="15">
        <v>552753.19085000001</v>
      </c>
      <c r="K236" s="15">
        <f>SUM(Tasaus[[#This Row],[Laskennallinen kunnallisvero, €]:[Laskennallinen kiinteistövero, €]])</f>
        <v>4794299.2706272621</v>
      </c>
      <c r="L236" s="15">
        <f>Tasaus[[#This Row],[Laskennallinen verotulo yhteensä, €]]/Tasaus[[#This Row],[Asukasluku 31.12.2021]]</f>
        <v>1620.243078954803</v>
      </c>
      <c r="M236" s="34">
        <f>$L$11-Tasaus[[#This Row],[Laskennallinen verotulo yhteensä, €/asukas (=tasausraja)]]</f>
        <v>336.70692104519708</v>
      </c>
      <c r="N236" s="377">
        <f>IF(Tasaus[[#This Row],[Erotus = tasausraja - laskennallinen verotulo, €/asukas]]&gt;0,(Tasaus[[#This Row],[Erotus = tasausraja - laskennallinen verotulo, €/asukas]]*$B$7),(Tasaus[[#This Row],[Erotus = tasausraja - laskennallinen verotulo, €/asukas]]*$B$8))</f>
        <v>303.0362289406774</v>
      </c>
      <c r="O236" s="378">
        <f>Tasaus[[#This Row],[Tasaus,  €/asukas]]*Tasaus[[#This Row],[Asukasluku 31.12.2021]]</f>
        <v>896684.20143546443</v>
      </c>
      <c r="Q236" s="116"/>
      <c r="R236" s="117"/>
      <c r="S236" s="118"/>
    </row>
    <row r="237" spans="1:19" x14ac:dyDescent="0.25">
      <c r="A237" s="269">
        <v>739</v>
      </c>
      <c r="B237" s="13" t="s">
        <v>596</v>
      </c>
      <c r="C237" s="270">
        <v>3261</v>
      </c>
      <c r="D237" s="271">
        <v>21.5</v>
      </c>
      <c r="E237" s="271">
        <f>Tasaus[[#This Row],[Tuloveroprosentti 2022]]-12.64</f>
        <v>8.86</v>
      </c>
      <c r="F237" s="14">
        <v>10320619.279999999</v>
      </c>
      <c r="G237" s="14">
        <f>Tasaus[[#This Row],[Kunnallisvero (maksuunpantu), €]]*100/Tasaus[[#This Row],[Tuloveroprosentti 2022]]</f>
        <v>48002880.372093014</v>
      </c>
      <c r="H237" s="272">
        <f>Tasaus[[#This Row],[Verotettava tulo (kunnallisvero), €]]*($E$11/100)</f>
        <v>3537812.2834232561</v>
      </c>
      <c r="I237" s="14">
        <v>848195.29040563887</v>
      </c>
      <c r="J237" s="15">
        <v>783330.69670000009</v>
      </c>
      <c r="K237" s="15">
        <f>SUM(Tasaus[[#This Row],[Laskennallinen kunnallisvero, €]:[Laskennallinen kiinteistövero, €]])</f>
        <v>5169338.2705288948</v>
      </c>
      <c r="L237" s="15">
        <f>Tasaus[[#This Row],[Laskennallinen verotulo yhteensä, €]]/Tasaus[[#This Row],[Asukasluku 31.12.2021]]</f>
        <v>1585.2003282823964</v>
      </c>
      <c r="M237" s="34">
        <f>$L$11-Tasaus[[#This Row],[Laskennallinen verotulo yhteensä, €/asukas (=tasausraja)]]</f>
        <v>371.74967171760363</v>
      </c>
      <c r="N237" s="377">
        <f>IF(Tasaus[[#This Row],[Erotus = tasausraja - laskennallinen verotulo, €/asukas]]&gt;0,(Tasaus[[#This Row],[Erotus = tasausraja - laskennallinen verotulo, €/asukas]]*$B$7),(Tasaus[[#This Row],[Erotus = tasausraja - laskennallinen verotulo, €/asukas]]*$B$8))</f>
        <v>334.5747045458433</v>
      </c>
      <c r="O237" s="378">
        <f>Tasaus[[#This Row],[Tasaus,  €/asukas]]*Tasaus[[#This Row],[Asukasluku 31.12.2021]]</f>
        <v>1091048.1115239949</v>
      </c>
      <c r="Q237" s="116"/>
      <c r="R237" s="117"/>
      <c r="S237" s="118"/>
    </row>
    <row r="238" spans="1:19" x14ac:dyDescent="0.25">
      <c r="A238" s="269">
        <v>740</v>
      </c>
      <c r="B238" s="13" t="s">
        <v>597</v>
      </c>
      <c r="C238" s="270">
        <v>32547</v>
      </c>
      <c r="D238" s="271">
        <v>22</v>
      </c>
      <c r="E238" s="271">
        <f>Tasaus[[#This Row],[Tuloveroprosentti 2022]]-12.64</f>
        <v>9.36</v>
      </c>
      <c r="F238" s="14">
        <v>116622887.23</v>
      </c>
      <c r="G238" s="14">
        <f>Tasaus[[#This Row],[Kunnallisvero (maksuunpantu), €]]*100/Tasaus[[#This Row],[Tuloveroprosentti 2022]]</f>
        <v>530104032.86363637</v>
      </c>
      <c r="H238" s="272">
        <f>Tasaus[[#This Row],[Verotettava tulo (kunnallisvero), €]]*($E$11/100)</f>
        <v>39068667.222050011</v>
      </c>
      <c r="I238" s="14">
        <v>8566223.8530982248</v>
      </c>
      <c r="J238" s="15">
        <v>5659925.1213500006</v>
      </c>
      <c r="K238" s="15">
        <f>SUM(Tasaus[[#This Row],[Laskennallinen kunnallisvero, €]:[Laskennallinen kiinteistövero, €]])</f>
        <v>53294816.196498238</v>
      </c>
      <c r="L238" s="15">
        <f>Tasaus[[#This Row],[Laskennallinen verotulo yhteensä, €]]/Tasaus[[#This Row],[Asukasluku 31.12.2021]]</f>
        <v>1637.4724612559755</v>
      </c>
      <c r="M238" s="34">
        <f>$L$11-Tasaus[[#This Row],[Laskennallinen verotulo yhteensä, €/asukas (=tasausraja)]]</f>
        <v>319.47753874402451</v>
      </c>
      <c r="N238" s="377">
        <f>IF(Tasaus[[#This Row],[Erotus = tasausraja - laskennallinen verotulo, €/asukas]]&gt;0,(Tasaus[[#This Row],[Erotus = tasausraja - laskennallinen verotulo, €/asukas]]*$B$7),(Tasaus[[#This Row],[Erotus = tasausraja - laskennallinen verotulo, €/asukas]]*$B$8))</f>
        <v>287.52978486962206</v>
      </c>
      <c r="O238" s="378">
        <f>Tasaus[[#This Row],[Tasaus,  €/asukas]]*Tasaus[[#This Row],[Asukasluku 31.12.2021]]</f>
        <v>9358231.9081515893</v>
      </c>
      <c r="Q238" s="116"/>
      <c r="R238" s="117"/>
      <c r="S238" s="118"/>
    </row>
    <row r="239" spans="1:19" x14ac:dyDescent="0.25">
      <c r="A239" s="269">
        <v>742</v>
      </c>
      <c r="B239" s="13" t="s">
        <v>598</v>
      </c>
      <c r="C239" s="270">
        <v>1009</v>
      </c>
      <c r="D239" s="271">
        <v>21.75</v>
      </c>
      <c r="E239" s="271">
        <f>Tasaus[[#This Row],[Tuloveroprosentti 2022]]-12.64</f>
        <v>9.11</v>
      </c>
      <c r="F239" s="14">
        <v>3285273.87</v>
      </c>
      <c r="G239" s="14">
        <f>Tasaus[[#This Row],[Kunnallisvero (maksuunpantu), €]]*100/Tasaus[[#This Row],[Tuloveroprosentti 2022]]</f>
        <v>15104707.448275862</v>
      </c>
      <c r="H239" s="272">
        <f>Tasaus[[#This Row],[Verotettava tulo (kunnallisvero), €]]*($E$11/100)</f>
        <v>1113216.9389379313</v>
      </c>
      <c r="I239" s="14">
        <v>897699.69345365698</v>
      </c>
      <c r="J239" s="15">
        <v>193404.5563</v>
      </c>
      <c r="K239" s="15">
        <f>SUM(Tasaus[[#This Row],[Laskennallinen kunnallisvero, €]:[Laskennallinen kiinteistövero, €]])</f>
        <v>2204321.1886915881</v>
      </c>
      <c r="L239" s="15">
        <f>Tasaus[[#This Row],[Laskennallinen verotulo yhteensä, €]]/Tasaus[[#This Row],[Asukasluku 31.12.2021]]</f>
        <v>2184.6592553930504</v>
      </c>
      <c r="M239" s="34">
        <f>$L$11-Tasaus[[#This Row],[Laskennallinen verotulo yhteensä, €/asukas (=tasausraja)]]</f>
        <v>-227.7092553930504</v>
      </c>
      <c r="N239" s="377">
        <f>IF(Tasaus[[#This Row],[Erotus = tasausraja - laskennallinen verotulo, €/asukas]]&gt;0,(Tasaus[[#This Row],[Erotus = tasausraja - laskennallinen verotulo, €/asukas]]*$B$7),(Tasaus[[#This Row],[Erotus = tasausraja - laskennallinen verotulo, €/asukas]]*$B$8))</f>
        <v>-22.77092553930504</v>
      </c>
      <c r="O239" s="378">
        <f>Tasaus[[#This Row],[Tasaus,  €/asukas]]*Tasaus[[#This Row],[Asukasluku 31.12.2021]]</f>
        <v>-22975.863869158784</v>
      </c>
      <c r="Q239" s="116"/>
      <c r="R239" s="117"/>
      <c r="S239" s="118"/>
    </row>
    <row r="240" spans="1:19" x14ac:dyDescent="0.25">
      <c r="A240" s="269">
        <v>743</v>
      </c>
      <c r="B240" s="13" t="s">
        <v>599</v>
      </c>
      <c r="C240" s="270">
        <v>64736</v>
      </c>
      <c r="D240" s="271">
        <v>21</v>
      </c>
      <c r="E240" s="271">
        <f>Tasaus[[#This Row],[Tuloveroprosentti 2022]]-12.64</f>
        <v>8.36</v>
      </c>
      <c r="F240" s="14">
        <v>245227766.19</v>
      </c>
      <c r="G240" s="14">
        <f>Tasaus[[#This Row],[Kunnallisvero (maksuunpantu), €]]*100/Tasaus[[#This Row],[Tuloveroprosentti 2022]]</f>
        <v>1167751267.5714285</v>
      </c>
      <c r="H240" s="272">
        <f>Tasaus[[#This Row],[Verotettava tulo (kunnallisvero), €]]*($E$11/100)</f>
        <v>86063268.420014307</v>
      </c>
      <c r="I240" s="14">
        <v>15689073.597845556</v>
      </c>
      <c r="J240" s="15">
        <v>11267196.587300001</v>
      </c>
      <c r="K240" s="15">
        <f>SUM(Tasaus[[#This Row],[Laskennallinen kunnallisvero, €]:[Laskennallinen kiinteistövero, €]])</f>
        <v>113019538.60515986</v>
      </c>
      <c r="L240" s="15">
        <f>Tasaus[[#This Row],[Laskennallinen verotulo yhteensä, €]]/Tasaus[[#This Row],[Asukasluku 31.12.2021]]</f>
        <v>1745.8529814193009</v>
      </c>
      <c r="M240" s="34">
        <f>$L$11-Tasaus[[#This Row],[Laskennallinen verotulo yhteensä, €/asukas (=tasausraja)]]</f>
        <v>211.09701858069911</v>
      </c>
      <c r="N240" s="377">
        <f>IF(Tasaus[[#This Row],[Erotus = tasausraja - laskennallinen verotulo, €/asukas]]&gt;0,(Tasaus[[#This Row],[Erotus = tasausraja - laskennallinen verotulo, €/asukas]]*$B$7),(Tasaus[[#This Row],[Erotus = tasausraja - laskennallinen verotulo, €/asukas]]*$B$8))</f>
        <v>189.9873167226292</v>
      </c>
      <c r="O240" s="378">
        <f>Tasaus[[#This Row],[Tasaus,  €/asukas]]*Tasaus[[#This Row],[Asukasluku 31.12.2021]]</f>
        <v>12299018.935356123</v>
      </c>
      <c r="Q240" s="116"/>
      <c r="R240" s="117"/>
      <c r="S240" s="118"/>
    </row>
    <row r="241" spans="1:19" x14ac:dyDescent="0.25">
      <c r="A241" s="269">
        <v>746</v>
      </c>
      <c r="B241" s="13" t="s">
        <v>600</v>
      </c>
      <c r="C241" s="270">
        <v>4781</v>
      </c>
      <c r="D241" s="271">
        <v>21.75</v>
      </c>
      <c r="E241" s="271">
        <f>Tasaus[[#This Row],[Tuloveroprosentti 2022]]-12.64</f>
        <v>9.11</v>
      </c>
      <c r="F241" s="14">
        <v>13375203.92</v>
      </c>
      <c r="G241" s="14">
        <f>Tasaus[[#This Row],[Kunnallisvero (maksuunpantu), €]]*100/Tasaus[[#This Row],[Tuloveroprosentti 2022]]</f>
        <v>61495190.436781608</v>
      </c>
      <c r="H241" s="272">
        <f>Tasaus[[#This Row],[Verotettava tulo (kunnallisvero), €]]*($E$11/100)</f>
        <v>4532195.5351908058</v>
      </c>
      <c r="I241" s="14">
        <v>2692045.4229594162</v>
      </c>
      <c r="J241" s="15">
        <v>564327.88615000015</v>
      </c>
      <c r="K241" s="15">
        <f>SUM(Tasaus[[#This Row],[Laskennallinen kunnallisvero, €]:[Laskennallinen kiinteistövero, €]])</f>
        <v>7788568.8443002217</v>
      </c>
      <c r="L241" s="15">
        <f>Tasaus[[#This Row],[Laskennallinen verotulo yhteensä, €]]/Tasaus[[#This Row],[Asukasluku 31.12.2021]]</f>
        <v>1629.0668990379045</v>
      </c>
      <c r="M241" s="34">
        <f>$L$11-Tasaus[[#This Row],[Laskennallinen verotulo yhteensä, €/asukas (=tasausraja)]]</f>
        <v>327.88310096209557</v>
      </c>
      <c r="N241" s="377">
        <f>IF(Tasaus[[#This Row],[Erotus = tasausraja - laskennallinen verotulo, €/asukas]]&gt;0,(Tasaus[[#This Row],[Erotus = tasausraja - laskennallinen verotulo, €/asukas]]*$B$7),(Tasaus[[#This Row],[Erotus = tasausraja - laskennallinen verotulo, €/asukas]]*$B$8))</f>
        <v>295.09479086588601</v>
      </c>
      <c r="O241" s="378">
        <f>Tasaus[[#This Row],[Tasaus,  €/asukas]]*Tasaus[[#This Row],[Asukasluku 31.12.2021]]</f>
        <v>1410848.1951298011</v>
      </c>
      <c r="Q241" s="116"/>
      <c r="R241" s="117"/>
      <c r="S241" s="118"/>
    </row>
    <row r="242" spans="1:19" x14ac:dyDescent="0.25">
      <c r="A242" s="269">
        <v>747</v>
      </c>
      <c r="B242" s="13" t="s">
        <v>601</v>
      </c>
      <c r="C242" s="270">
        <v>1352</v>
      </c>
      <c r="D242" s="271">
        <v>22</v>
      </c>
      <c r="E242" s="271">
        <f>Tasaus[[#This Row],[Tuloveroprosentti 2022]]-12.64</f>
        <v>9.36</v>
      </c>
      <c r="F242" s="14">
        <v>3587837.98</v>
      </c>
      <c r="G242" s="14">
        <f>Tasaus[[#This Row],[Kunnallisvero (maksuunpantu), €]]*100/Tasaus[[#This Row],[Tuloveroprosentti 2022]]</f>
        <v>16308354.454545455</v>
      </c>
      <c r="H242" s="272">
        <f>Tasaus[[#This Row],[Verotettava tulo (kunnallisvero), €]]*($E$11/100)</f>
        <v>1201925.7233000002</v>
      </c>
      <c r="I242" s="14">
        <v>560175.2801976453</v>
      </c>
      <c r="J242" s="15">
        <v>276149.00219999999</v>
      </c>
      <c r="K242" s="15">
        <f>SUM(Tasaus[[#This Row],[Laskennallinen kunnallisvero, €]:[Laskennallinen kiinteistövero, €]])</f>
        <v>2038250.0056976455</v>
      </c>
      <c r="L242" s="15">
        <f>Tasaus[[#This Row],[Laskennallinen verotulo yhteensä, €]]/Tasaus[[#This Row],[Asukasluku 31.12.2021]]</f>
        <v>1507.5813651609803</v>
      </c>
      <c r="M242" s="34">
        <f>$L$11-Tasaus[[#This Row],[Laskennallinen verotulo yhteensä, €/asukas (=tasausraja)]]</f>
        <v>449.36863483901971</v>
      </c>
      <c r="N242" s="377">
        <f>IF(Tasaus[[#This Row],[Erotus = tasausraja - laskennallinen verotulo, €/asukas]]&gt;0,(Tasaus[[#This Row],[Erotus = tasausraja - laskennallinen verotulo, €/asukas]]*$B$7),(Tasaus[[#This Row],[Erotus = tasausraja - laskennallinen verotulo, €/asukas]]*$B$8))</f>
        <v>404.43177135511775</v>
      </c>
      <c r="O242" s="378">
        <f>Tasaus[[#This Row],[Tasaus,  €/asukas]]*Tasaus[[#This Row],[Asukasluku 31.12.2021]]</f>
        <v>546791.75487211917</v>
      </c>
      <c r="Q242" s="116"/>
      <c r="R242" s="117"/>
      <c r="S242" s="118"/>
    </row>
    <row r="243" spans="1:19" x14ac:dyDescent="0.25">
      <c r="A243" s="269">
        <v>748</v>
      </c>
      <c r="B243" s="13" t="s">
        <v>602</v>
      </c>
      <c r="C243" s="270">
        <v>5028</v>
      </c>
      <c r="D243" s="271">
        <v>22</v>
      </c>
      <c r="E243" s="271">
        <f>Tasaus[[#This Row],[Tuloveroprosentti 2022]]-12.64</f>
        <v>9.36</v>
      </c>
      <c r="F243" s="14">
        <v>15670625.970000001</v>
      </c>
      <c r="G243" s="14">
        <f>Tasaus[[#This Row],[Kunnallisvero (maksuunpantu), €]]*100/Tasaus[[#This Row],[Tuloveroprosentti 2022]]</f>
        <v>71230118.045454547</v>
      </c>
      <c r="H243" s="272">
        <f>Tasaus[[#This Row],[Verotettava tulo (kunnallisvero), €]]*($E$11/100)</f>
        <v>5249659.6999500012</v>
      </c>
      <c r="I243" s="14">
        <v>1100019.4093772059</v>
      </c>
      <c r="J243" s="15">
        <v>643654.59050000005</v>
      </c>
      <c r="K243" s="15">
        <f>SUM(Tasaus[[#This Row],[Laskennallinen kunnallisvero, €]:[Laskennallinen kiinteistövero, €]])</f>
        <v>6993333.6998272073</v>
      </c>
      <c r="L243" s="15">
        <f>Tasaus[[#This Row],[Laskennallinen verotulo yhteensä, €]]/Tasaus[[#This Row],[Asukasluku 31.12.2021]]</f>
        <v>1390.8778241502002</v>
      </c>
      <c r="M243" s="34">
        <f>$L$11-Tasaus[[#This Row],[Laskennallinen verotulo yhteensä, €/asukas (=tasausraja)]]</f>
        <v>566.07217584979981</v>
      </c>
      <c r="N243" s="377">
        <f>IF(Tasaus[[#This Row],[Erotus = tasausraja - laskennallinen verotulo, €/asukas]]&gt;0,(Tasaus[[#This Row],[Erotus = tasausraja - laskennallinen verotulo, €/asukas]]*$B$7),(Tasaus[[#This Row],[Erotus = tasausraja - laskennallinen verotulo, €/asukas]]*$B$8))</f>
        <v>509.46495826481981</v>
      </c>
      <c r="O243" s="378">
        <f>Tasaus[[#This Row],[Tasaus,  €/asukas]]*Tasaus[[#This Row],[Asukasluku 31.12.2021]]</f>
        <v>2561589.8101555142</v>
      </c>
      <c r="Q243" s="116"/>
      <c r="R243" s="117"/>
      <c r="S243" s="118"/>
    </row>
    <row r="244" spans="1:19" x14ac:dyDescent="0.25">
      <c r="A244" s="269">
        <v>749</v>
      </c>
      <c r="B244" s="13" t="s">
        <v>603</v>
      </c>
      <c r="C244" s="270">
        <v>21293</v>
      </c>
      <c r="D244" s="271">
        <v>22.000000000000004</v>
      </c>
      <c r="E244" s="271">
        <f>Tasaus[[#This Row],[Tuloveroprosentti 2022]]-12.64</f>
        <v>9.360000000000003</v>
      </c>
      <c r="F244" s="14">
        <v>87192239.599999994</v>
      </c>
      <c r="G244" s="14">
        <f>Tasaus[[#This Row],[Kunnallisvero (maksuunpantu), €]]*100/Tasaus[[#This Row],[Tuloveroprosentti 2022]]</f>
        <v>396328361.81818175</v>
      </c>
      <c r="H244" s="272">
        <f>Tasaus[[#This Row],[Verotettava tulo (kunnallisvero), €]]*($E$11/100)</f>
        <v>29209400.266000003</v>
      </c>
      <c r="I244" s="14">
        <v>4341825.8219350604</v>
      </c>
      <c r="J244" s="15">
        <v>2550783.7714999998</v>
      </c>
      <c r="K244" s="15">
        <f>SUM(Tasaus[[#This Row],[Laskennallinen kunnallisvero, €]:[Laskennallinen kiinteistövero, €]])</f>
        <v>36102009.859435067</v>
      </c>
      <c r="L244" s="15">
        <f>Tasaus[[#This Row],[Laskennallinen verotulo yhteensä, €]]/Tasaus[[#This Row],[Asukasluku 31.12.2021]]</f>
        <v>1695.4872427293039</v>
      </c>
      <c r="M244" s="34">
        <f>$L$11-Tasaus[[#This Row],[Laskennallinen verotulo yhteensä, €/asukas (=tasausraja)]]</f>
        <v>261.4627572706961</v>
      </c>
      <c r="N244" s="377">
        <f>IF(Tasaus[[#This Row],[Erotus = tasausraja - laskennallinen verotulo, €/asukas]]&gt;0,(Tasaus[[#This Row],[Erotus = tasausraja - laskennallinen verotulo, €/asukas]]*$B$7),(Tasaus[[#This Row],[Erotus = tasausraja - laskennallinen verotulo, €/asukas]]*$B$8))</f>
        <v>235.31648154362651</v>
      </c>
      <c r="O244" s="378">
        <f>Tasaus[[#This Row],[Tasaus,  €/asukas]]*Tasaus[[#This Row],[Asukasluku 31.12.2021]]</f>
        <v>5010593.8415084388</v>
      </c>
      <c r="Q244" s="116"/>
      <c r="R244" s="117"/>
      <c r="S244" s="118"/>
    </row>
    <row r="245" spans="1:19" x14ac:dyDescent="0.25">
      <c r="A245" s="269">
        <v>751</v>
      </c>
      <c r="B245" s="13" t="s">
        <v>604</v>
      </c>
      <c r="C245" s="270">
        <v>2904</v>
      </c>
      <c r="D245" s="271">
        <v>22.000000000000004</v>
      </c>
      <c r="E245" s="271">
        <f>Tasaus[[#This Row],[Tuloveroprosentti 2022]]-12.64</f>
        <v>9.360000000000003</v>
      </c>
      <c r="F245" s="14">
        <v>11160943.609999999</v>
      </c>
      <c r="G245" s="14">
        <f>Tasaus[[#This Row],[Kunnallisvero (maksuunpantu), €]]*100/Tasaus[[#This Row],[Tuloveroprosentti 2022]]</f>
        <v>50731561.863636352</v>
      </c>
      <c r="H245" s="272">
        <f>Tasaus[[#This Row],[Verotettava tulo (kunnallisvero), €]]*($E$11/100)</f>
        <v>3738916.10935</v>
      </c>
      <c r="I245" s="14">
        <v>271746.39608870615</v>
      </c>
      <c r="J245" s="15">
        <v>337167.2145</v>
      </c>
      <c r="K245" s="15">
        <f>SUM(Tasaus[[#This Row],[Laskennallinen kunnallisvero, €]:[Laskennallinen kiinteistövero, €]])</f>
        <v>4347829.7199387066</v>
      </c>
      <c r="L245" s="15">
        <f>Tasaus[[#This Row],[Laskennallinen verotulo yhteensä, €]]/Tasaus[[#This Row],[Asukasluku 31.12.2021]]</f>
        <v>1497.186542678618</v>
      </c>
      <c r="M245" s="34">
        <f>$L$11-Tasaus[[#This Row],[Laskennallinen verotulo yhteensä, €/asukas (=tasausraja)]]</f>
        <v>459.76345732138202</v>
      </c>
      <c r="N245" s="377">
        <f>IF(Tasaus[[#This Row],[Erotus = tasausraja - laskennallinen verotulo, €/asukas]]&gt;0,(Tasaus[[#This Row],[Erotus = tasausraja - laskennallinen verotulo, €/asukas]]*$B$7),(Tasaus[[#This Row],[Erotus = tasausraja - laskennallinen verotulo, €/asukas]]*$B$8))</f>
        <v>413.78711158924381</v>
      </c>
      <c r="O245" s="378">
        <f>Tasaus[[#This Row],[Tasaus,  €/asukas]]*Tasaus[[#This Row],[Asukasluku 31.12.2021]]</f>
        <v>1201637.772055164</v>
      </c>
      <c r="Q245" s="116"/>
      <c r="R245" s="117"/>
      <c r="S245" s="118"/>
    </row>
    <row r="246" spans="1:19" x14ac:dyDescent="0.25">
      <c r="A246" s="269">
        <v>753</v>
      </c>
      <c r="B246" s="13" t="s">
        <v>605</v>
      </c>
      <c r="C246" s="270">
        <v>22190</v>
      </c>
      <c r="D246" s="271">
        <v>19.25</v>
      </c>
      <c r="E246" s="271">
        <f>Tasaus[[#This Row],[Tuloveroprosentti 2022]]-12.64</f>
        <v>6.6099999999999994</v>
      </c>
      <c r="F246" s="14">
        <v>103287141.15000001</v>
      </c>
      <c r="G246" s="14">
        <f>Tasaus[[#This Row],[Kunnallisvero (maksuunpantu), €]]*100/Tasaus[[#This Row],[Tuloveroprosentti 2022]]</f>
        <v>536556577.40259743</v>
      </c>
      <c r="H246" s="272">
        <f>Tasaus[[#This Row],[Verotettava tulo (kunnallisvero), €]]*($E$11/100)</f>
        <v>39544219.754571438</v>
      </c>
      <c r="I246" s="14">
        <v>4388480.9131669607</v>
      </c>
      <c r="J246" s="15">
        <v>5627334.6303000003</v>
      </c>
      <c r="K246" s="15">
        <f>SUM(Tasaus[[#This Row],[Laskennallinen kunnallisvero, €]:[Laskennallinen kiinteistövero, €]])</f>
        <v>49560035.298038401</v>
      </c>
      <c r="L246" s="15">
        <f>Tasaus[[#This Row],[Laskennallinen verotulo yhteensä, €]]/Tasaus[[#This Row],[Asukasluku 31.12.2021]]</f>
        <v>2233.440076522686</v>
      </c>
      <c r="M246" s="34">
        <f>$L$11-Tasaus[[#This Row],[Laskennallinen verotulo yhteensä, €/asukas (=tasausraja)]]</f>
        <v>-276.49007652268597</v>
      </c>
      <c r="N246" s="377">
        <f>IF(Tasaus[[#This Row],[Erotus = tasausraja - laskennallinen verotulo, €/asukas]]&gt;0,(Tasaus[[#This Row],[Erotus = tasausraja - laskennallinen verotulo, €/asukas]]*$B$7),(Tasaus[[#This Row],[Erotus = tasausraja - laskennallinen verotulo, €/asukas]]*$B$8))</f>
        <v>-27.649007652268597</v>
      </c>
      <c r="O246" s="378">
        <f>Tasaus[[#This Row],[Tasaus,  €/asukas]]*Tasaus[[#This Row],[Asukasluku 31.12.2021]]</f>
        <v>-613531.47980384016</v>
      </c>
      <c r="Q246" s="116"/>
      <c r="R246" s="117"/>
      <c r="S246" s="118"/>
    </row>
    <row r="247" spans="1:19" x14ac:dyDescent="0.25">
      <c r="A247" s="269">
        <v>755</v>
      </c>
      <c r="B247" s="13" t="s">
        <v>606</v>
      </c>
      <c r="C247" s="270">
        <v>6198</v>
      </c>
      <c r="D247" s="271">
        <v>21.25</v>
      </c>
      <c r="E247" s="271">
        <f>Tasaus[[#This Row],[Tuloveroprosentti 2022]]-12.64</f>
        <v>8.61</v>
      </c>
      <c r="F247" s="14">
        <v>29928781.879999999</v>
      </c>
      <c r="G247" s="14">
        <f>Tasaus[[#This Row],[Kunnallisvero (maksuunpantu), €]]*100/Tasaus[[#This Row],[Tuloveroprosentti 2022]]</f>
        <v>140841326.49411765</v>
      </c>
      <c r="H247" s="272">
        <f>Tasaus[[#This Row],[Verotettava tulo (kunnallisvero), €]]*($E$11/100)</f>
        <v>10380005.762616472</v>
      </c>
      <c r="I247" s="14">
        <v>730508.32372035168</v>
      </c>
      <c r="J247" s="15">
        <v>1180807.9890000001</v>
      </c>
      <c r="K247" s="15">
        <f>SUM(Tasaus[[#This Row],[Laskennallinen kunnallisvero, €]:[Laskennallinen kiinteistövero, €]])</f>
        <v>12291322.075336823</v>
      </c>
      <c r="L247" s="15">
        <f>Tasaus[[#This Row],[Laskennallinen verotulo yhteensä, €]]/Tasaus[[#This Row],[Asukasluku 31.12.2021]]</f>
        <v>1983.1110157045537</v>
      </c>
      <c r="M247" s="34">
        <f>$L$11-Tasaus[[#This Row],[Laskennallinen verotulo yhteensä, €/asukas (=tasausraja)]]</f>
        <v>-26.16101570455362</v>
      </c>
      <c r="N247" s="377">
        <f>IF(Tasaus[[#This Row],[Erotus = tasausraja - laskennallinen verotulo, €/asukas]]&gt;0,(Tasaus[[#This Row],[Erotus = tasausraja - laskennallinen verotulo, €/asukas]]*$B$7),(Tasaus[[#This Row],[Erotus = tasausraja - laskennallinen verotulo, €/asukas]]*$B$8))</f>
        <v>-2.6161015704553621</v>
      </c>
      <c r="O247" s="378">
        <f>Tasaus[[#This Row],[Tasaus,  €/asukas]]*Tasaus[[#This Row],[Asukasluku 31.12.2021]]</f>
        <v>-16214.597533682334</v>
      </c>
      <c r="Q247" s="116"/>
      <c r="R247" s="117"/>
      <c r="S247" s="118"/>
    </row>
    <row r="248" spans="1:19" x14ac:dyDescent="0.25">
      <c r="A248" s="269">
        <v>758</v>
      </c>
      <c r="B248" s="13" t="s">
        <v>607</v>
      </c>
      <c r="C248" s="270">
        <v>8187</v>
      </c>
      <c r="D248" s="271">
        <v>21</v>
      </c>
      <c r="E248" s="271">
        <f>Tasaus[[#This Row],[Tuloveroprosentti 2022]]-12.64</f>
        <v>8.36</v>
      </c>
      <c r="F248" s="14">
        <v>30730002.010000002</v>
      </c>
      <c r="G248" s="14">
        <f>Tasaus[[#This Row],[Kunnallisvero (maksuunpantu), €]]*100/Tasaus[[#This Row],[Tuloveroprosentti 2022]]</f>
        <v>146333342.90476191</v>
      </c>
      <c r="H248" s="272">
        <f>Tasaus[[#This Row],[Verotettava tulo (kunnallisvero), €]]*($E$11/100)</f>
        <v>10784767.372080956</v>
      </c>
      <c r="I248" s="14">
        <v>2644759.2555125146</v>
      </c>
      <c r="J248" s="15">
        <v>1915996.2298000003</v>
      </c>
      <c r="K248" s="15">
        <f>SUM(Tasaus[[#This Row],[Laskennallinen kunnallisvero, €]:[Laskennallinen kiinteistövero, €]])</f>
        <v>15345522.857393472</v>
      </c>
      <c r="L248" s="15">
        <f>Tasaus[[#This Row],[Laskennallinen verotulo yhteensä, €]]/Tasaus[[#This Row],[Asukasluku 31.12.2021]]</f>
        <v>1874.3767994861942</v>
      </c>
      <c r="M248" s="34">
        <f>$L$11-Tasaus[[#This Row],[Laskennallinen verotulo yhteensä, €/asukas (=tasausraja)]]</f>
        <v>82.573200513805887</v>
      </c>
      <c r="N248" s="377">
        <f>IF(Tasaus[[#This Row],[Erotus = tasausraja - laskennallinen verotulo, €/asukas]]&gt;0,(Tasaus[[#This Row],[Erotus = tasausraja - laskennallinen verotulo, €/asukas]]*$B$7),(Tasaus[[#This Row],[Erotus = tasausraja - laskennallinen verotulo, €/asukas]]*$B$8))</f>
        <v>74.315880462425298</v>
      </c>
      <c r="O248" s="378">
        <f>Tasaus[[#This Row],[Tasaus,  €/asukas]]*Tasaus[[#This Row],[Asukasluku 31.12.2021]]</f>
        <v>608424.11334587587</v>
      </c>
      <c r="Q248" s="116"/>
      <c r="R248" s="117"/>
      <c r="S248" s="118"/>
    </row>
    <row r="249" spans="1:19" x14ac:dyDescent="0.25">
      <c r="A249" s="269">
        <v>759</v>
      </c>
      <c r="B249" s="13" t="s">
        <v>608</v>
      </c>
      <c r="C249" s="270">
        <v>1997</v>
      </c>
      <c r="D249" s="271">
        <v>21.750000000000004</v>
      </c>
      <c r="E249" s="271">
        <f>Tasaus[[#This Row],[Tuloveroprosentti 2022]]-12.64</f>
        <v>9.110000000000003</v>
      </c>
      <c r="F249" s="14">
        <v>5132359.78</v>
      </c>
      <c r="G249" s="14">
        <f>Tasaus[[#This Row],[Kunnallisvero (maksuunpantu), €]]*100/Tasaus[[#This Row],[Tuloveroprosentti 2022]]</f>
        <v>23597056.45977011</v>
      </c>
      <c r="H249" s="272">
        <f>Tasaus[[#This Row],[Verotettava tulo (kunnallisvero), €]]*($E$11/100)</f>
        <v>1739103.0610850574</v>
      </c>
      <c r="I249" s="14">
        <v>864170.22998590267</v>
      </c>
      <c r="J249" s="15">
        <v>300113.49995000003</v>
      </c>
      <c r="K249" s="15">
        <f>SUM(Tasaus[[#This Row],[Laskennallinen kunnallisvero, €]:[Laskennallinen kiinteistövero, €]])</f>
        <v>2903386.7910209601</v>
      </c>
      <c r="L249" s="15">
        <f>Tasaus[[#This Row],[Laskennallinen verotulo yhteensä, €]]/Tasaus[[#This Row],[Asukasluku 31.12.2021]]</f>
        <v>1453.8742068207112</v>
      </c>
      <c r="M249" s="34">
        <f>$L$11-Tasaus[[#This Row],[Laskennallinen verotulo yhteensä, €/asukas (=tasausraja)]]</f>
        <v>503.07579317928889</v>
      </c>
      <c r="N249" s="377">
        <f>IF(Tasaus[[#This Row],[Erotus = tasausraja - laskennallinen verotulo, €/asukas]]&gt;0,(Tasaus[[#This Row],[Erotus = tasausraja - laskennallinen verotulo, €/asukas]]*$B$7),(Tasaus[[#This Row],[Erotus = tasausraja - laskennallinen verotulo, €/asukas]]*$B$8))</f>
        <v>452.76821386136004</v>
      </c>
      <c r="O249" s="378">
        <f>Tasaus[[#This Row],[Tasaus,  €/asukas]]*Tasaus[[#This Row],[Asukasluku 31.12.2021]]</f>
        <v>904178.12308113603</v>
      </c>
      <c r="Q249" s="116"/>
      <c r="R249" s="117"/>
      <c r="S249" s="118"/>
    </row>
    <row r="250" spans="1:19" x14ac:dyDescent="0.25">
      <c r="A250" s="269">
        <v>761</v>
      </c>
      <c r="B250" s="13" t="s">
        <v>609</v>
      </c>
      <c r="C250" s="270">
        <v>8563</v>
      </c>
      <c r="D250" s="271">
        <v>20.5</v>
      </c>
      <c r="E250" s="271">
        <f>Tasaus[[#This Row],[Tuloveroprosentti 2022]]-12.64</f>
        <v>7.8599999999999994</v>
      </c>
      <c r="F250" s="14">
        <v>27153008.050000001</v>
      </c>
      <c r="G250" s="14">
        <f>Tasaus[[#This Row],[Kunnallisvero (maksuunpantu), €]]*100/Tasaus[[#This Row],[Tuloveroprosentti 2022]]</f>
        <v>132453697.80487806</v>
      </c>
      <c r="H250" s="272">
        <f>Tasaus[[#This Row],[Verotettava tulo (kunnallisvero), €]]*($E$11/100)</f>
        <v>9761837.5282195155</v>
      </c>
      <c r="I250" s="14">
        <v>1397516.0236334512</v>
      </c>
      <c r="J250" s="15">
        <v>1190936.34855</v>
      </c>
      <c r="K250" s="15">
        <f>SUM(Tasaus[[#This Row],[Laskennallinen kunnallisvero, €]:[Laskennallinen kiinteistövero, €]])</f>
        <v>12350289.900402967</v>
      </c>
      <c r="L250" s="15">
        <f>Tasaus[[#This Row],[Laskennallinen verotulo yhteensä, €]]/Tasaus[[#This Row],[Asukasluku 31.12.2021]]</f>
        <v>1442.2854023593329</v>
      </c>
      <c r="M250" s="34">
        <f>$L$11-Tasaus[[#This Row],[Laskennallinen verotulo yhteensä, €/asukas (=tasausraja)]]</f>
        <v>514.66459764066713</v>
      </c>
      <c r="N250" s="377">
        <f>IF(Tasaus[[#This Row],[Erotus = tasausraja - laskennallinen verotulo, €/asukas]]&gt;0,(Tasaus[[#This Row],[Erotus = tasausraja - laskennallinen verotulo, €/asukas]]*$B$7),(Tasaus[[#This Row],[Erotus = tasausraja - laskennallinen verotulo, €/asukas]]*$B$8))</f>
        <v>463.19813787660041</v>
      </c>
      <c r="O250" s="378">
        <f>Tasaus[[#This Row],[Tasaus,  €/asukas]]*Tasaus[[#This Row],[Asukasluku 31.12.2021]]</f>
        <v>3966365.6546373293</v>
      </c>
      <c r="Q250" s="116"/>
      <c r="R250" s="117"/>
      <c r="S250" s="118"/>
    </row>
    <row r="251" spans="1:19" x14ac:dyDescent="0.25">
      <c r="A251" s="269">
        <v>762</v>
      </c>
      <c r="B251" s="13" t="s">
        <v>610</v>
      </c>
      <c r="C251" s="270">
        <v>3777</v>
      </c>
      <c r="D251" s="271">
        <v>21.25</v>
      </c>
      <c r="E251" s="271">
        <f>Tasaus[[#This Row],[Tuloveroprosentti 2022]]-12.64</f>
        <v>8.61</v>
      </c>
      <c r="F251" s="14">
        <v>10595392.52</v>
      </c>
      <c r="G251" s="14">
        <f>Tasaus[[#This Row],[Kunnallisvero (maksuunpantu), €]]*100/Tasaus[[#This Row],[Tuloveroprosentti 2022]]</f>
        <v>49860670.682352938</v>
      </c>
      <c r="H251" s="272">
        <f>Tasaus[[#This Row],[Verotettava tulo (kunnallisvero), €]]*($E$11/100)</f>
        <v>3674731.4292894122</v>
      </c>
      <c r="I251" s="14">
        <v>1770600.2018582954</v>
      </c>
      <c r="J251" s="15">
        <v>516714.62125000008</v>
      </c>
      <c r="K251" s="15">
        <f>SUM(Tasaus[[#This Row],[Laskennallinen kunnallisvero, €]:[Laskennallinen kiinteistövero, €]])</f>
        <v>5962046.2523977077</v>
      </c>
      <c r="L251" s="15">
        <f>Tasaus[[#This Row],[Laskennallinen verotulo yhteensä, €]]/Tasaus[[#This Row],[Asukasluku 31.12.2021]]</f>
        <v>1578.5137019850961</v>
      </c>
      <c r="M251" s="34">
        <f>$L$11-Tasaus[[#This Row],[Laskennallinen verotulo yhteensä, €/asukas (=tasausraja)]]</f>
        <v>378.43629801490397</v>
      </c>
      <c r="N251" s="377">
        <f>IF(Tasaus[[#This Row],[Erotus = tasausraja - laskennallinen verotulo, €/asukas]]&gt;0,(Tasaus[[#This Row],[Erotus = tasausraja - laskennallinen verotulo, €/asukas]]*$B$7),(Tasaus[[#This Row],[Erotus = tasausraja - laskennallinen verotulo, €/asukas]]*$B$8))</f>
        <v>340.59266821341356</v>
      </c>
      <c r="O251" s="378">
        <f>Tasaus[[#This Row],[Tasaus,  €/asukas]]*Tasaus[[#This Row],[Asukasluku 31.12.2021]]</f>
        <v>1286418.507842063</v>
      </c>
      <c r="Q251" s="116"/>
      <c r="R251" s="117"/>
      <c r="S251" s="118"/>
    </row>
    <row r="252" spans="1:19" x14ac:dyDescent="0.25">
      <c r="A252" s="269">
        <v>765</v>
      </c>
      <c r="B252" s="13" t="s">
        <v>611</v>
      </c>
      <c r="C252" s="270">
        <v>10348</v>
      </c>
      <c r="D252" s="271">
        <v>19.75</v>
      </c>
      <c r="E252" s="271">
        <f>Tasaus[[#This Row],[Tuloveroprosentti 2022]]-12.64</f>
        <v>7.1099999999999994</v>
      </c>
      <c r="F252" s="14">
        <v>35125120.409999996</v>
      </c>
      <c r="G252" s="14">
        <f>Tasaus[[#This Row],[Kunnallisvero (maksuunpantu), €]]*100/Tasaus[[#This Row],[Tuloveroprosentti 2022]]</f>
        <v>177848710.93670884</v>
      </c>
      <c r="H252" s="272">
        <f>Tasaus[[#This Row],[Verotettava tulo (kunnallisvero), €]]*($E$11/100)</f>
        <v>13107449.996035444</v>
      </c>
      <c r="I252" s="14">
        <v>2879304.9802579707</v>
      </c>
      <c r="J252" s="15">
        <v>2298002.1295500002</v>
      </c>
      <c r="K252" s="15">
        <f>SUM(Tasaus[[#This Row],[Laskennallinen kunnallisvero, €]:[Laskennallinen kiinteistövero, €]])</f>
        <v>18284757.105843414</v>
      </c>
      <c r="L252" s="15">
        <f>Tasaus[[#This Row],[Laskennallinen verotulo yhteensä, €]]/Tasaus[[#This Row],[Asukasluku 31.12.2021]]</f>
        <v>1766.9846449404149</v>
      </c>
      <c r="M252" s="34">
        <f>$L$11-Tasaus[[#This Row],[Laskennallinen verotulo yhteensä, €/asukas (=tasausraja)]]</f>
        <v>189.96535505958514</v>
      </c>
      <c r="N252" s="377">
        <f>IF(Tasaus[[#This Row],[Erotus = tasausraja - laskennallinen verotulo, €/asukas]]&gt;0,(Tasaus[[#This Row],[Erotus = tasausraja - laskennallinen verotulo, €/asukas]]*$B$7),(Tasaus[[#This Row],[Erotus = tasausraja - laskennallinen verotulo, €/asukas]]*$B$8))</f>
        <v>170.96881955362662</v>
      </c>
      <c r="O252" s="378">
        <f>Tasaus[[#This Row],[Tasaus,  €/asukas]]*Tasaus[[#This Row],[Asukasluku 31.12.2021]]</f>
        <v>1769185.3447409282</v>
      </c>
      <c r="Q252" s="116"/>
      <c r="R252" s="117"/>
      <c r="S252" s="118"/>
    </row>
    <row r="253" spans="1:19" x14ac:dyDescent="0.25">
      <c r="A253" s="269">
        <v>768</v>
      </c>
      <c r="B253" s="13" t="s">
        <v>612</v>
      </c>
      <c r="C253" s="270">
        <v>2430</v>
      </c>
      <c r="D253" s="271">
        <v>21</v>
      </c>
      <c r="E253" s="271">
        <f>Tasaus[[#This Row],[Tuloveroprosentti 2022]]-12.64</f>
        <v>8.36</v>
      </c>
      <c r="F253" s="14">
        <v>6594662.1900000004</v>
      </c>
      <c r="G253" s="14">
        <f>Tasaus[[#This Row],[Kunnallisvero (maksuunpantu), €]]*100/Tasaus[[#This Row],[Tuloveroprosentti 2022]]</f>
        <v>31403153.285714287</v>
      </c>
      <c r="H253" s="272">
        <f>Tasaus[[#This Row],[Verotettava tulo (kunnallisvero), €]]*($E$11/100)</f>
        <v>2314412.3971571433</v>
      </c>
      <c r="I253" s="14">
        <v>999513.62340562965</v>
      </c>
      <c r="J253" s="15">
        <v>593326.72975000006</v>
      </c>
      <c r="K253" s="15">
        <f>SUM(Tasaus[[#This Row],[Laskennallinen kunnallisvero, €]:[Laskennallinen kiinteistövero, €]])</f>
        <v>3907252.750312773</v>
      </c>
      <c r="L253" s="15">
        <f>Tasaus[[#This Row],[Laskennallinen verotulo yhteensä, €]]/Tasaus[[#This Row],[Asukasluku 31.12.2021]]</f>
        <v>1607.9229425155445</v>
      </c>
      <c r="M253" s="34">
        <f>$L$11-Tasaus[[#This Row],[Laskennallinen verotulo yhteensä, €/asukas (=tasausraja)]]</f>
        <v>349.02705748445555</v>
      </c>
      <c r="N253" s="377">
        <f>IF(Tasaus[[#This Row],[Erotus = tasausraja - laskennallinen verotulo, €/asukas]]&gt;0,(Tasaus[[#This Row],[Erotus = tasausraja - laskennallinen verotulo, €/asukas]]*$B$7),(Tasaus[[#This Row],[Erotus = tasausraja - laskennallinen verotulo, €/asukas]]*$B$8))</f>
        <v>314.12435173601</v>
      </c>
      <c r="O253" s="378">
        <f>Tasaus[[#This Row],[Tasaus,  €/asukas]]*Tasaus[[#This Row],[Asukasluku 31.12.2021]]</f>
        <v>763322.17471850431</v>
      </c>
      <c r="Q253" s="116"/>
      <c r="R253" s="117"/>
      <c r="S253" s="118"/>
    </row>
    <row r="254" spans="1:19" x14ac:dyDescent="0.25">
      <c r="A254" s="269">
        <v>777</v>
      </c>
      <c r="B254" s="13" t="s">
        <v>613</v>
      </c>
      <c r="C254" s="270">
        <v>7508</v>
      </c>
      <c r="D254" s="271">
        <v>21.5</v>
      </c>
      <c r="E254" s="271">
        <f>Tasaus[[#This Row],[Tuloveroprosentti 2022]]-12.64</f>
        <v>8.86</v>
      </c>
      <c r="F254" s="14">
        <v>22623495.98</v>
      </c>
      <c r="G254" s="14">
        <f>Tasaus[[#This Row],[Kunnallisvero (maksuunpantu), €]]*100/Tasaus[[#This Row],[Tuloveroprosentti 2022]]</f>
        <v>105225562.69767442</v>
      </c>
      <c r="H254" s="272">
        <f>Tasaus[[#This Row],[Verotettava tulo (kunnallisvero), €]]*($E$11/100)</f>
        <v>7755123.9708186062</v>
      </c>
      <c r="I254" s="14">
        <v>2573013.5190534182</v>
      </c>
      <c r="J254" s="15">
        <v>953305.52540000016</v>
      </c>
      <c r="K254" s="15">
        <f>SUM(Tasaus[[#This Row],[Laskennallinen kunnallisvero, €]:[Laskennallinen kiinteistövero, €]])</f>
        <v>11281443.015272023</v>
      </c>
      <c r="L254" s="15">
        <f>Tasaus[[#This Row],[Laskennallinen verotulo yhteensä, €]]/Tasaus[[#This Row],[Asukasluku 31.12.2021]]</f>
        <v>1502.5896397538656</v>
      </c>
      <c r="M254" s="34">
        <f>$L$11-Tasaus[[#This Row],[Laskennallinen verotulo yhteensä, €/asukas (=tasausraja)]]</f>
        <v>454.36036024613441</v>
      </c>
      <c r="N254" s="377">
        <f>IF(Tasaus[[#This Row],[Erotus = tasausraja - laskennallinen verotulo, €/asukas]]&gt;0,(Tasaus[[#This Row],[Erotus = tasausraja - laskennallinen verotulo, €/asukas]]*$B$7),(Tasaus[[#This Row],[Erotus = tasausraja - laskennallinen verotulo, €/asukas]]*$B$8))</f>
        <v>408.92432422152098</v>
      </c>
      <c r="O254" s="378">
        <f>Tasaus[[#This Row],[Tasaus,  €/asukas]]*Tasaus[[#This Row],[Asukasluku 31.12.2021]]</f>
        <v>3070203.8262551795</v>
      </c>
      <c r="Q254" s="116"/>
      <c r="R254" s="117"/>
      <c r="S254" s="118"/>
    </row>
    <row r="255" spans="1:19" x14ac:dyDescent="0.25">
      <c r="A255" s="269">
        <v>778</v>
      </c>
      <c r="B255" s="13" t="s">
        <v>614</v>
      </c>
      <c r="C255" s="270">
        <v>6891</v>
      </c>
      <c r="D255" s="271">
        <v>21.75</v>
      </c>
      <c r="E255" s="271">
        <f>Tasaus[[#This Row],[Tuloveroprosentti 2022]]-12.64</f>
        <v>9.11</v>
      </c>
      <c r="F255" s="14">
        <v>22055597.649999999</v>
      </c>
      <c r="G255" s="14">
        <f>Tasaus[[#This Row],[Kunnallisvero (maksuunpantu), €]]*100/Tasaus[[#This Row],[Tuloveroprosentti 2022]]</f>
        <v>101405046.66666667</v>
      </c>
      <c r="H255" s="272">
        <f>Tasaus[[#This Row],[Verotettava tulo (kunnallisvero), €]]*($E$11/100)</f>
        <v>7473551.9393333355</v>
      </c>
      <c r="I255" s="14">
        <v>1558297.2533960862</v>
      </c>
      <c r="J255" s="15">
        <v>865211.31784999999</v>
      </c>
      <c r="K255" s="15">
        <f>SUM(Tasaus[[#This Row],[Laskennallinen kunnallisvero, €]:[Laskennallinen kiinteistövero, €]])</f>
        <v>9897060.5105794203</v>
      </c>
      <c r="L255" s="15">
        <f>Tasaus[[#This Row],[Laskennallinen verotulo yhteensä, €]]/Tasaus[[#This Row],[Asukasluku 31.12.2021]]</f>
        <v>1436.2299391350195</v>
      </c>
      <c r="M255" s="34">
        <f>$L$11-Tasaus[[#This Row],[Laskennallinen verotulo yhteensä, €/asukas (=tasausraja)]]</f>
        <v>520.7200608649805</v>
      </c>
      <c r="N255" s="377">
        <f>IF(Tasaus[[#This Row],[Erotus = tasausraja - laskennallinen verotulo, €/asukas]]&gt;0,(Tasaus[[#This Row],[Erotus = tasausraja - laskennallinen verotulo, €/asukas]]*$B$7),(Tasaus[[#This Row],[Erotus = tasausraja - laskennallinen verotulo, €/asukas]]*$B$8))</f>
        <v>468.64805477848245</v>
      </c>
      <c r="O255" s="378">
        <f>Tasaus[[#This Row],[Tasaus,  €/asukas]]*Tasaus[[#This Row],[Asukasluku 31.12.2021]]</f>
        <v>3229453.7454785225</v>
      </c>
      <c r="Q255" s="116"/>
      <c r="R255" s="117"/>
      <c r="S255" s="118"/>
    </row>
    <row r="256" spans="1:19" x14ac:dyDescent="0.25">
      <c r="A256" s="269">
        <v>781</v>
      </c>
      <c r="B256" s="13" t="s">
        <v>615</v>
      </c>
      <c r="C256" s="270">
        <v>3584</v>
      </c>
      <c r="D256" s="271">
        <v>19</v>
      </c>
      <c r="E256" s="271">
        <f>Tasaus[[#This Row],[Tuloveroprosentti 2022]]-12.64</f>
        <v>6.3599999999999994</v>
      </c>
      <c r="F256" s="14">
        <v>9508307.5500000007</v>
      </c>
      <c r="G256" s="14">
        <f>Tasaus[[#This Row],[Kunnallisvero (maksuunpantu), €]]*100/Tasaus[[#This Row],[Tuloveroprosentti 2022]]</f>
        <v>50043723.947368428</v>
      </c>
      <c r="H256" s="272">
        <f>Tasaus[[#This Row],[Verotettava tulo (kunnallisvero), €]]*($E$11/100)</f>
        <v>3688222.4549210537</v>
      </c>
      <c r="I256" s="14">
        <v>1270355.3386442505</v>
      </c>
      <c r="J256" s="15">
        <v>1214802.3977000003</v>
      </c>
      <c r="K256" s="15">
        <f>SUM(Tasaus[[#This Row],[Laskennallinen kunnallisvero, €]:[Laskennallinen kiinteistövero, €]])</f>
        <v>6173380.1912653046</v>
      </c>
      <c r="L256" s="15">
        <f>Tasaus[[#This Row],[Laskennallinen verotulo yhteensä, €]]/Tasaus[[#This Row],[Asukasluku 31.12.2021]]</f>
        <v>1722.483312295007</v>
      </c>
      <c r="M256" s="34">
        <f>$L$11-Tasaus[[#This Row],[Laskennallinen verotulo yhteensä, €/asukas (=tasausraja)]]</f>
        <v>234.46668770499309</v>
      </c>
      <c r="N256" s="377">
        <f>IF(Tasaus[[#This Row],[Erotus = tasausraja - laskennallinen verotulo, €/asukas]]&gt;0,(Tasaus[[#This Row],[Erotus = tasausraja - laskennallinen verotulo, €/asukas]]*$B$7),(Tasaus[[#This Row],[Erotus = tasausraja - laskennallinen verotulo, €/asukas]]*$B$8))</f>
        <v>211.02001893449378</v>
      </c>
      <c r="O256" s="378">
        <f>Tasaus[[#This Row],[Tasaus,  €/asukas]]*Tasaus[[#This Row],[Asukasluku 31.12.2021]]</f>
        <v>756295.74786122574</v>
      </c>
      <c r="Q256" s="116"/>
      <c r="R256" s="117"/>
      <c r="S256" s="118"/>
    </row>
    <row r="257" spans="1:19" x14ac:dyDescent="0.25">
      <c r="A257" s="269">
        <v>783</v>
      </c>
      <c r="B257" s="13" t="s">
        <v>616</v>
      </c>
      <c r="C257" s="270">
        <v>6588</v>
      </c>
      <c r="D257" s="271">
        <v>21.5</v>
      </c>
      <c r="E257" s="271">
        <f>Tasaus[[#This Row],[Tuloveroprosentti 2022]]-12.64</f>
        <v>8.86</v>
      </c>
      <c r="F257" s="14">
        <v>25123341.469999999</v>
      </c>
      <c r="G257" s="14">
        <f>Tasaus[[#This Row],[Kunnallisvero (maksuunpantu), €]]*100/Tasaus[[#This Row],[Tuloveroprosentti 2022]]</f>
        <v>116852751.02325581</v>
      </c>
      <c r="H257" s="272">
        <f>Tasaus[[#This Row],[Verotettava tulo (kunnallisvero), €]]*($E$11/100)</f>
        <v>8612047.7504139543</v>
      </c>
      <c r="I257" s="14">
        <v>1352157.5334045936</v>
      </c>
      <c r="J257" s="15">
        <v>1194220.5971500003</v>
      </c>
      <c r="K257" s="15">
        <f>SUM(Tasaus[[#This Row],[Laskennallinen kunnallisvero, €]:[Laskennallinen kiinteistövero, €]])</f>
        <v>11158425.880968548</v>
      </c>
      <c r="L257" s="15">
        <f>Tasaus[[#This Row],[Laskennallinen verotulo yhteensä, €]]/Tasaus[[#This Row],[Asukasluku 31.12.2021]]</f>
        <v>1693.7501337232161</v>
      </c>
      <c r="M257" s="34">
        <f>$L$11-Tasaus[[#This Row],[Laskennallinen verotulo yhteensä, €/asukas (=tasausraja)]]</f>
        <v>263.19986627678395</v>
      </c>
      <c r="N257" s="377">
        <f>IF(Tasaus[[#This Row],[Erotus = tasausraja - laskennallinen verotulo, €/asukas]]&gt;0,(Tasaus[[#This Row],[Erotus = tasausraja - laskennallinen verotulo, €/asukas]]*$B$7),(Tasaus[[#This Row],[Erotus = tasausraja - laskennallinen verotulo, €/asukas]]*$B$8))</f>
        <v>236.87987964910556</v>
      </c>
      <c r="O257" s="378">
        <f>Tasaus[[#This Row],[Tasaus,  €/asukas]]*Tasaus[[#This Row],[Asukasluku 31.12.2021]]</f>
        <v>1560564.6471283075</v>
      </c>
      <c r="Q257" s="116"/>
      <c r="R257" s="117"/>
      <c r="S257" s="118"/>
    </row>
    <row r="258" spans="1:19" x14ac:dyDescent="0.25">
      <c r="A258" s="269">
        <v>785</v>
      </c>
      <c r="B258" s="13" t="s">
        <v>617</v>
      </c>
      <c r="C258" s="270">
        <v>2673</v>
      </c>
      <c r="D258" s="271">
        <v>21</v>
      </c>
      <c r="E258" s="271">
        <f>Tasaus[[#This Row],[Tuloveroprosentti 2022]]-12.64</f>
        <v>8.36</v>
      </c>
      <c r="F258" s="14">
        <v>7700889.25</v>
      </c>
      <c r="G258" s="14">
        <f>Tasaus[[#This Row],[Kunnallisvero (maksuunpantu), €]]*100/Tasaus[[#This Row],[Tuloveroprosentti 2022]]</f>
        <v>36670901.190476194</v>
      </c>
      <c r="H258" s="272">
        <f>Tasaus[[#This Row],[Verotettava tulo (kunnallisvero), €]]*($E$11/100)</f>
        <v>2702645.4177380959</v>
      </c>
      <c r="I258" s="14">
        <v>602254.66306298587</v>
      </c>
      <c r="J258" s="15">
        <v>716581.26930000004</v>
      </c>
      <c r="K258" s="15">
        <f>SUM(Tasaus[[#This Row],[Laskennallinen kunnallisvero, €]:[Laskennallinen kiinteistövero, €]])</f>
        <v>4021481.3501010817</v>
      </c>
      <c r="L258" s="15">
        <f>Tasaus[[#This Row],[Laskennallinen verotulo yhteensä, €]]/Tasaus[[#This Row],[Asukasluku 31.12.2021]]</f>
        <v>1504.4823606812877</v>
      </c>
      <c r="M258" s="34">
        <f>$L$11-Tasaus[[#This Row],[Laskennallinen verotulo yhteensä, €/asukas (=tasausraja)]]</f>
        <v>452.46763931871237</v>
      </c>
      <c r="N258" s="377">
        <f>IF(Tasaus[[#This Row],[Erotus = tasausraja - laskennallinen verotulo, €/asukas]]&gt;0,(Tasaus[[#This Row],[Erotus = tasausraja - laskennallinen verotulo, €/asukas]]*$B$7),(Tasaus[[#This Row],[Erotus = tasausraja - laskennallinen verotulo, €/asukas]]*$B$8))</f>
        <v>407.22087538684116</v>
      </c>
      <c r="O258" s="378">
        <f>Tasaus[[#This Row],[Tasaus,  €/asukas]]*Tasaus[[#This Row],[Asukasluku 31.12.2021]]</f>
        <v>1088501.3999090265</v>
      </c>
      <c r="Q258" s="116"/>
      <c r="R258" s="117"/>
      <c r="S258" s="118"/>
    </row>
    <row r="259" spans="1:19" x14ac:dyDescent="0.25">
      <c r="A259" s="269">
        <v>790</v>
      </c>
      <c r="B259" s="13" t="s">
        <v>259</v>
      </c>
      <c r="C259" s="270">
        <v>23998</v>
      </c>
      <c r="D259" s="271">
        <v>21.5</v>
      </c>
      <c r="E259" s="271">
        <f>Tasaus[[#This Row],[Tuloveroprosentti 2022]]-12.64</f>
        <v>8.86</v>
      </c>
      <c r="F259" s="14">
        <v>80743267.340000004</v>
      </c>
      <c r="G259" s="14">
        <f>Tasaus[[#This Row],[Kunnallisvero (maksuunpantu), €]]*100/Tasaus[[#This Row],[Tuloveroprosentti 2022]]</f>
        <v>375550080.6511628</v>
      </c>
      <c r="H259" s="272">
        <f>Tasaus[[#This Row],[Verotettava tulo (kunnallisvero), €]]*($E$11/100)</f>
        <v>27678040.943990704</v>
      </c>
      <c r="I259" s="14">
        <v>4937245.7798915897</v>
      </c>
      <c r="J259" s="15">
        <v>3416129.8406500001</v>
      </c>
      <c r="K259" s="15">
        <f>SUM(Tasaus[[#This Row],[Laskennallinen kunnallisvero, €]:[Laskennallinen kiinteistövero, €]])</f>
        <v>36031416.564532295</v>
      </c>
      <c r="L259" s="15">
        <f>Tasaus[[#This Row],[Laskennallinen verotulo yhteensä, €]]/Tasaus[[#This Row],[Asukasluku 31.12.2021]]</f>
        <v>1501.4341430340985</v>
      </c>
      <c r="M259" s="34">
        <f>$L$11-Tasaus[[#This Row],[Laskennallinen verotulo yhteensä, €/asukas (=tasausraja)]]</f>
        <v>455.51585696590155</v>
      </c>
      <c r="N259" s="377">
        <f>IF(Tasaus[[#This Row],[Erotus = tasausraja - laskennallinen verotulo, €/asukas]]&gt;0,(Tasaus[[#This Row],[Erotus = tasausraja - laskennallinen verotulo, €/asukas]]*$B$7),(Tasaus[[#This Row],[Erotus = tasausraja - laskennallinen verotulo, €/asukas]]*$B$8))</f>
        <v>409.96427126931138</v>
      </c>
      <c r="O259" s="378">
        <f>Tasaus[[#This Row],[Tasaus,  €/asukas]]*Tasaus[[#This Row],[Asukasluku 31.12.2021]]</f>
        <v>9838322.5819209348</v>
      </c>
      <c r="Q259" s="116"/>
      <c r="R259" s="117"/>
      <c r="S259" s="118"/>
    </row>
    <row r="260" spans="1:19" x14ac:dyDescent="0.25">
      <c r="A260" s="269">
        <v>791</v>
      </c>
      <c r="B260" s="13" t="s">
        <v>260</v>
      </c>
      <c r="C260" s="270">
        <v>5131</v>
      </c>
      <c r="D260" s="271">
        <v>21.75</v>
      </c>
      <c r="E260" s="271">
        <f>Tasaus[[#This Row],[Tuloveroprosentti 2022]]-12.64</f>
        <v>9.11</v>
      </c>
      <c r="F260" s="14">
        <v>14432873.619999999</v>
      </c>
      <c r="G260" s="14">
        <f>Tasaus[[#This Row],[Kunnallisvero (maksuunpantu), €]]*100/Tasaus[[#This Row],[Tuloveroprosentti 2022]]</f>
        <v>66358039.632183909</v>
      </c>
      <c r="H260" s="272">
        <f>Tasaus[[#This Row],[Verotettava tulo (kunnallisvero), €]]*($E$11/100)</f>
        <v>4890587.5208919551</v>
      </c>
      <c r="I260" s="14">
        <v>1181322.1900079863</v>
      </c>
      <c r="J260" s="15">
        <v>729457.65835000004</v>
      </c>
      <c r="K260" s="15">
        <f>SUM(Tasaus[[#This Row],[Laskennallinen kunnallisvero, €]:[Laskennallinen kiinteistövero, €]])</f>
        <v>6801367.3692499418</v>
      </c>
      <c r="L260" s="15">
        <f>Tasaus[[#This Row],[Laskennallinen verotulo yhteensä, €]]/Tasaus[[#This Row],[Asukasluku 31.12.2021]]</f>
        <v>1325.5442154063421</v>
      </c>
      <c r="M260" s="34">
        <f>$L$11-Tasaus[[#This Row],[Laskennallinen verotulo yhteensä, €/asukas (=tasausraja)]]</f>
        <v>631.40578459365793</v>
      </c>
      <c r="N260" s="377">
        <f>IF(Tasaus[[#This Row],[Erotus = tasausraja - laskennallinen verotulo, €/asukas]]&gt;0,(Tasaus[[#This Row],[Erotus = tasausraja - laskennallinen verotulo, €/asukas]]*$B$7),(Tasaus[[#This Row],[Erotus = tasausraja - laskennallinen verotulo, €/asukas]]*$B$8))</f>
        <v>568.26520613429216</v>
      </c>
      <c r="O260" s="378">
        <f>Tasaus[[#This Row],[Tasaus,  €/asukas]]*Tasaus[[#This Row],[Asukasluku 31.12.2021]]</f>
        <v>2915768.7726750532</v>
      </c>
      <c r="Q260" s="116"/>
      <c r="R260" s="117"/>
      <c r="S260" s="118"/>
    </row>
    <row r="261" spans="1:19" x14ac:dyDescent="0.25">
      <c r="A261" s="269">
        <v>831</v>
      </c>
      <c r="B261" s="13" t="s">
        <v>618</v>
      </c>
      <c r="C261" s="270">
        <v>4595</v>
      </c>
      <c r="D261" s="271">
        <v>21</v>
      </c>
      <c r="E261" s="271">
        <f>Tasaus[[#This Row],[Tuloveroprosentti 2022]]-12.64</f>
        <v>8.36</v>
      </c>
      <c r="F261" s="14">
        <v>18685608.199999999</v>
      </c>
      <c r="G261" s="14">
        <f>Tasaus[[#This Row],[Kunnallisvero (maksuunpantu), €]]*100/Tasaus[[#This Row],[Tuloveroprosentti 2022]]</f>
        <v>88979086.666666672</v>
      </c>
      <c r="H261" s="272">
        <f>Tasaus[[#This Row],[Verotettava tulo (kunnallisvero), €]]*($E$11/100)</f>
        <v>6557758.6873333352</v>
      </c>
      <c r="I261" s="14">
        <v>559089.33853130485</v>
      </c>
      <c r="J261" s="15">
        <v>937678.03214999998</v>
      </c>
      <c r="K261" s="15">
        <f>SUM(Tasaus[[#This Row],[Laskennallinen kunnallisvero, €]:[Laskennallinen kiinteistövero, €]])</f>
        <v>8054526.0580146406</v>
      </c>
      <c r="L261" s="15">
        <f>Tasaus[[#This Row],[Laskennallinen verotulo yhteensä, €]]/Tasaus[[#This Row],[Asukasluku 31.12.2021]]</f>
        <v>1752.8892400467118</v>
      </c>
      <c r="M261" s="34">
        <f>$L$11-Tasaus[[#This Row],[Laskennallinen verotulo yhteensä, €/asukas (=tasausraja)]]</f>
        <v>204.0607599532882</v>
      </c>
      <c r="N261" s="377">
        <f>IF(Tasaus[[#This Row],[Erotus = tasausraja - laskennallinen verotulo, €/asukas]]&gt;0,(Tasaus[[#This Row],[Erotus = tasausraja - laskennallinen verotulo, €/asukas]]*$B$7),(Tasaus[[#This Row],[Erotus = tasausraja - laskennallinen verotulo, €/asukas]]*$B$8))</f>
        <v>183.65468395795938</v>
      </c>
      <c r="O261" s="378">
        <f>Tasaus[[#This Row],[Tasaus,  €/asukas]]*Tasaus[[#This Row],[Asukasluku 31.12.2021]]</f>
        <v>843893.27278682333</v>
      </c>
      <c r="Q261" s="116"/>
      <c r="R261" s="117"/>
      <c r="S261" s="118"/>
    </row>
    <row r="262" spans="1:19" x14ac:dyDescent="0.25">
      <c r="A262" s="269">
        <v>832</v>
      </c>
      <c r="B262" s="13" t="s">
        <v>619</v>
      </c>
      <c r="C262" s="270">
        <v>3913</v>
      </c>
      <c r="D262" s="271">
        <v>20.5</v>
      </c>
      <c r="E262" s="271">
        <f>Tasaus[[#This Row],[Tuloveroprosentti 2022]]-12.64</f>
        <v>7.8599999999999994</v>
      </c>
      <c r="F262" s="14">
        <v>10562314.220000001</v>
      </c>
      <c r="G262" s="14">
        <f>Tasaus[[#This Row],[Kunnallisvero (maksuunpantu), €]]*100/Tasaus[[#This Row],[Tuloveroprosentti 2022]]</f>
        <v>51523484.000000007</v>
      </c>
      <c r="H262" s="272">
        <f>Tasaus[[#This Row],[Verotettava tulo (kunnallisvero), €]]*($E$11/100)</f>
        <v>3797280.7708000015</v>
      </c>
      <c r="I262" s="14">
        <v>1289551.1296242001</v>
      </c>
      <c r="J262" s="15">
        <v>528888.27265000006</v>
      </c>
      <c r="K262" s="15">
        <f>SUM(Tasaus[[#This Row],[Laskennallinen kunnallisvero, €]:[Laskennallinen kiinteistövero, €]])</f>
        <v>5615720.1730742007</v>
      </c>
      <c r="L262" s="15">
        <f>Tasaus[[#This Row],[Laskennallinen verotulo yhteensä, €]]/Tasaus[[#This Row],[Asukasluku 31.12.2021]]</f>
        <v>1435.1444347237928</v>
      </c>
      <c r="M262" s="34">
        <f>$L$11-Tasaus[[#This Row],[Laskennallinen verotulo yhteensä, €/asukas (=tasausraja)]]</f>
        <v>521.80556527620729</v>
      </c>
      <c r="N262" s="377">
        <f>IF(Tasaus[[#This Row],[Erotus = tasausraja - laskennallinen verotulo, €/asukas]]&gt;0,(Tasaus[[#This Row],[Erotus = tasausraja - laskennallinen verotulo, €/asukas]]*$B$7),(Tasaus[[#This Row],[Erotus = tasausraja - laskennallinen verotulo, €/asukas]]*$B$8))</f>
        <v>469.62500874858659</v>
      </c>
      <c r="O262" s="378">
        <f>Tasaus[[#This Row],[Tasaus,  €/asukas]]*Tasaus[[#This Row],[Asukasluku 31.12.2021]]</f>
        <v>1837642.6592332195</v>
      </c>
      <c r="Q262" s="116"/>
      <c r="R262" s="117"/>
    </row>
    <row r="263" spans="1:19" x14ac:dyDescent="0.25">
      <c r="A263" s="269">
        <v>833</v>
      </c>
      <c r="B263" s="13" t="s">
        <v>620</v>
      </c>
      <c r="C263" s="270">
        <v>1677</v>
      </c>
      <c r="D263" s="271">
        <v>19.5</v>
      </c>
      <c r="E263" s="271">
        <f>Tasaus[[#This Row],[Tuloveroprosentti 2022]]-12.64</f>
        <v>6.8599999999999994</v>
      </c>
      <c r="F263" s="14">
        <v>5471183.21</v>
      </c>
      <c r="G263" s="14">
        <f>Tasaus[[#This Row],[Kunnallisvero (maksuunpantu), €]]*100/Tasaus[[#This Row],[Tuloveroprosentti 2022]]</f>
        <v>28057349.794871796</v>
      </c>
      <c r="H263" s="272">
        <f>Tasaus[[#This Row],[Verotettava tulo (kunnallisvero), €]]*($E$11/100)</f>
        <v>2067826.6798820519</v>
      </c>
      <c r="I263" s="14">
        <v>220401.97030692207</v>
      </c>
      <c r="J263" s="15">
        <v>575140.56075000006</v>
      </c>
      <c r="K263" s="15">
        <f>SUM(Tasaus[[#This Row],[Laskennallinen kunnallisvero, €]:[Laskennallinen kiinteistövero, €]])</f>
        <v>2863369.2109389743</v>
      </c>
      <c r="L263" s="15">
        <f>Tasaus[[#This Row],[Laskennallinen verotulo yhteensä, €]]/Tasaus[[#This Row],[Asukasluku 31.12.2021]]</f>
        <v>1707.4354269165024</v>
      </c>
      <c r="M263" s="34">
        <f>$L$11-Tasaus[[#This Row],[Laskennallinen verotulo yhteensä, €/asukas (=tasausraja)]]</f>
        <v>249.51457308349768</v>
      </c>
      <c r="N263" s="377">
        <f>IF(Tasaus[[#This Row],[Erotus = tasausraja - laskennallinen verotulo, €/asukas]]&gt;0,(Tasaus[[#This Row],[Erotus = tasausraja - laskennallinen verotulo, €/asukas]]*$B$7),(Tasaus[[#This Row],[Erotus = tasausraja - laskennallinen verotulo, €/asukas]]*$B$8))</f>
        <v>224.56311577514791</v>
      </c>
      <c r="O263" s="378">
        <f>Tasaus[[#This Row],[Tasaus,  €/asukas]]*Tasaus[[#This Row],[Asukasluku 31.12.2021]]</f>
        <v>376592.34515492304</v>
      </c>
      <c r="Q263" s="116"/>
      <c r="R263" s="117"/>
    </row>
    <row r="264" spans="1:19" x14ac:dyDescent="0.25">
      <c r="A264" s="269">
        <v>834</v>
      </c>
      <c r="B264" s="13" t="s">
        <v>621</v>
      </c>
      <c r="C264" s="270">
        <v>5967</v>
      </c>
      <c r="D264" s="271">
        <v>21.250000000000004</v>
      </c>
      <c r="E264" s="271">
        <f>Tasaus[[#This Row],[Tuloveroprosentti 2022]]-12.64</f>
        <v>8.610000000000003</v>
      </c>
      <c r="F264" s="14">
        <v>22113134.079999998</v>
      </c>
      <c r="G264" s="14">
        <f>Tasaus[[#This Row],[Kunnallisvero (maksuunpantu), €]]*100/Tasaus[[#This Row],[Tuloveroprosentti 2022]]</f>
        <v>104061807.43529411</v>
      </c>
      <c r="H264" s="272">
        <f>Tasaus[[#This Row],[Verotettava tulo (kunnallisvero), €]]*($E$11/100)</f>
        <v>7669355.2079811776</v>
      </c>
      <c r="I264" s="14">
        <v>1237249.3581581551</v>
      </c>
      <c r="J264" s="15">
        <v>997599.4127000001</v>
      </c>
      <c r="K264" s="15">
        <f>SUM(Tasaus[[#This Row],[Laskennallinen kunnallisvero, €]:[Laskennallinen kiinteistövero, €]])</f>
        <v>9904203.9788393322</v>
      </c>
      <c r="L264" s="15">
        <f>Tasaus[[#This Row],[Laskennallinen verotulo yhteensä, €]]/Tasaus[[#This Row],[Asukasluku 31.12.2021]]</f>
        <v>1659.8297266363888</v>
      </c>
      <c r="M264" s="34">
        <f>$L$11-Tasaus[[#This Row],[Laskennallinen verotulo yhteensä, €/asukas (=tasausraja)]]</f>
        <v>297.1202733636112</v>
      </c>
      <c r="N264" s="377">
        <f>IF(Tasaus[[#This Row],[Erotus = tasausraja - laskennallinen verotulo, €/asukas]]&gt;0,(Tasaus[[#This Row],[Erotus = tasausraja - laskennallinen verotulo, €/asukas]]*$B$7),(Tasaus[[#This Row],[Erotus = tasausraja - laskennallinen verotulo, €/asukas]]*$B$8))</f>
        <v>267.40824602725007</v>
      </c>
      <c r="O264" s="378">
        <f>Tasaus[[#This Row],[Tasaus,  €/asukas]]*Tasaus[[#This Row],[Asukasluku 31.12.2021]]</f>
        <v>1595625.0040446012</v>
      </c>
      <c r="Q264" s="116"/>
      <c r="R264" s="117"/>
    </row>
    <row r="265" spans="1:19" x14ac:dyDescent="0.25">
      <c r="A265" s="269">
        <v>837</v>
      </c>
      <c r="B265" s="13" t="s">
        <v>622</v>
      </c>
      <c r="C265" s="270">
        <v>244223</v>
      </c>
      <c r="D265" s="271">
        <v>20.25</v>
      </c>
      <c r="E265" s="271">
        <f>Tasaus[[#This Row],[Tuloveroprosentti 2022]]-12.64</f>
        <v>7.6099999999999994</v>
      </c>
      <c r="F265" s="14">
        <v>966749179.13</v>
      </c>
      <c r="G265" s="14">
        <f>Tasaus[[#This Row],[Kunnallisvero (maksuunpantu), €]]*100/Tasaus[[#This Row],[Tuloveroprosentti 2022]]</f>
        <v>4774070020.3950615</v>
      </c>
      <c r="H265" s="272">
        <f>Tasaus[[#This Row],[Verotettava tulo (kunnallisvero), €]]*($E$11/100)</f>
        <v>351848960.50311613</v>
      </c>
      <c r="I265" s="14">
        <v>83489519.234238386</v>
      </c>
      <c r="J265" s="15">
        <v>41220724.95525001</v>
      </c>
      <c r="K265" s="15">
        <f>SUM(Tasaus[[#This Row],[Laskennallinen kunnallisvero, €]:[Laskennallinen kiinteistövero, €]])</f>
        <v>476559204.69260454</v>
      </c>
      <c r="L265" s="15">
        <f>Tasaus[[#This Row],[Laskennallinen verotulo yhteensä, €]]/Tasaus[[#This Row],[Asukasluku 31.12.2021]]</f>
        <v>1951.3281087064058</v>
      </c>
      <c r="M265" s="34">
        <f>$L$11-Tasaus[[#This Row],[Laskennallinen verotulo yhteensä, €/asukas (=tasausraja)]]</f>
        <v>5.6218912935942171</v>
      </c>
      <c r="N265" s="377">
        <f>IF(Tasaus[[#This Row],[Erotus = tasausraja - laskennallinen verotulo, €/asukas]]&gt;0,(Tasaus[[#This Row],[Erotus = tasausraja - laskennallinen verotulo, €/asukas]]*$B$7),(Tasaus[[#This Row],[Erotus = tasausraja - laskennallinen verotulo, €/asukas]]*$B$8))</f>
        <v>5.0597021642347952</v>
      </c>
      <c r="O265" s="378">
        <f>Tasaus[[#This Row],[Tasaus,  €/asukas]]*Tasaus[[#This Row],[Asukasluku 31.12.2021]]</f>
        <v>1235695.6416559145</v>
      </c>
      <c r="Q265" s="116"/>
      <c r="R265" s="117"/>
    </row>
    <row r="266" spans="1:19" x14ac:dyDescent="0.25">
      <c r="A266" s="269">
        <v>844</v>
      </c>
      <c r="B266" s="13" t="s">
        <v>623</v>
      </c>
      <c r="C266" s="270">
        <v>1479</v>
      </c>
      <c r="D266" s="271">
        <v>21.5</v>
      </c>
      <c r="E266" s="271">
        <f>Tasaus[[#This Row],[Tuloveroprosentti 2022]]-12.64</f>
        <v>8.86</v>
      </c>
      <c r="F266" s="14">
        <v>4062658.45</v>
      </c>
      <c r="G266" s="14">
        <f>Tasaus[[#This Row],[Kunnallisvero (maksuunpantu), €]]*100/Tasaus[[#This Row],[Tuloveroprosentti 2022]]</f>
        <v>18896085.813953489</v>
      </c>
      <c r="H266" s="272">
        <f>Tasaus[[#This Row],[Verotettava tulo (kunnallisvero), €]]*($E$11/100)</f>
        <v>1392641.5244883725</v>
      </c>
      <c r="I266" s="14">
        <v>412186.91580513556</v>
      </c>
      <c r="J266" s="15">
        <v>254281.15960000001</v>
      </c>
      <c r="K266" s="15">
        <f>SUM(Tasaus[[#This Row],[Laskennallinen kunnallisvero, €]:[Laskennallinen kiinteistövero, €]])</f>
        <v>2059109.599893508</v>
      </c>
      <c r="L266" s="15">
        <f>Tasaus[[#This Row],[Laskennallinen verotulo yhteensä, €]]/Tasaus[[#This Row],[Asukasluku 31.12.2021]]</f>
        <v>1392.2309667975037</v>
      </c>
      <c r="M266" s="34">
        <f>$L$11-Tasaus[[#This Row],[Laskennallinen verotulo yhteensä, €/asukas (=tasausraja)]]</f>
        <v>564.71903320249635</v>
      </c>
      <c r="N266" s="377">
        <f>IF(Tasaus[[#This Row],[Erotus = tasausraja - laskennallinen verotulo, €/asukas]]&gt;0,(Tasaus[[#This Row],[Erotus = tasausraja - laskennallinen verotulo, €/asukas]]*$B$7),(Tasaus[[#This Row],[Erotus = tasausraja - laskennallinen verotulo, €/asukas]]*$B$8))</f>
        <v>508.24712988224672</v>
      </c>
      <c r="O266" s="378">
        <f>Tasaus[[#This Row],[Tasaus,  €/asukas]]*Tasaus[[#This Row],[Asukasluku 31.12.2021]]</f>
        <v>751697.50509584288</v>
      </c>
      <c r="Q266" s="116"/>
      <c r="R266" s="117"/>
    </row>
    <row r="267" spans="1:19" x14ac:dyDescent="0.25">
      <c r="A267" s="269">
        <v>845</v>
      </c>
      <c r="B267" s="13" t="s">
        <v>624</v>
      </c>
      <c r="C267" s="270">
        <v>2882</v>
      </c>
      <c r="D267" s="271">
        <v>20</v>
      </c>
      <c r="E267" s="271">
        <f>Tasaus[[#This Row],[Tuloveroprosentti 2022]]-12.64</f>
        <v>7.3599999999999994</v>
      </c>
      <c r="F267" s="14">
        <v>8823423.9800000004</v>
      </c>
      <c r="G267" s="14">
        <f>Tasaus[[#This Row],[Kunnallisvero (maksuunpantu), €]]*100/Tasaus[[#This Row],[Tuloveroprosentti 2022]]</f>
        <v>44117119.899999999</v>
      </c>
      <c r="H267" s="272">
        <f>Tasaus[[#This Row],[Verotettava tulo (kunnallisvero), €]]*($E$11/100)</f>
        <v>3251431.7366300006</v>
      </c>
      <c r="I267" s="14">
        <v>532988.68278567248</v>
      </c>
      <c r="J267" s="15">
        <v>461055.89384999999</v>
      </c>
      <c r="K267" s="15">
        <f>SUM(Tasaus[[#This Row],[Laskennallinen kunnallisvero, €]:[Laskennallinen kiinteistövero, €]])</f>
        <v>4245476.3132656729</v>
      </c>
      <c r="L267" s="15">
        <f>Tasaus[[#This Row],[Laskennallinen verotulo yhteensä, €]]/Tasaus[[#This Row],[Asukasluku 31.12.2021]]</f>
        <v>1473.1007332635922</v>
      </c>
      <c r="M267" s="34">
        <f>$L$11-Tasaus[[#This Row],[Laskennallinen verotulo yhteensä, €/asukas (=tasausraja)]]</f>
        <v>483.8492667364078</v>
      </c>
      <c r="N267" s="377">
        <f>IF(Tasaus[[#This Row],[Erotus = tasausraja - laskennallinen verotulo, €/asukas]]&gt;0,(Tasaus[[#This Row],[Erotus = tasausraja - laskennallinen verotulo, €/asukas]]*$B$7),(Tasaus[[#This Row],[Erotus = tasausraja - laskennallinen verotulo, €/asukas]]*$B$8))</f>
        <v>435.46434006276701</v>
      </c>
      <c r="O267" s="378">
        <f>Tasaus[[#This Row],[Tasaus,  €/asukas]]*Tasaus[[#This Row],[Asukasluku 31.12.2021]]</f>
        <v>1255008.2280608944</v>
      </c>
      <c r="Q267" s="116"/>
      <c r="R267" s="117"/>
    </row>
    <row r="268" spans="1:19" x14ac:dyDescent="0.25">
      <c r="A268" s="269">
        <v>846</v>
      </c>
      <c r="B268" s="13" t="s">
        <v>625</v>
      </c>
      <c r="C268" s="270">
        <v>4952</v>
      </c>
      <c r="D268" s="271">
        <v>22.5</v>
      </c>
      <c r="E268" s="271">
        <f>Tasaus[[#This Row],[Tuloveroprosentti 2022]]-12.64</f>
        <v>9.86</v>
      </c>
      <c r="F268" s="14">
        <v>15539290.51</v>
      </c>
      <c r="G268" s="14">
        <f>Tasaus[[#This Row],[Kunnallisvero (maksuunpantu), €]]*100/Tasaus[[#This Row],[Tuloveroprosentti 2022]]</f>
        <v>69063513.377777785</v>
      </c>
      <c r="H268" s="272">
        <f>Tasaus[[#This Row],[Verotettava tulo (kunnallisvero), €]]*($E$11/100)</f>
        <v>5089980.9359422242</v>
      </c>
      <c r="I268" s="14">
        <v>851928.90250245214</v>
      </c>
      <c r="J268" s="15">
        <v>586560.61735000007</v>
      </c>
      <c r="K268" s="15">
        <f>SUM(Tasaus[[#This Row],[Laskennallinen kunnallisvero, €]:[Laskennallinen kiinteistövero, €]])</f>
        <v>6528470.4557946762</v>
      </c>
      <c r="L268" s="15">
        <f>Tasaus[[#This Row],[Laskennallinen verotulo yhteensä, €]]/Tasaus[[#This Row],[Asukasluku 31.12.2021]]</f>
        <v>1318.3502535934322</v>
      </c>
      <c r="M268" s="34">
        <f>$L$11-Tasaus[[#This Row],[Laskennallinen verotulo yhteensä, €/asukas (=tasausraja)]]</f>
        <v>638.59974640656787</v>
      </c>
      <c r="N268" s="377">
        <f>IF(Tasaus[[#This Row],[Erotus = tasausraja - laskennallinen verotulo, €/asukas]]&gt;0,(Tasaus[[#This Row],[Erotus = tasausraja - laskennallinen verotulo, €/asukas]]*$B$7),(Tasaus[[#This Row],[Erotus = tasausraja - laskennallinen verotulo, €/asukas]]*$B$8))</f>
        <v>574.73977176591109</v>
      </c>
      <c r="O268" s="378">
        <f>Tasaus[[#This Row],[Tasaus,  €/asukas]]*Tasaus[[#This Row],[Asukasluku 31.12.2021]]</f>
        <v>2846111.3497847915</v>
      </c>
      <c r="Q268" s="116"/>
      <c r="R268" s="117"/>
    </row>
    <row r="269" spans="1:19" x14ac:dyDescent="0.25">
      <c r="A269" s="269">
        <v>848</v>
      </c>
      <c r="B269" s="13" t="s">
        <v>626</v>
      </c>
      <c r="C269" s="270">
        <v>4241</v>
      </c>
      <c r="D269" s="271">
        <v>21.75</v>
      </c>
      <c r="E269" s="271">
        <f>Tasaus[[#This Row],[Tuloveroprosentti 2022]]-12.64</f>
        <v>9.11</v>
      </c>
      <c r="F269" s="14">
        <v>12027552.220000001</v>
      </c>
      <c r="G269" s="14">
        <f>Tasaus[[#This Row],[Kunnallisvero (maksuunpantu), €]]*100/Tasaus[[#This Row],[Tuloveroprosentti 2022]]</f>
        <v>55299090.666666664</v>
      </c>
      <c r="H269" s="272">
        <f>Tasaus[[#This Row],[Verotettava tulo (kunnallisvero), €]]*($E$11/100)</f>
        <v>4075542.982133334</v>
      </c>
      <c r="I269" s="14">
        <v>862363.93438909168</v>
      </c>
      <c r="J269" s="15">
        <v>521222.29560000001</v>
      </c>
      <c r="K269" s="15">
        <f>SUM(Tasaus[[#This Row],[Laskennallinen kunnallisvero, €]:[Laskennallinen kiinteistövero, €]])</f>
        <v>5459129.2121224254</v>
      </c>
      <c r="L269" s="15">
        <f>Tasaus[[#This Row],[Laskennallinen verotulo yhteensä, €]]/Tasaus[[#This Row],[Asukasluku 31.12.2021]]</f>
        <v>1287.2268833111118</v>
      </c>
      <c r="M269" s="34">
        <f>$L$11-Tasaus[[#This Row],[Laskennallinen verotulo yhteensä, €/asukas (=tasausraja)]]</f>
        <v>669.72311668888824</v>
      </c>
      <c r="N269" s="377">
        <f>IF(Tasaus[[#This Row],[Erotus = tasausraja - laskennallinen verotulo, €/asukas]]&gt;0,(Tasaus[[#This Row],[Erotus = tasausraja - laskennallinen verotulo, €/asukas]]*$B$7),(Tasaus[[#This Row],[Erotus = tasausraja - laskennallinen verotulo, €/asukas]]*$B$8))</f>
        <v>602.75080501999946</v>
      </c>
      <c r="O269" s="378">
        <f>Tasaus[[#This Row],[Tasaus,  €/asukas]]*Tasaus[[#This Row],[Asukasluku 31.12.2021]]</f>
        <v>2556266.1640898176</v>
      </c>
      <c r="Q269" s="116"/>
      <c r="R269" s="117"/>
    </row>
    <row r="270" spans="1:19" x14ac:dyDescent="0.25">
      <c r="A270" s="269">
        <v>849</v>
      </c>
      <c r="B270" s="13" t="s">
        <v>627</v>
      </c>
      <c r="C270" s="270">
        <v>2938</v>
      </c>
      <c r="D270" s="271">
        <v>21.75</v>
      </c>
      <c r="E270" s="271">
        <f>Tasaus[[#This Row],[Tuloveroprosentti 2022]]-12.64</f>
        <v>9.11</v>
      </c>
      <c r="F270" s="14">
        <v>8366437.3399999999</v>
      </c>
      <c r="G270" s="14">
        <f>Tasaus[[#This Row],[Kunnallisvero (maksuunpantu), €]]*100/Tasaus[[#This Row],[Tuloveroprosentti 2022]]</f>
        <v>38466378.574712642</v>
      </c>
      <c r="H270" s="272">
        <f>Tasaus[[#This Row],[Verotettava tulo (kunnallisvero), €]]*($E$11/100)</f>
        <v>2834972.1009563222</v>
      </c>
      <c r="I270" s="14">
        <v>740378.83187079371</v>
      </c>
      <c r="J270" s="15">
        <v>374606.26649999997</v>
      </c>
      <c r="K270" s="15">
        <f>SUM(Tasaus[[#This Row],[Laskennallinen kunnallisvero, €]:[Laskennallinen kiinteistövero, €]])</f>
        <v>3949957.1993271159</v>
      </c>
      <c r="L270" s="15">
        <f>Tasaus[[#This Row],[Laskennallinen verotulo yhteensä, €]]/Tasaus[[#This Row],[Asukasluku 31.12.2021]]</f>
        <v>1344.4374402066426</v>
      </c>
      <c r="M270" s="34">
        <f>$L$11-Tasaus[[#This Row],[Laskennallinen verotulo yhteensä, €/asukas (=tasausraja)]]</f>
        <v>612.51255979335747</v>
      </c>
      <c r="N270" s="377">
        <f>IF(Tasaus[[#This Row],[Erotus = tasausraja - laskennallinen verotulo, €/asukas]]&gt;0,(Tasaus[[#This Row],[Erotus = tasausraja - laskennallinen verotulo, €/asukas]]*$B$7),(Tasaus[[#This Row],[Erotus = tasausraja - laskennallinen verotulo, €/asukas]]*$B$8))</f>
        <v>551.26130381402174</v>
      </c>
      <c r="O270" s="378">
        <f>Tasaus[[#This Row],[Tasaus,  €/asukas]]*Tasaus[[#This Row],[Asukasluku 31.12.2021]]</f>
        <v>1619605.710605596</v>
      </c>
      <c r="Q270" s="116"/>
      <c r="R270" s="117"/>
    </row>
    <row r="271" spans="1:19" x14ac:dyDescent="0.25">
      <c r="A271" s="269">
        <v>850</v>
      </c>
      <c r="B271" s="13" t="s">
        <v>628</v>
      </c>
      <c r="C271" s="270">
        <v>2387</v>
      </c>
      <c r="D271" s="271">
        <v>21</v>
      </c>
      <c r="E271" s="271">
        <f>Tasaus[[#This Row],[Tuloveroprosentti 2022]]-12.64</f>
        <v>8.36</v>
      </c>
      <c r="F271" s="14">
        <v>7641123.8799999999</v>
      </c>
      <c r="G271" s="14">
        <f>Tasaus[[#This Row],[Kunnallisvero (maksuunpantu), €]]*100/Tasaus[[#This Row],[Tuloveroprosentti 2022]]</f>
        <v>36386304.190476194</v>
      </c>
      <c r="H271" s="272">
        <f>Tasaus[[#This Row],[Verotettava tulo (kunnallisvero), €]]*($E$11/100)</f>
        <v>2681670.618838096</v>
      </c>
      <c r="I271" s="14">
        <v>599050.404693246</v>
      </c>
      <c r="J271" s="15">
        <v>376275.63990000001</v>
      </c>
      <c r="K271" s="15">
        <f>SUM(Tasaus[[#This Row],[Laskennallinen kunnallisvero, €]:[Laskennallinen kiinteistövero, €]])</f>
        <v>3656996.6634313418</v>
      </c>
      <c r="L271" s="15">
        <f>Tasaus[[#This Row],[Laskennallinen verotulo yhteensä, €]]/Tasaus[[#This Row],[Asukasluku 31.12.2021]]</f>
        <v>1532.0471987563226</v>
      </c>
      <c r="M271" s="34">
        <f>$L$11-Tasaus[[#This Row],[Laskennallinen verotulo yhteensä, €/asukas (=tasausraja)]]</f>
        <v>424.90280124367746</v>
      </c>
      <c r="N271" s="377">
        <f>IF(Tasaus[[#This Row],[Erotus = tasausraja - laskennallinen verotulo, €/asukas]]&gt;0,(Tasaus[[#This Row],[Erotus = tasausraja - laskennallinen verotulo, €/asukas]]*$B$7),(Tasaus[[#This Row],[Erotus = tasausraja - laskennallinen verotulo, €/asukas]]*$B$8))</f>
        <v>382.4125211193097</v>
      </c>
      <c r="O271" s="378">
        <f>Tasaus[[#This Row],[Tasaus,  €/asukas]]*Tasaus[[#This Row],[Asukasluku 31.12.2021]]</f>
        <v>912818.68791179231</v>
      </c>
      <c r="Q271" s="116"/>
      <c r="R271" s="117"/>
    </row>
    <row r="272" spans="1:19" x14ac:dyDescent="0.25">
      <c r="A272" s="269">
        <v>851</v>
      </c>
      <c r="B272" s="13" t="s">
        <v>629</v>
      </c>
      <c r="C272" s="270">
        <v>21333</v>
      </c>
      <c r="D272" s="271">
        <v>21</v>
      </c>
      <c r="E272" s="271">
        <f>Tasaus[[#This Row],[Tuloveroprosentti 2022]]-12.64</f>
        <v>8.36</v>
      </c>
      <c r="F272" s="14">
        <v>81981422.700000003</v>
      </c>
      <c r="G272" s="14">
        <f>Tasaus[[#This Row],[Kunnallisvero (maksuunpantu), €]]*100/Tasaus[[#This Row],[Tuloveroprosentti 2022]]</f>
        <v>390387727.14285713</v>
      </c>
      <c r="H272" s="272">
        <f>Tasaus[[#This Row],[Verotettava tulo (kunnallisvero), €]]*($E$11/100)</f>
        <v>28771575.490428578</v>
      </c>
      <c r="I272" s="14">
        <v>2999004.0321832006</v>
      </c>
      <c r="J272" s="15">
        <v>3308112.1794500002</v>
      </c>
      <c r="K272" s="15">
        <f>SUM(Tasaus[[#This Row],[Laskennallinen kunnallisvero, €]:[Laskennallinen kiinteistövero, €]])</f>
        <v>35078691.70206178</v>
      </c>
      <c r="L272" s="15">
        <f>Tasaus[[#This Row],[Laskennallinen verotulo yhteensä, €]]/Tasaus[[#This Row],[Asukasluku 31.12.2021]]</f>
        <v>1644.3393663367449</v>
      </c>
      <c r="M272" s="34">
        <f>$L$11-Tasaus[[#This Row],[Laskennallinen verotulo yhteensä, €/asukas (=tasausraja)]]</f>
        <v>312.61063366325516</v>
      </c>
      <c r="N272" s="377">
        <f>IF(Tasaus[[#This Row],[Erotus = tasausraja - laskennallinen verotulo, €/asukas]]&gt;0,(Tasaus[[#This Row],[Erotus = tasausraja - laskennallinen verotulo, €/asukas]]*$B$7),(Tasaus[[#This Row],[Erotus = tasausraja - laskennallinen verotulo, €/asukas]]*$B$8))</f>
        <v>281.34957029692964</v>
      </c>
      <c r="O272" s="378">
        <f>Tasaus[[#This Row],[Tasaus,  €/asukas]]*Tasaus[[#This Row],[Asukasluku 31.12.2021]]</f>
        <v>6002030.3831444001</v>
      </c>
      <c r="Q272" s="116"/>
      <c r="R272" s="117"/>
    </row>
    <row r="273" spans="1:18" x14ac:dyDescent="0.25">
      <c r="A273" s="269">
        <v>853</v>
      </c>
      <c r="B273" s="13" t="s">
        <v>630</v>
      </c>
      <c r="C273" s="270">
        <v>195137</v>
      </c>
      <c r="D273" s="271">
        <v>19.5</v>
      </c>
      <c r="E273" s="271">
        <f>Tasaus[[#This Row],[Tuloveroprosentti 2022]]-12.64</f>
        <v>6.8599999999999994</v>
      </c>
      <c r="F273" s="14">
        <v>704814228.74000001</v>
      </c>
      <c r="G273" s="14">
        <f>Tasaus[[#This Row],[Kunnallisvero (maksuunpantu), €]]*100/Tasaus[[#This Row],[Tuloveroprosentti 2022]]</f>
        <v>3614431942.2564101</v>
      </c>
      <c r="H273" s="272">
        <f>Tasaus[[#This Row],[Verotettava tulo (kunnallisvero), €]]*($E$11/100)</f>
        <v>266383634.14429748</v>
      </c>
      <c r="I273" s="14">
        <v>110825116.1032763</v>
      </c>
      <c r="J273" s="15">
        <v>34781829.200300008</v>
      </c>
      <c r="K273" s="15">
        <f>SUM(Tasaus[[#This Row],[Laskennallinen kunnallisvero, €]:[Laskennallinen kiinteistövero, €]])</f>
        <v>411990579.44787383</v>
      </c>
      <c r="L273" s="15">
        <f>Tasaus[[#This Row],[Laskennallinen verotulo yhteensä, €]]/Tasaus[[#This Row],[Asukasluku 31.12.2021]]</f>
        <v>2111.2888865149807</v>
      </c>
      <c r="M273" s="34">
        <f>$L$11-Tasaus[[#This Row],[Laskennallinen verotulo yhteensä, €/asukas (=tasausraja)]]</f>
        <v>-154.33888651498069</v>
      </c>
      <c r="N273" s="377">
        <f>IF(Tasaus[[#This Row],[Erotus = tasausraja - laskennallinen verotulo, €/asukas]]&gt;0,(Tasaus[[#This Row],[Erotus = tasausraja - laskennallinen verotulo, €/asukas]]*$B$7),(Tasaus[[#This Row],[Erotus = tasausraja - laskennallinen verotulo, €/asukas]]*$B$8))</f>
        <v>-15.433888651498069</v>
      </c>
      <c r="O273" s="378">
        <f>Tasaus[[#This Row],[Tasaus,  €/asukas]]*Tasaus[[#This Row],[Asukasluku 31.12.2021]]</f>
        <v>-3011722.7297873786</v>
      </c>
      <c r="Q273" s="116"/>
      <c r="R273" s="117"/>
    </row>
    <row r="274" spans="1:18" x14ac:dyDescent="0.25">
      <c r="A274" s="269">
        <v>854</v>
      </c>
      <c r="B274" s="13" t="s">
        <v>631</v>
      </c>
      <c r="C274" s="270">
        <v>3296</v>
      </c>
      <c r="D274" s="271">
        <v>21.25</v>
      </c>
      <c r="E274" s="271">
        <f>Tasaus[[#This Row],[Tuloveroprosentti 2022]]-12.64</f>
        <v>8.61</v>
      </c>
      <c r="F274" s="14">
        <v>10674504.35</v>
      </c>
      <c r="G274" s="14">
        <f>Tasaus[[#This Row],[Kunnallisvero (maksuunpantu), €]]*100/Tasaus[[#This Row],[Tuloveroprosentti 2022]]</f>
        <v>50232961.647058822</v>
      </c>
      <c r="H274" s="272">
        <f>Tasaus[[#This Row],[Verotettava tulo (kunnallisvero), €]]*($E$11/100)</f>
        <v>3702169.2733882358</v>
      </c>
      <c r="I274" s="14">
        <v>788367.49770507251</v>
      </c>
      <c r="J274" s="15">
        <v>497221.86235000001</v>
      </c>
      <c r="K274" s="15">
        <f>SUM(Tasaus[[#This Row],[Laskennallinen kunnallisvero, €]:[Laskennallinen kiinteistövero, €]])</f>
        <v>4987758.6334433081</v>
      </c>
      <c r="L274" s="15">
        <f>Tasaus[[#This Row],[Laskennallinen verotulo yhteensä, €]]/Tasaus[[#This Row],[Asukasluku 31.12.2021]]</f>
        <v>1513.2762844184795</v>
      </c>
      <c r="M274" s="34">
        <f>$L$11-Tasaus[[#This Row],[Laskennallinen verotulo yhteensä, €/asukas (=tasausraja)]]</f>
        <v>443.67371558152058</v>
      </c>
      <c r="N274" s="377">
        <f>IF(Tasaus[[#This Row],[Erotus = tasausraja - laskennallinen verotulo, €/asukas]]&gt;0,(Tasaus[[#This Row],[Erotus = tasausraja - laskennallinen verotulo, €/asukas]]*$B$7),(Tasaus[[#This Row],[Erotus = tasausraja - laskennallinen verotulo, €/asukas]]*$B$8))</f>
        <v>399.30634402336852</v>
      </c>
      <c r="O274" s="378">
        <f>Tasaus[[#This Row],[Tasaus,  €/asukas]]*Tasaus[[#This Row],[Asukasluku 31.12.2021]]</f>
        <v>1316113.7099010227</v>
      </c>
      <c r="Q274" s="116"/>
      <c r="R274" s="117"/>
    </row>
    <row r="275" spans="1:18" x14ac:dyDescent="0.25">
      <c r="A275" s="269">
        <v>857</v>
      </c>
      <c r="B275" s="13" t="s">
        <v>632</v>
      </c>
      <c r="C275" s="270">
        <v>2420</v>
      </c>
      <c r="D275" s="271">
        <v>22</v>
      </c>
      <c r="E275" s="271">
        <f>Tasaus[[#This Row],[Tuloveroprosentti 2022]]-12.64</f>
        <v>9.36</v>
      </c>
      <c r="F275" s="14">
        <v>6888704.8300000001</v>
      </c>
      <c r="G275" s="14">
        <f>Tasaus[[#This Row],[Kunnallisvero (maksuunpantu), €]]*100/Tasaus[[#This Row],[Tuloveroprosentti 2022]]</f>
        <v>31312294.681818184</v>
      </c>
      <c r="H275" s="272">
        <f>Tasaus[[#This Row],[Verotettava tulo (kunnallisvero), €]]*($E$11/100)</f>
        <v>2307716.1180500006</v>
      </c>
      <c r="I275" s="14">
        <v>734318.76876017463</v>
      </c>
      <c r="J275" s="15">
        <v>442563.49400000006</v>
      </c>
      <c r="K275" s="15">
        <f>SUM(Tasaus[[#This Row],[Laskennallinen kunnallisvero, €]:[Laskennallinen kiinteistövero, €]])</f>
        <v>3484598.3808101751</v>
      </c>
      <c r="L275" s="15">
        <f>Tasaus[[#This Row],[Laskennallinen verotulo yhteensä, €]]/Tasaus[[#This Row],[Asukasluku 31.12.2021]]</f>
        <v>1439.9166862851964</v>
      </c>
      <c r="M275" s="34">
        <f>$L$11-Tasaus[[#This Row],[Laskennallinen verotulo yhteensä, €/asukas (=tasausraja)]]</f>
        <v>517.03331371480363</v>
      </c>
      <c r="N275" s="377">
        <f>IF(Tasaus[[#This Row],[Erotus = tasausraja - laskennallinen verotulo, €/asukas]]&gt;0,(Tasaus[[#This Row],[Erotus = tasausraja - laskennallinen verotulo, €/asukas]]*$B$7),(Tasaus[[#This Row],[Erotus = tasausraja - laskennallinen verotulo, €/asukas]]*$B$8))</f>
        <v>465.32998234332325</v>
      </c>
      <c r="O275" s="378">
        <f>Tasaus[[#This Row],[Tasaus,  €/asukas]]*Tasaus[[#This Row],[Asukasluku 31.12.2021]]</f>
        <v>1126098.5572708424</v>
      </c>
      <c r="Q275" s="116"/>
      <c r="R275" s="117"/>
    </row>
    <row r="276" spans="1:18" x14ac:dyDescent="0.25">
      <c r="A276" s="269">
        <v>858</v>
      </c>
      <c r="B276" s="13" t="s">
        <v>633</v>
      </c>
      <c r="C276" s="270">
        <v>39718</v>
      </c>
      <c r="D276" s="271">
        <v>19.75</v>
      </c>
      <c r="E276" s="271">
        <f>Tasaus[[#This Row],[Tuloveroprosentti 2022]]-12.64</f>
        <v>7.1099999999999994</v>
      </c>
      <c r="F276" s="14">
        <v>191678980.00999999</v>
      </c>
      <c r="G276" s="14">
        <f>Tasaus[[#This Row],[Kunnallisvero (maksuunpantu), €]]*100/Tasaus[[#This Row],[Tuloveroprosentti 2022]]</f>
        <v>970526481.06329119</v>
      </c>
      <c r="H276" s="272">
        <f>Tasaus[[#This Row],[Verotettava tulo (kunnallisvero), €]]*($E$11/100)</f>
        <v>71527801.654364571</v>
      </c>
      <c r="I276" s="14">
        <v>8208534.9405596703</v>
      </c>
      <c r="J276" s="15">
        <v>6993220.448950001</v>
      </c>
      <c r="K276" s="15">
        <f>SUM(Tasaus[[#This Row],[Laskennallinen kunnallisvero, €]:[Laskennallinen kiinteistövero, €]])</f>
        <v>86729557.043874249</v>
      </c>
      <c r="L276" s="15">
        <f>Tasaus[[#This Row],[Laskennallinen verotulo yhteensä, €]]/Tasaus[[#This Row],[Asukasluku 31.12.2021]]</f>
        <v>2183.6335425719885</v>
      </c>
      <c r="M276" s="34">
        <f>$L$11-Tasaus[[#This Row],[Laskennallinen verotulo yhteensä, €/asukas (=tasausraja)]]</f>
        <v>-226.68354257198848</v>
      </c>
      <c r="N276" s="377">
        <f>IF(Tasaus[[#This Row],[Erotus = tasausraja - laskennallinen verotulo, €/asukas]]&gt;0,(Tasaus[[#This Row],[Erotus = tasausraja - laskennallinen verotulo, €/asukas]]*$B$7),(Tasaus[[#This Row],[Erotus = tasausraja - laskennallinen verotulo, €/asukas]]*$B$8))</f>
        <v>-22.66835425719885</v>
      </c>
      <c r="O276" s="378">
        <f>Tasaus[[#This Row],[Tasaus,  €/asukas]]*Tasaus[[#This Row],[Asukasluku 31.12.2021]]</f>
        <v>-900341.69438742392</v>
      </c>
      <c r="Q276" s="116"/>
      <c r="R276" s="117"/>
    </row>
    <row r="277" spans="1:18" x14ac:dyDescent="0.25">
      <c r="A277" s="269">
        <v>859</v>
      </c>
      <c r="B277" s="13" t="s">
        <v>634</v>
      </c>
      <c r="C277" s="270">
        <v>6593</v>
      </c>
      <c r="D277" s="271">
        <v>22.000000000000004</v>
      </c>
      <c r="E277" s="271">
        <f>Tasaus[[#This Row],[Tuloveroprosentti 2022]]-12.64</f>
        <v>9.360000000000003</v>
      </c>
      <c r="F277" s="14">
        <v>20245485.510000002</v>
      </c>
      <c r="G277" s="14">
        <f>Tasaus[[#This Row],[Kunnallisvero (maksuunpantu), €]]*100/Tasaus[[#This Row],[Tuloveroprosentti 2022]]</f>
        <v>92024934.136363626</v>
      </c>
      <c r="H277" s="272">
        <f>Tasaus[[#This Row],[Verotettava tulo (kunnallisvero), €]]*($E$11/100)</f>
        <v>6782237.6458500009</v>
      </c>
      <c r="I277" s="14">
        <v>524106.90278917132</v>
      </c>
      <c r="J277" s="15">
        <v>459864.72570000001</v>
      </c>
      <c r="K277" s="15">
        <f>SUM(Tasaus[[#This Row],[Laskennallinen kunnallisvero, €]:[Laskennallinen kiinteistövero, €]])</f>
        <v>7766209.274339173</v>
      </c>
      <c r="L277" s="15">
        <f>Tasaus[[#This Row],[Laskennallinen verotulo yhteensä, €]]/Tasaus[[#This Row],[Asukasluku 31.12.2021]]</f>
        <v>1177.9477133837665</v>
      </c>
      <c r="M277" s="34">
        <f>$L$11-Tasaus[[#This Row],[Laskennallinen verotulo yhteensä, €/asukas (=tasausraja)]]</f>
        <v>779.0022866162335</v>
      </c>
      <c r="N277" s="377">
        <f>IF(Tasaus[[#This Row],[Erotus = tasausraja - laskennallinen verotulo, €/asukas]]&gt;0,(Tasaus[[#This Row],[Erotus = tasausraja - laskennallinen verotulo, €/asukas]]*$B$7),(Tasaus[[#This Row],[Erotus = tasausraja - laskennallinen verotulo, €/asukas]]*$B$8))</f>
        <v>701.10205795461013</v>
      </c>
      <c r="O277" s="378">
        <f>Tasaus[[#This Row],[Tasaus,  €/asukas]]*Tasaus[[#This Row],[Asukasluku 31.12.2021]]</f>
        <v>4622365.8680947442</v>
      </c>
      <c r="Q277" s="116"/>
      <c r="R277" s="117"/>
    </row>
    <row r="278" spans="1:18" x14ac:dyDescent="0.25">
      <c r="A278" s="269">
        <v>886</v>
      </c>
      <c r="B278" s="13" t="s">
        <v>635</v>
      </c>
      <c r="C278" s="270">
        <v>12669</v>
      </c>
      <c r="D278" s="271">
        <v>21.5</v>
      </c>
      <c r="E278" s="271">
        <f>Tasaus[[#This Row],[Tuloveroprosentti 2022]]-12.64</f>
        <v>8.86</v>
      </c>
      <c r="F278" s="14">
        <v>49939568.939999998</v>
      </c>
      <c r="G278" s="14">
        <f>Tasaus[[#This Row],[Kunnallisvero (maksuunpantu), €]]*100/Tasaus[[#This Row],[Tuloveroprosentti 2022]]</f>
        <v>232277064.83720931</v>
      </c>
      <c r="H278" s="272">
        <f>Tasaus[[#This Row],[Verotettava tulo (kunnallisvero), €]]*($E$11/100)</f>
        <v>17118819.678502329</v>
      </c>
      <c r="I278" s="14">
        <v>2302063.7687611291</v>
      </c>
      <c r="J278" s="15">
        <v>1351521.2188000001</v>
      </c>
      <c r="K278" s="15">
        <f>SUM(Tasaus[[#This Row],[Laskennallinen kunnallisvero, €]:[Laskennallinen kiinteistövero, €]])</f>
        <v>20772404.666063458</v>
      </c>
      <c r="L278" s="15">
        <f>Tasaus[[#This Row],[Laskennallinen verotulo yhteensä, €]]/Tasaus[[#This Row],[Asukasluku 31.12.2021]]</f>
        <v>1639.6246480435282</v>
      </c>
      <c r="M278" s="34">
        <f>$L$11-Tasaus[[#This Row],[Laskennallinen verotulo yhteensä, €/asukas (=tasausraja)]]</f>
        <v>317.32535195647188</v>
      </c>
      <c r="N278" s="377">
        <f>IF(Tasaus[[#This Row],[Erotus = tasausraja - laskennallinen verotulo, €/asukas]]&gt;0,(Tasaus[[#This Row],[Erotus = tasausraja - laskennallinen verotulo, €/asukas]]*$B$7),(Tasaus[[#This Row],[Erotus = tasausraja - laskennallinen verotulo, €/asukas]]*$B$8))</f>
        <v>285.59281676082469</v>
      </c>
      <c r="O278" s="378">
        <f>Tasaus[[#This Row],[Tasaus,  €/asukas]]*Tasaus[[#This Row],[Asukasluku 31.12.2021]]</f>
        <v>3618175.395542888</v>
      </c>
      <c r="Q278" s="116"/>
      <c r="R278" s="117"/>
    </row>
    <row r="279" spans="1:18" x14ac:dyDescent="0.25">
      <c r="A279" s="269">
        <v>887</v>
      </c>
      <c r="B279" s="13" t="s">
        <v>636</v>
      </c>
      <c r="C279" s="270">
        <v>4669</v>
      </c>
      <c r="D279" s="271">
        <v>22</v>
      </c>
      <c r="E279" s="271">
        <f>Tasaus[[#This Row],[Tuloveroprosentti 2022]]-12.64</f>
        <v>9.36</v>
      </c>
      <c r="F279" s="14">
        <v>14178957.039999999</v>
      </c>
      <c r="G279" s="14">
        <f>Tasaus[[#This Row],[Kunnallisvero (maksuunpantu), €]]*100/Tasaus[[#This Row],[Tuloveroprosentti 2022]]</f>
        <v>64449804.727272727</v>
      </c>
      <c r="H279" s="272">
        <f>Tasaus[[#This Row],[Verotettava tulo (kunnallisvero), €]]*($E$11/100)</f>
        <v>4749950.6084000012</v>
      </c>
      <c r="I279" s="14">
        <v>777226.54060965416</v>
      </c>
      <c r="J279" s="15">
        <v>742942.19185000006</v>
      </c>
      <c r="K279" s="15">
        <f>SUM(Tasaus[[#This Row],[Laskennallinen kunnallisvero, €]:[Laskennallinen kiinteistövero, €]])</f>
        <v>6270119.3408596553</v>
      </c>
      <c r="L279" s="15">
        <f>Tasaus[[#This Row],[Laskennallinen verotulo yhteensä, €]]/Tasaus[[#This Row],[Asukasluku 31.12.2021]]</f>
        <v>1342.9255388433617</v>
      </c>
      <c r="M279" s="34">
        <f>$L$11-Tasaus[[#This Row],[Laskennallinen verotulo yhteensä, €/asukas (=tasausraja)]]</f>
        <v>614.02446115663838</v>
      </c>
      <c r="N279" s="377">
        <f>IF(Tasaus[[#This Row],[Erotus = tasausraja - laskennallinen verotulo, €/asukas]]&gt;0,(Tasaus[[#This Row],[Erotus = tasausraja - laskennallinen verotulo, €/asukas]]*$B$7),(Tasaus[[#This Row],[Erotus = tasausraja - laskennallinen verotulo, €/asukas]]*$B$8))</f>
        <v>552.62201504097459</v>
      </c>
      <c r="O279" s="378">
        <f>Tasaus[[#This Row],[Tasaus,  €/asukas]]*Tasaus[[#This Row],[Asukasluku 31.12.2021]]</f>
        <v>2580192.1882263105</v>
      </c>
      <c r="Q279" s="116"/>
      <c r="R279" s="117"/>
    </row>
    <row r="280" spans="1:18" x14ac:dyDescent="0.25">
      <c r="A280" s="269">
        <v>889</v>
      </c>
      <c r="B280" s="13" t="s">
        <v>637</v>
      </c>
      <c r="C280" s="270">
        <v>2568</v>
      </c>
      <c r="D280" s="271">
        <v>20.5</v>
      </c>
      <c r="E280" s="271">
        <f>Tasaus[[#This Row],[Tuloveroprosentti 2022]]-12.64</f>
        <v>7.8599999999999994</v>
      </c>
      <c r="F280" s="14">
        <v>6983778.1799999997</v>
      </c>
      <c r="G280" s="14">
        <f>Tasaus[[#This Row],[Kunnallisvero (maksuunpantu), €]]*100/Tasaus[[#This Row],[Tuloveroprosentti 2022]]</f>
        <v>34067210.63414634</v>
      </c>
      <c r="H280" s="272">
        <f>Tasaus[[#This Row],[Verotettava tulo (kunnallisvero), €]]*($E$11/100)</f>
        <v>2510753.4237365858</v>
      </c>
      <c r="I280" s="14">
        <v>767398.23647016112</v>
      </c>
      <c r="J280" s="15">
        <v>474510.84020000004</v>
      </c>
      <c r="K280" s="15">
        <f>SUM(Tasaus[[#This Row],[Laskennallinen kunnallisvero, €]:[Laskennallinen kiinteistövero, €]])</f>
        <v>3752662.5004067468</v>
      </c>
      <c r="L280" s="15">
        <f>Tasaus[[#This Row],[Laskennallinen verotulo yhteensä, €]]/Tasaus[[#This Row],[Asukasluku 31.12.2021]]</f>
        <v>1461.3171730555866</v>
      </c>
      <c r="M280" s="34">
        <f>$L$11-Tasaus[[#This Row],[Laskennallinen verotulo yhteensä, €/asukas (=tasausraja)]]</f>
        <v>495.63282694441341</v>
      </c>
      <c r="N280" s="377">
        <f>IF(Tasaus[[#This Row],[Erotus = tasausraja - laskennallinen verotulo, €/asukas]]&gt;0,(Tasaus[[#This Row],[Erotus = tasausraja - laskennallinen verotulo, €/asukas]]*$B$7),(Tasaus[[#This Row],[Erotus = tasausraja - laskennallinen verotulo, €/asukas]]*$B$8))</f>
        <v>446.06954424997207</v>
      </c>
      <c r="O280" s="378">
        <f>Tasaus[[#This Row],[Tasaus,  €/asukas]]*Tasaus[[#This Row],[Asukasluku 31.12.2021]]</f>
        <v>1145506.5896339284</v>
      </c>
      <c r="Q280" s="116"/>
      <c r="R280" s="117"/>
    </row>
    <row r="281" spans="1:18" x14ac:dyDescent="0.25">
      <c r="A281" s="269">
        <v>890</v>
      </c>
      <c r="B281" s="13" t="s">
        <v>638</v>
      </c>
      <c r="C281" s="270">
        <v>1176</v>
      </c>
      <c r="D281" s="271">
        <v>21</v>
      </c>
      <c r="E281" s="271">
        <f>Tasaus[[#This Row],[Tuloveroprosentti 2022]]-12.64</f>
        <v>8.36</v>
      </c>
      <c r="F281" s="14">
        <v>4128674.84</v>
      </c>
      <c r="G281" s="14">
        <f>Tasaus[[#This Row],[Kunnallisvero (maksuunpantu), €]]*100/Tasaus[[#This Row],[Tuloveroprosentti 2022]]</f>
        <v>19660356.380952381</v>
      </c>
      <c r="H281" s="272">
        <f>Tasaus[[#This Row],[Verotettava tulo (kunnallisvero), €]]*($E$11/100)</f>
        <v>1448968.2652761908</v>
      </c>
      <c r="I281" s="14">
        <v>107947.57954322069</v>
      </c>
      <c r="J281" s="15">
        <v>271916.41865000007</v>
      </c>
      <c r="K281" s="15">
        <f>SUM(Tasaus[[#This Row],[Laskennallinen kunnallisvero, €]:[Laskennallinen kiinteistövero, €]])</f>
        <v>1828832.2634694118</v>
      </c>
      <c r="L281" s="15">
        <f>Tasaus[[#This Row],[Laskennallinen verotulo yhteensä, €]]/Tasaus[[#This Row],[Asukasluku 31.12.2021]]</f>
        <v>1555.1294757392957</v>
      </c>
      <c r="M281" s="34">
        <f>$L$11-Tasaus[[#This Row],[Laskennallinen verotulo yhteensä, €/asukas (=tasausraja)]]</f>
        <v>401.82052426070436</v>
      </c>
      <c r="N281" s="377">
        <f>IF(Tasaus[[#This Row],[Erotus = tasausraja - laskennallinen verotulo, €/asukas]]&gt;0,(Tasaus[[#This Row],[Erotus = tasausraja - laskennallinen verotulo, €/asukas]]*$B$7),(Tasaus[[#This Row],[Erotus = tasausraja - laskennallinen verotulo, €/asukas]]*$B$8))</f>
        <v>361.63847183463395</v>
      </c>
      <c r="O281" s="378">
        <f>Tasaus[[#This Row],[Tasaus,  €/asukas]]*Tasaus[[#This Row],[Asukasluku 31.12.2021]]</f>
        <v>425286.8428775295</v>
      </c>
      <c r="Q281" s="116"/>
      <c r="R281" s="117"/>
    </row>
    <row r="282" spans="1:18" x14ac:dyDescent="0.25">
      <c r="A282" s="269">
        <v>892</v>
      </c>
      <c r="B282" s="13" t="s">
        <v>639</v>
      </c>
      <c r="C282" s="270">
        <v>3634</v>
      </c>
      <c r="D282" s="271">
        <v>21.499999999999996</v>
      </c>
      <c r="E282" s="271">
        <f>Tasaus[[#This Row],[Tuloveroprosentti 2022]]-12.64</f>
        <v>8.8599999999999959</v>
      </c>
      <c r="F282" s="14">
        <v>11127354.220000001</v>
      </c>
      <c r="G282" s="14">
        <f>Tasaus[[#This Row],[Kunnallisvero (maksuunpantu), €]]*100/Tasaus[[#This Row],[Tuloveroprosentti 2022]]</f>
        <v>51755135.906976752</v>
      </c>
      <c r="H282" s="272">
        <f>Tasaus[[#This Row],[Verotettava tulo (kunnallisvero), €]]*($E$11/100)</f>
        <v>3814353.5163441873</v>
      </c>
      <c r="I282" s="14">
        <v>571786.07254315785</v>
      </c>
      <c r="J282" s="15">
        <v>398513.33895000006</v>
      </c>
      <c r="K282" s="15">
        <f>SUM(Tasaus[[#This Row],[Laskennallinen kunnallisvero, €]:[Laskennallinen kiinteistövero, €]])</f>
        <v>4784652.9278373448</v>
      </c>
      <c r="L282" s="15">
        <f>Tasaus[[#This Row],[Laskennallinen verotulo yhteensä, €]]/Tasaus[[#This Row],[Asukasluku 31.12.2021]]</f>
        <v>1316.6353681445637</v>
      </c>
      <c r="M282" s="34">
        <f>$L$11-Tasaus[[#This Row],[Laskennallinen verotulo yhteensä, €/asukas (=tasausraja)]]</f>
        <v>640.31463185543635</v>
      </c>
      <c r="N282" s="377">
        <f>IF(Tasaus[[#This Row],[Erotus = tasausraja - laskennallinen verotulo, €/asukas]]&gt;0,(Tasaus[[#This Row],[Erotus = tasausraja - laskennallinen verotulo, €/asukas]]*$B$7),(Tasaus[[#This Row],[Erotus = tasausraja - laskennallinen verotulo, €/asukas]]*$B$8))</f>
        <v>576.28316866989269</v>
      </c>
      <c r="O282" s="378">
        <f>Tasaus[[#This Row],[Tasaus,  €/asukas]]*Tasaus[[#This Row],[Asukasluku 31.12.2021]]</f>
        <v>2094213.03494639</v>
      </c>
      <c r="Q282" s="116"/>
      <c r="R282" s="117"/>
    </row>
    <row r="283" spans="1:18" x14ac:dyDescent="0.25">
      <c r="A283" s="269">
        <v>893</v>
      </c>
      <c r="B283" s="13" t="s">
        <v>640</v>
      </c>
      <c r="C283" s="270">
        <v>7497</v>
      </c>
      <c r="D283" s="271">
        <v>21.25</v>
      </c>
      <c r="E283" s="271">
        <f>Tasaus[[#This Row],[Tuloveroprosentti 2022]]-12.64</f>
        <v>8.61</v>
      </c>
      <c r="F283" s="14">
        <v>23979155.199999999</v>
      </c>
      <c r="G283" s="14">
        <f>Tasaus[[#This Row],[Kunnallisvero (maksuunpantu), €]]*100/Tasaus[[#This Row],[Tuloveroprosentti 2022]]</f>
        <v>112843083.29411764</v>
      </c>
      <c r="H283" s="272">
        <f>Tasaus[[#This Row],[Verotettava tulo (kunnallisvero), €]]*($E$11/100)</f>
        <v>8316535.2387764724</v>
      </c>
      <c r="I283" s="14">
        <v>2188738.424284297</v>
      </c>
      <c r="J283" s="15">
        <v>1504233.9982499999</v>
      </c>
      <c r="K283" s="15">
        <f>SUM(Tasaus[[#This Row],[Laskennallinen kunnallisvero, €]:[Laskennallinen kiinteistövero, €]])</f>
        <v>12009507.66131077</v>
      </c>
      <c r="L283" s="15">
        <f>Tasaus[[#This Row],[Laskennallinen verotulo yhteensä, €]]/Tasaus[[#This Row],[Asukasluku 31.12.2021]]</f>
        <v>1601.9084515553914</v>
      </c>
      <c r="M283" s="34">
        <f>$L$11-Tasaus[[#This Row],[Laskennallinen verotulo yhteensä, €/asukas (=tasausraja)]]</f>
        <v>355.04154844460868</v>
      </c>
      <c r="N283" s="377">
        <f>IF(Tasaus[[#This Row],[Erotus = tasausraja - laskennallinen verotulo, €/asukas]]&gt;0,(Tasaus[[#This Row],[Erotus = tasausraja - laskennallinen verotulo, €/asukas]]*$B$7),(Tasaus[[#This Row],[Erotus = tasausraja - laskennallinen verotulo, €/asukas]]*$B$8))</f>
        <v>319.53739360014782</v>
      </c>
      <c r="O283" s="378">
        <f>Tasaus[[#This Row],[Tasaus,  €/asukas]]*Tasaus[[#This Row],[Asukasluku 31.12.2021]]</f>
        <v>2395571.8398203081</v>
      </c>
      <c r="Q283" s="116"/>
      <c r="R283" s="117"/>
    </row>
    <row r="284" spans="1:18" x14ac:dyDescent="0.25">
      <c r="A284" s="269">
        <v>895</v>
      </c>
      <c r="B284" s="13" t="s">
        <v>641</v>
      </c>
      <c r="C284" s="270">
        <v>15463</v>
      </c>
      <c r="D284" s="271">
        <v>20.75</v>
      </c>
      <c r="E284" s="271">
        <f>Tasaus[[#This Row],[Tuloveroprosentti 2022]]-12.64</f>
        <v>8.11</v>
      </c>
      <c r="F284" s="14">
        <v>59115895.509999998</v>
      </c>
      <c r="G284" s="14">
        <f>Tasaus[[#This Row],[Kunnallisvero (maksuunpantu), €]]*100/Tasaus[[#This Row],[Tuloveroprosentti 2022]]</f>
        <v>284895881.97590363</v>
      </c>
      <c r="H284" s="272">
        <f>Tasaus[[#This Row],[Verotettava tulo (kunnallisvero), €]]*($E$11/100)</f>
        <v>20996826.501624104</v>
      </c>
      <c r="I284" s="14">
        <v>4312033.7581035635</v>
      </c>
      <c r="J284" s="15">
        <v>2957461.2265000003</v>
      </c>
      <c r="K284" s="15">
        <f>SUM(Tasaus[[#This Row],[Laskennallinen kunnallisvero, €]:[Laskennallinen kiinteistövero, €]])</f>
        <v>28266321.486227669</v>
      </c>
      <c r="L284" s="15">
        <f>Tasaus[[#This Row],[Laskennallinen verotulo yhteensä, €]]/Tasaus[[#This Row],[Asukasluku 31.12.2021]]</f>
        <v>1827.9972506129257</v>
      </c>
      <c r="M284" s="34">
        <f>$L$11-Tasaus[[#This Row],[Laskennallinen verotulo yhteensä, €/asukas (=tasausraja)]]</f>
        <v>128.95274938707439</v>
      </c>
      <c r="N284" s="377">
        <f>IF(Tasaus[[#This Row],[Erotus = tasausraja - laskennallinen verotulo, €/asukas]]&gt;0,(Tasaus[[#This Row],[Erotus = tasausraja - laskennallinen verotulo, €/asukas]]*$B$7),(Tasaus[[#This Row],[Erotus = tasausraja - laskennallinen verotulo, €/asukas]]*$B$8))</f>
        <v>116.05747444836696</v>
      </c>
      <c r="O284" s="378">
        <f>Tasaus[[#This Row],[Tasaus,  €/asukas]]*Tasaus[[#This Row],[Asukasluku 31.12.2021]]</f>
        <v>1794596.7273950984</v>
      </c>
      <c r="Q284" s="116"/>
      <c r="R284" s="117"/>
    </row>
    <row r="285" spans="1:18" x14ac:dyDescent="0.25">
      <c r="A285" s="269">
        <v>905</v>
      </c>
      <c r="B285" s="13" t="s">
        <v>642</v>
      </c>
      <c r="C285" s="270">
        <v>67615</v>
      </c>
      <c r="D285" s="271">
        <v>21</v>
      </c>
      <c r="E285" s="271">
        <f>Tasaus[[#This Row],[Tuloveroprosentti 2022]]-12.64</f>
        <v>8.36</v>
      </c>
      <c r="F285" s="14">
        <v>270905169.25</v>
      </c>
      <c r="G285" s="14">
        <f>Tasaus[[#This Row],[Kunnallisvero (maksuunpantu), €]]*100/Tasaus[[#This Row],[Tuloveroprosentti 2022]]</f>
        <v>1290024615.4761906</v>
      </c>
      <c r="H285" s="272">
        <f>Tasaus[[#This Row],[Verotettava tulo (kunnallisvero), €]]*($E$11/100)</f>
        <v>95074814.160595268</v>
      </c>
      <c r="I285" s="14">
        <v>21984689.19726621</v>
      </c>
      <c r="J285" s="15">
        <v>11726880.677900001</v>
      </c>
      <c r="K285" s="15">
        <f>SUM(Tasaus[[#This Row],[Laskennallinen kunnallisvero, €]:[Laskennallinen kiinteistövero, €]])</f>
        <v>128786384.03576148</v>
      </c>
      <c r="L285" s="15">
        <f>Tasaus[[#This Row],[Laskennallinen verotulo yhteensä, €]]/Tasaus[[#This Row],[Asukasluku 31.12.2021]]</f>
        <v>1904.7013833581525</v>
      </c>
      <c r="M285" s="34">
        <f>$L$11-Tasaus[[#This Row],[Laskennallinen verotulo yhteensä, €/asukas (=tasausraja)]]</f>
        <v>52.248616641847548</v>
      </c>
      <c r="N285" s="377">
        <f>IF(Tasaus[[#This Row],[Erotus = tasausraja - laskennallinen verotulo, €/asukas]]&gt;0,(Tasaus[[#This Row],[Erotus = tasausraja - laskennallinen verotulo, €/asukas]]*$B$7),(Tasaus[[#This Row],[Erotus = tasausraja - laskennallinen verotulo, €/asukas]]*$B$8))</f>
        <v>47.023754977662797</v>
      </c>
      <c r="O285" s="378">
        <f>Tasaus[[#This Row],[Tasaus,  €/asukas]]*Tasaus[[#This Row],[Asukasluku 31.12.2021]]</f>
        <v>3179511.19281467</v>
      </c>
      <c r="Q285" s="116"/>
      <c r="R285" s="117"/>
    </row>
    <row r="286" spans="1:18" x14ac:dyDescent="0.25">
      <c r="A286" s="269">
        <v>908</v>
      </c>
      <c r="B286" s="13" t="s">
        <v>643</v>
      </c>
      <c r="C286" s="270">
        <v>20695</v>
      </c>
      <c r="D286" s="271">
        <v>20.25</v>
      </c>
      <c r="E286" s="271">
        <f>Tasaus[[#This Row],[Tuloveroprosentti 2022]]-12.64</f>
        <v>7.6099999999999994</v>
      </c>
      <c r="F286" s="14">
        <v>79003753.569999993</v>
      </c>
      <c r="G286" s="14">
        <f>Tasaus[[#This Row],[Kunnallisvero (maksuunpantu), €]]*100/Tasaus[[#This Row],[Tuloveroprosentti 2022]]</f>
        <v>390141992.93827158</v>
      </c>
      <c r="H286" s="272">
        <f>Tasaus[[#This Row],[Verotettava tulo (kunnallisvero), €]]*($E$11/100)</f>
        <v>28753464.879550621</v>
      </c>
      <c r="I286" s="14">
        <v>4489416.314326914</v>
      </c>
      <c r="J286" s="15">
        <v>2499096.4899500003</v>
      </c>
      <c r="K286" s="15">
        <f>SUM(Tasaus[[#This Row],[Laskennallinen kunnallisvero, €]:[Laskennallinen kiinteistövero, €]])</f>
        <v>35741977.683827534</v>
      </c>
      <c r="L286" s="15">
        <f>Tasaus[[#This Row],[Laskennallinen verotulo yhteensä, €]]/Tasaus[[#This Row],[Asukasluku 31.12.2021]]</f>
        <v>1727.0827583390933</v>
      </c>
      <c r="M286" s="34">
        <f>$L$11-Tasaus[[#This Row],[Laskennallinen verotulo yhteensä, €/asukas (=tasausraja)]]</f>
        <v>229.86724166090676</v>
      </c>
      <c r="N286" s="377">
        <f>IF(Tasaus[[#This Row],[Erotus = tasausraja - laskennallinen verotulo, €/asukas]]&gt;0,(Tasaus[[#This Row],[Erotus = tasausraja - laskennallinen verotulo, €/asukas]]*$B$7),(Tasaus[[#This Row],[Erotus = tasausraja - laskennallinen verotulo, €/asukas]]*$B$8))</f>
        <v>206.88051749481608</v>
      </c>
      <c r="O286" s="378">
        <f>Tasaus[[#This Row],[Tasaus,  €/asukas]]*Tasaus[[#This Row],[Asukasluku 31.12.2021]]</f>
        <v>4281392.3095552186</v>
      </c>
      <c r="Q286" s="116"/>
      <c r="R286" s="117"/>
    </row>
    <row r="287" spans="1:18" x14ac:dyDescent="0.25">
      <c r="A287" s="269">
        <v>915</v>
      </c>
      <c r="B287" s="13" t="s">
        <v>644</v>
      </c>
      <c r="C287" s="270">
        <v>19973</v>
      </c>
      <c r="D287" s="271">
        <v>21</v>
      </c>
      <c r="E287" s="271">
        <f>Tasaus[[#This Row],[Tuloveroprosentti 2022]]-12.64</f>
        <v>8.36</v>
      </c>
      <c r="F287" s="14">
        <v>73165681.489999995</v>
      </c>
      <c r="G287" s="14">
        <f>Tasaus[[#This Row],[Kunnallisvero (maksuunpantu), €]]*100/Tasaus[[#This Row],[Tuloveroprosentti 2022]]</f>
        <v>348408007.09523803</v>
      </c>
      <c r="H287" s="272">
        <f>Tasaus[[#This Row],[Verotettava tulo (kunnallisvero), €]]*($E$11/100)</f>
        <v>25677670.122919049</v>
      </c>
      <c r="I287" s="14">
        <v>3768300.1866329163</v>
      </c>
      <c r="J287" s="15">
        <v>2890528.8400500002</v>
      </c>
      <c r="K287" s="15">
        <f>SUM(Tasaus[[#This Row],[Laskennallinen kunnallisvero, €]:[Laskennallinen kiinteistövero, €]])</f>
        <v>32336499.149601966</v>
      </c>
      <c r="L287" s="15">
        <f>Tasaus[[#This Row],[Laskennallinen verotulo yhteensä, €]]/Tasaus[[#This Row],[Asukasluku 31.12.2021]]</f>
        <v>1619.0106218195547</v>
      </c>
      <c r="M287" s="34">
        <f>$L$11-Tasaus[[#This Row],[Laskennallinen verotulo yhteensä, €/asukas (=tasausraja)]]</f>
        <v>337.93937818044537</v>
      </c>
      <c r="N287" s="377">
        <f>IF(Tasaus[[#This Row],[Erotus = tasausraja - laskennallinen verotulo, €/asukas]]&gt;0,(Tasaus[[#This Row],[Erotus = tasausraja - laskennallinen verotulo, €/asukas]]*$B$7),(Tasaus[[#This Row],[Erotus = tasausraja - laskennallinen verotulo, €/asukas]]*$B$8))</f>
        <v>304.14544036240085</v>
      </c>
      <c r="O287" s="378">
        <f>Tasaus[[#This Row],[Tasaus,  €/asukas]]*Tasaus[[#This Row],[Asukasluku 31.12.2021]]</f>
        <v>6074696.8803582322</v>
      </c>
      <c r="Q287" s="116"/>
      <c r="R287" s="117"/>
    </row>
    <row r="288" spans="1:18" x14ac:dyDescent="0.25">
      <c r="A288" s="269">
        <v>918</v>
      </c>
      <c r="B288" s="13" t="s">
        <v>645</v>
      </c>
      <c r="C288" s="270">
        <v>2271</v>
      </c>
      <c r="D288" s="271">
        <v>22.25</v>
      </c>
      <c r="E288" s="271">
        <f>Tasaus[[#This Row],[Tuloveroprosentti 2022]]-12.64</f>
        <v>9.61</v>
      </c>
      <c r="F288" s="14">
        <v>7623128.8899999997</v>
      </c>
      <c r="G288" s="14">
        <f>Tasaus[[#This Row],[Kunnallisvero (maksuunpantu), €]]*100/Tasaus[[#This Row],[Tuloveroprosentti 2022]]</f>
        <v>34261253.438202247</v>
      </c>
      <c r="H288" s="272">
        <f>Tasaus[[#This Row],[Verotettava tulo (kunnallisvero), €]]*($E$11/100)</f>
        <v>2525054.3783955062</v>
      </c>
      <c r="I288" s="14">
        <v>511416.30098403752</v>
      </c>
      <c r="J288" s="15">
        <v>380628.52995000005</v>
      </c>
      <c r="K288" s="15">
        <f>SUM(Tasaus[[#This Row],[Laskennallinen kunnallisvero, €]:[Laskennallinen kiinteistövero, €]])</f>
        <v>3417099.2093295436</v>
      </c>
      <c r="L288" s="15">
        <f>Tasaus[[#This Row],[Laskennallinen verotulo yhteensä, €]]/Tasaus[[#This Row],[Asukasluku 31.12.2021]]</f>
        <v>1504.6671991763733</v>
      </c>
      <c r="M288" s="34">
        <f>$L$11-Tasaus[[#This Row],[Laskennallinen verotulo yhteensä, €/asukas (=tasausraja)]]</f>
        <v>452.28280082362676</v>
      </c>
      <c r="N288" s="377">
        <f>IF(Tasaus[[#This Row],[Erotus = tasausraja - laskennallinen verotulo, €/asukas]]&gt;0,(Tasaus[[#This Row],[Erotus = tasausraja - laskennallinen verotulo, €/asukas]]*$B$7),(Tasaus[[#This Row],[Erotus = tasausraja - laskennallinen verotulo, €/asukas]]*$B$8))</f>
        <v>407.05452074126407</v>
      </c>
      <c r="O288" s="378">
        <f>Tasaus[[#This Row],[Tasaus,  €/asukas]]*Tasaus[[#This Row],[Asukasluku 31.12.2021]]</f>
        <v>924420.81660341076</v>
      </c>
      <c r="Q288" s="116"/>
      <c r="R288" s="117"/>
    </row>
    <row r="289" spans="1:18" x14ac:dyDescent="0.25">
      <c r="A289" s="269">
        <v>921</v>
      </c>
      <c r="B289" s="13" t="s">
        <v>646</v>
      </c>
      <c r="C289" s="270">
        <v>1941</v>
      </c>
      <c r="D289" s="271">
        <v>21.75</v>
      </c>
      <c r="E289" s="271">
        <f>Tasaus[[#This Row],[Tuloveroprosentti 2022]]-12.64</f>
        <v>9.11</v>
      </c>
      <c r="F289" s="14">
        <v>5291259.87</v>
      </c>
      <c r="G289" s="14">
        <f>Tasaus[[#This Row],[Kunnallisvero (maksuunpantu), €]]*100/Tasaus[[#This Row],[Tuloveroprosentti 2022]]</f>
        <v>24327631.586206898</v>
      </c>
      <c r="H289" s="272">
        <f>Tasaus[[#This Row],[Verotettava tulo (kunnallisvero), €]]*($E$11/100)</f>
        <v>1792946.4479034487</v>
      </c>
      <c r="I289" s="14">
        <v>520256.41804665321</v>
      </c>
      <c r="J289" s="15">
        <v>306688.66740000003</v>
      </c>
      <c r="K289" s="15">
        <f>SUM(Tasaus[[#This Row],[Laskennallinen kunnallisvero, €]:[Laskennallinen kiinteistövero, €]])</f>
        <v>2619891.5333501021</v>
      </c>
      <c r="L289" s="15">
        <f>Tasaus[[#This Row],[Laskennallinen verotulo yhteensä, €]]/Tasaus[[#This Row],[Asukasluku 31.12.2021]]</f>
        <v>1349.7637987378166</v>
      </c>
      <c r="M289" s="34">
        <f>$L$11-Tasaus[[#This Row],[Laskennallinen verotulo yhteensä, €/asukas (=tasausraja)]]</f>
        <v>607.18620126218343</v>
      </c>
      <c r="N289" s="377">
        <f>IF(Tasaus[[#This Row],[Erotus = tasausraja - laskennallinen verotulo, €/asukas]]&gt;0,(Tasaus[[#This Row],[Erotus = tasausraja - laskennallinen verotulo, €/asukas]]*$B$7),(Tasaus[[#This Row],[Erotus = tasausraja - laskennallinen verotulo, €/asukas]]*$B$8))</f>
        <v>546.46758113596513</v>
      </c>
      <c r="O289" s="378">
        <f>Tasaus[[#This Row],[Tasaus,  €/asukas]]*Tasaus[[#This Row],[Asukasluku 31.12.2021]]</f>
        <v>1060693.5749849083</v>
      </c>
      <c r="Q289" s="116"/>
      <c r="R289" s="117"/>
    </row>
    <row r="290" spans="1:18" x14ac:dyDescent="0.25">
      <c r="A290" s="269">
        <v>922</v>
      </c>
      <c r="B290" s="13" t="s">
        <v>647</v>
      </c>
      <c r="C290" s="270">
        <v>4444</v>
      </c>
      <c r="D290" s="271">
        <v>22</v>
      </c>
      <c r="E290" s="271">
        <f>Tasaus[[#This Row],[Tuloveroprosentti 2022]]-12.64</f>
        <v>9.36</v>
      </c>
      <c r="F290" s="14">
        <v>18394260.789999999</v>
      </c>
      <c r="G290" s="14">
        <f>Tasaus[[#This Row],[Kunnallisvero (maksuunpantu), €]]*100/Tasaus[[#This Row],[Tuloveroprosentti 2022]]</f>
        <v>83610276.318181813</v>
      </c>
      <c r="H290" s="272">
        <f>Tasaus[[#This Row],[Verotettava tulo (kunnallisvero), €]]*($E$11/100)</f>
        <v>6162077.3646500008</v>
      </c>
      <c r="I290" s="14">
        <v>528636.25888729573</v>
      </c>
      <c r="J290" s="15">
        <v>613973.15720000013</v>
      </c>
      <c r="K290" s="15">
        <f>SUM(Tasaus[[#This Row],[Laskennallinen kunnallisvero, €]:[Laskennallinen kiinteistövero, €]])</f>
        <v>7304686.7807372967</v>
      </c>
      <c r="L290" s="15">
        <f>Tasaus[[#This Row],[Laskennallinen verotulo yhteensä, €]]/Tasaus[[#This Row],[Asukasluku 31.12.2021]]</f>
        <v>1643.7188975556473</v>
      </c>
      <c r="M290" s="34">
        <f>$L$11-Tasaus[[#This Row],[Laskennallinen verotulo yhteensä, €/asukas (=tasausraja)]]</f>
        <v>313.2311024443527</v>
      </c>
      <c r="N290" s="377">
        <f>IF(Tasaus[[#This Row],[Erotus = tasausraja - laskennallinen verotulo, €/asukas]]&gt;0,(Tasaus[[#This Row],[Erotus = tasausraja - laskennallinen verotulo, €/asukas]]*$B$7),(Tasaus[[#This Row],[Erotus = tasausraja - laskennallinen verotulo, €/asukas]]*$B$8))</f>
        <v>281.90799219991743</v>
      </c>
      <c r="O290" s="378">
        <f>Tasaus[[#This Row],[Tasaus,  €/asukas]]*Tasaus[[#This Row],[Asukasluku 31.12.2021]]</f>
        <v>1252799.1173364331</v>
      </c>
      <c r="Q290" s="116"/>
      <c r="R290" s="117"/>
    </row>
    <row r="291" spans="1:18" x14ac:dyDescent="0.25">
      <c r="A291" s="269">
        <v>924</v>
      </c>
      <c r="B291" s="13" t="s">
        <v>648</v>
      </c>
      <c r="C291" s="270">
        <v>3004</v>
      </c>
      <c r="D291" s="271">
        <v>22.5</v>
      </c>
      <c r="E291" s="271">
        <f>Tasaus[[#This Row],[Tuloveroprosentti 2022]]-12.64</f>
        <v>9.86</v>
      </c>
      <c r="F291" s="14">
        <v>9332728.25</v>
      </c>
      <c r="G291" s="14">
        <f>Tasaus[[#This Row],[Kunnallisvero (maksuunpantu), €]]*100/Tasaus[[#This Row],[Tuloveroprosentti 2022]]</f>
        <v>41478792.222222224</v>
      </c>
      <c r="H291" s="272">
        <f>Tasaus[[#This Row],[Verotettava tulo (kunnallisvero), €]]*($E$11/100)</f>
        <v>3056986.9867777787</v>
      </c>
      <c r="I291" s="14">
        <v>607321.12832609308</v>
      </c>
      <c r="J291" s="15">
        <v>394164.45594999997</v>
      </c>
      <c r="K291" s="15">
        <f>SUM(Tasaus[[#This Row],[Laskennallinen kunnallisvero, €]:[Laskennallinen kiinteistövero, €]])</f>
        <v>4058472.5710538714</v>
      </c>
      <c r="L291" s="15">
        <f>Tasaus[[#This Row],[Laskennallinen verotulo yhteensä, €]]/Tasaus[[#This Row],[Asukasluku 31.12.2021]]</f>
        <v>1351.0228265825137</v>
      </c>
      <c r="M291" s="34">
        <f>$L$11-Tasaus[[#This Row],[Laskennallinen verotulo yhteensä, €/asukas (=tasausraja)]]</f>
        <v>605.9271734174863</v>
      </c>
      <c r="N291" s="377">
        <f>IF(Tasaus[[#This Row],[Erotus = tasausraja - laskennallinen verotulo, €/asukas]]&gt;0,(Tasaus[[#This Row],[Erotus = tasausraja - laskennallinen verotulo, €/asukas]]*$B$7),(Tasaus[[#This Row],[Erotus = tasausraja - laskennallinen verotulo, €/asukas]]*$B$8))</f>
        <v>545.33445607573765</v>
      </c>
      <c r="O291" s="378">
        <f>Tasaus[[#This Row],[Tasaus,  €/asukas]]*Tasaus[[#This Row],[Asukasluku 31.12.2021]]</f>
        <v>1638184.7060515159</v>
      </c>
      <c r="Q291" s="116"/>
      <c r="R291" s="117"/>
    </row>
    <row r="292" spans="1:18" x14ac:dyDescent="0.25">
      <c r="A292" s="269">
        <v>925</v>
      </c>
      <c r="B292" s="13" t="s">
        <v>649</v>
      </c>
      <c r="C292" s="270">
        <v>3490</v>
      </c>
      <c r="D292" s="271">
        <v>21</v>
      </c>
      <c r="E292" s="271">
        <f>Tasaus[[#This Row],[Tuloveroprosentti 2022]]-12.64</f>
        <v>8.36</v>
      </c>
      <c r="F292" s="14">
        <v>10560300.949999999</v>
      </c>
      <c r="G292" s="14">
        <f>Tasaus[[#This Row],[Kunnallisvero (maksuunpantu), €]]*100/Tasaus[[#This Row],[Tuloveroprosentti 2022]]</f>
        <v>50287147.380952373</v>
      </c>
      <c r="H292" s="272">
        <f>Tasaus[[#This Row],[Verotettava tulo (kunnallisvero), €]]*($E$11/100)</f>
        <v>3706162.7619761908</v>
      </c>
      <c r="I292" s="14">
        <v>2667815.4509811453</v>
      </c>
      <c r="J292" s="15">
        <v>659945.19305000012</v>
      </c>
      <c r="K292" s="15">
        <f>SUM(Tasaus[[#This Row],[Laskennallinen kunnallisvero, €]:[Laskennallinen kiinteistövero, €]])</f>
        <v>7033923.4060073355</v>
      </c>
      <c r="L292" s="15">
        <f>Tasaus[[#This Row],[Laskennallinen verotulo yhteensä, €]]/Tasaus[[#This Row],[Asukasluku 31.12.2021]]</f>
        <v>2015.4508326668583</v>
      </c>
      <c r="M292" s="34">
        <f>$L$11-Tasaus[[#This Row],[Laskennallinen verotulo yhteensä, €/asukas (=tasausraja)]]</f>
        <v>-58.500832666858287</v>
      </c>
      <c r="N292" s="377">
        <f>IF(Tasaus[[#This Row],[Erotus = tasausraja - laskennallinen verotulo, €/asukas]]&gt;0,(Tasaus[[#This Row],[Erotus = tasausraja - laskennallinen verotulo, €/asukas]]*$B$7),(Tasaus[[#This Row],[Erotus = tasausraja - laskennallinen verotulo, €/asukas]]*$B$8))</f>
        <v>-5.8500832666858287</v>
      </c>
      <c r="O292" s="378">
        <f>Tasaus[[#This Row],[Tasaus,  €/asukas]]*Tasaus[[#This Row],[Asukasluku 31.12.2021]]</f>
        <v>-20416.79060073354</v>
      </c>
      <c r="Q292" s="116"/>
      <c r="R292" s="117"/>
    </row>
    <row r="293" spans="1:18" x14ac:dyDescent="0.25">
      <c r="A293" s="269">
        <v>927</v>
      </c>
      <c r="B293" s="13" t="s">
        <v>650</v>
      </c>
      <c r="C293" s="270">
        <v>29239</v>
      </c>
      <c r="D293" s="271">
        <v>20.5</v>
      </c>
      <c r="E293" s="271">
        <f>Tasaus[[#This Row],[Tuloveroprosentti 2022]]-12.64</f>
        <v>7.8599999999999994</v>
      </c>
      <c r="F293" s="14">
        <v>129011029.45999999</v>
      </c>
      <c r="G293" s="14">
        <f>Tasaus[[#This Row],[Kunnallisvero (maksuunpantu), €]]*100/Tasaus[[#This Row],[Tuloveroprosentti 2022]]</f>
        <v>629322094.92682922</v>
      </c>
      <c r="H293" s="272">
        <f>Tasaus[[#This Row],[Verotettava tulo (kunnallisvero), €]]*($E$11/100)</f>
        <v>46381038.396107323</v>
      </c>
      <c r="I293" s="14">
        <v>3594238.0399889252</v>
      </c>
      <c r="J293" s="15">
        <v>4330273.3996000011</v>
      </c>
      <c r="K293" s="15">
        <f>SUM(Tasaus[[#This Row],[Laskennallinen kunnallisvero, €]:[Laskennallinen kiinteistövero, €]])</f>
        <v>54305549.83569625</v>
      </c>
      <c r="L293" s="15">
        <f>Tasaus[[#This Row],[Laskennallinen verotulo yhteensä, €]]/Tasaus[[#This Row],[Asukasluku 31.12.2021]]</f>
        <v>1857.2984656006106</v>
      </c>
      <c r="M293" s="34">
        <f>$L$11-Tasaus[[#This Row],[Laskennallinen verotulo yhteensä, €/asukas (=tasausraja)]]</f>
        <v>99.651534399389448</v>
      </c>
      <c r="N293" s="377">
        <f>IF(Tasaus[[#This Row],[Erotus = tasausraja - laskennallinen verotulo, €/asukas]]&gt;0,(Tasaus[[#This Row],[Erotus = tasausraja - laskennallinen verotulo, €/asukas]]*$B$7),(Tasaus[[#This Row],[Erotus = tasausraja - laskennallinen verotulo, €/asukas]]*$B$8))</f>
        <v>89.686380959450503</v>
      </c>
      <c r="O293" s="378">
        <f>Tasaus[[#This Row],[Tasaus,  €/asukas]]*Tasaus[[#This Row],[Asukasluku 31.12.2021]]</f>
        <v>2622340.0928733731</v>
      </c>
      <c r="Q293" s="116"/>
      <c r="R293" s="117"/>
    </row>
    <row r="294" spans="1:18" x14ac:dyDescent="0.25">
      <c r="A294" s="269">
        <v>931</v>
      </c>
      <c r="B294" s="13" t="s">
        <v>651</v>
      </c>
      <c r="C294" s="270">
        <v>6070</v>
      </c>
      <c r="D294" s="271">
        <v>21</v>
      </c>
      <c r="E294" s="271">
        <f>Tasaus[[#This Row],[Tuloveroprosentti 2022]]-12.64</f>
        <v>8.36</v>
      </c>
      <c r="F294" s="14">
        <v>17577410.210000001</v>
      </c>
      <c r="G294" s="14">
        <f>Tasaus[[#This Row],[Kunnallisvero (maksuunpantu), €]]*100/Tasaus[[#This Row],[Tuloveroprosentti 2022]]</f>
        <v>83701953.380952388</v>
      </c>
      <c r="H294" s="272">
        <f>Tasaus[[#This Row],[Verotettava tulo (kunnallisvero), €]]*($E$11/100)</f>
        <v>6168833.9641761919</v>
      </c>
      <c r="I294" s="14">
        <v>2019536.2318241971</v>
      </c>
      <c r="J294" s="15">
        <v>1054436.5184500001</v>
      </c>
      <c r="K294" s="15">
        <f>SUM(Tasaus[[#This Row],[Laskennallinen kunnallisvero, €]:[Laskennallinen kiinteistövero, €]])</f>
        <v>9242806.7144503891</v>
      </c>
      <c r="L294" s="15">
        <f>Tasaus[[#This Row],[Laskennallinen verotulo yhteensä, €]]/Tasaus[[#This Row],[Asukasluku 31.12.2021]]</f>
        <v>1522.7029183608549</v>
      </c>
      <c r="M294" s="34">
        <f>$L$11-Tasaus[[#This Row],[Laskennallinen verotulo yhteensä, €/asukas (=tasausraja)]]</f>
        <v>434.24708163914511</v>
      </c>
      <c r="N294" s="377">
        <f>IF(Tasaus[[#This Row],[Erotus = tasausraja - laskennallinen verotulo, €/asukas]]&gt;0,(Tasaus[[#This Row],[Erotus = tasausraja - laskennallinen verotulo, €/asukas]]*$B$7),(Tasaus[[#This Row],[Erotus = tasausraja - laskennallinen verotulo, €/asukas]]*$B$8))</f>
        <v>390.82237347523062</v>
      </c>
      <c r="O294" s="378">
        <f>Tasaus[[#This Row],[Tasaus,  €/asukas]]*Tasaus[[#This Row],[Asukasluku 31.12.2021]]</f>
        <v>2372291.80699465</v>
      </c>
      <c r="Q294" s="116"/>
      <c r="R294" s="117"/>
    </row>
    <row r="295" spans="1:18" x14ac:dyDescent="0.25">
      <c r="A295" s="269">
        <v>934</v>
      </c>
      <c r="B295" s="13" t="s">
        <v>652</v>
      </c>
      <c r="C295" s="270">
        <v>2756</v>
      </c>
      <c r="D295" s="271">
        <v>22.249999999999996</v>
      </c>
      <c r="E295" s="271">
        <f>Tasaus[[#This Row],[Tuloveroprosentti 2022]]-12.64</f>
        <v>9.6099999999999959</v>
      </c>
      <c r="F295" s="14">
        <v>9304559.6899999995</v>
      </c>
      <c r="G295" s="14">
        <f>Tasaus[[#This Row],[Kunnallisvero (maksuunpantu), €]]*100/Tasaus[[#This Row],[Tuloveroprosentti 2022]]</f>
        <v>41818245.797752813</v>
      </c>
      <c r="H295" s="272">
        <f>Tasaus[[#This Row],[Verotettava tulo (kunnallisvero), €]]*($E$11/100)</f>
        <v>3082004.715294383</v>
      </c>
      <c r="I295" s="14">
        <v>573168.52444026771</v>
      </c>
      <c r="J295" s="15">
        <v>377265.63955000008</v>
      </c>
      <c r="K295" s="15">
        <f>SUM(Tasaus[[#This Row],[Laskennallinen kunnallisvero, €]:[Laskennallinen kiinteistövero, €]])</f>
        <v>4032438.8792846506</v>
      </c>
      <c r="L295" s="15">
        <f>Tasaus[[#This Row],[Laskennallinen verotulo yhteensä, €]]/Tasaus[[#This Row],[Asukasluku 31.12.2021]]</f>
        <v>1463.1490853717889</v>
      </c>
      <c r="M295" s="34">
        <f>$L$11-Tasaus[[#This Row],[Laskennallinen verotulo yhteensä, €/asukas (=tasausraja)]]</f>
        <v>493.8009146282111</v>
      </c>
      <c r="N295" s="377">
        <f>IF(Tasaus[[#This Row],[Erotus = tasausraja - laskennallinen verotulo, €/asukas]]&gt;0,(Tasaus[[#This Row],[Erotus = tasausraja - laskennallinen verotulo, €/asukas]]*$B$7),(Tasaus[[#This Row],[Erotus = tasausraja - laskennallinen verotulo, €/asukas]]*$B$8))</f>
        <v>444.42082316539</v>
      </c>
      <c r="O295" s="378">
        <f>Tasaus[[#This Row],[Tasaus,  €/asukas]]*Tasaus[[#This Row],[Asukasluku 31.12.2021]]</f>
        <v>1224823.7886438149</v>
      </c>
      <c r="Q295" s="116"/>
      <c r="R295" s="117"/>
    </row>
    <row r="296" spans="1:18" x14ac:dyDescent="0.25">
      <c r="A296" s="269">
        <v>935</v>
      </c>
      <c r="B296" s="13" t="s">
        <v>653</v>
      </c>
      <c r="C296" s="270">
        <v>3040</v>
      </c>
      <c r="D296" s="271">
        <v>21.5</v>
      </c>
      <c r="E296" s="271">
        <f>Tasaus[[#This Row],[Tuloveroprosentti 2022]]-12.64</f>
        <v>8.86</v>
      </c>
      <c r="F296" s="14">
        <v>9537831.2200000007</v>
      </c>
      <c r="G296" s="14">
        <f>Tasaus[[#This Row],[Kunnallisvero (maksuunpantu), €]]*100/Tasaus[[#This Row],[Tuloveroprosentti 2022]]</f>
        <v>44362005.674418613</v>
      </c>
      <c r="H296" s="272">
        <f>Tasaus[[#This Row],[Verotettava tulo (kunnallisvero), €]]*($E$11/100)</f>
        <v>3269479.8182046525</v>
      </c>
      <c r="I296" s="14">
        <v>742568.02966950496</v>
      </c>
      <c r="J296" s="15">
        <v>731468.21020000009</v>
      </c>
      <c r="K296" s="15">
        <f>SUM(Tasaus[[#This Row],[Laskennallinen kunnallisvero, €]:[Laskennallinen kiinteistövero, €]])</f>
        <v>4743516.0580741577</v>
      </c>
      <c r="L296" s="15">
        <f>Tasaus[[#This Row],[Laskennallinen verotulo yhteensä, €]]/Tasaus[[#This Row],[Asukasluku 31.12.2021]]</f>
        <v>1560.3671243664992</v>
      </c>
      <c r="M296" s="34">
        <f>$L$11-Tasaus[[#This Row],[Laskennallinen verotulo yhteensä, €/asukas (=tasausraja)]]</f>
        <v>396.58287563350086</v>
      </c>
      <c r="N296" s="377">
        <f>IF(Tasaus[[#This Row],[Erotus = tasausraja - laskennallinen verotulo, €/asukas]]&gt;0,(Tasaus[[#This Row],[Erotus = tasausraja - laskennallinen verotulo, €/asukas]]*$B$7),(Tasaus[[#This Row],[Erotus = tasausraja - laskennallinen verotulo, €/asukas]]*$B$8))</f>
        <v>356.92458807015078</v>
      </c>
      <c r="O296" s="378">
        <f>Tasaus[[#This Row],[Tasaus,  €/asukas]]*Tasaus[[#This Row],[Asukasluku 31.12.2021]]</f>
        <v>1085050.7477332584</v>
      </c>
      <c r="Q296" s="116"/>
      <c r="R296" s="117"/>
    </row>
    <row r="297" spans="1:18" x14ac:dyDescent="0.25">
      <c r="A297" s="269">
        <v>936</v>
      </c>
      <c r="B297" s="13" t="s">
        <v>654</v>
      </c>
      <c r="C297" s="270">
        <v>6465</v>
      </c>
      <c r="D297" s="271">
        <v>21.25</v>
      </c>
      <c r="E297" s="271">
        <f>Tasaus[[#This Row],[Tuloveroprosentti 2022]]-12.64</f>
        <v>8.61</v>
      </c>
      <c r="F297" s="14">
        <v>19803944.989999998</v>
      </c>
      <c r="G297" s="14">
        <f>Tasaus[[#This Row],[Kunnallisvero (maksuunpantu), €]]*100/Tasaus[[#This Row],[Tuloveroprosentti 2022]]</f>
        <v>93195035.247058809</v>
      </c>
      <c r="H297" s="272">
        <f>Tasaus[[#This Row],[Verotettava tulo (kunnallisvero), €]]*($E$11/100)</f>
        <v>6868474.0977082355</v>
      </c>
      <c r="I297" s="14">
        <v>2392003.4018376898</v>
      </c>
      <c r="J297" s="15">
        <v>1160317.6572</v>
      </c>
      <c r="K297" s="15">
        <f>SUM(Tasaus[[#This Row],[Laskennallinen kunnallisvero, €]:[Laskennallinen kiinteistövero, €]])</f>
        <v>10420795.156745924</v>
      </c>
      <c r="L297" s="15">
        <f>Tasaus[[#This Row],[Laskennallinen verotulo yhteensä, €]]/Tasaus[[#This Row],[Asukasluku 31.12.2021]]</f>
        <v>1611.8786011981319</v>
      </c>
      <c r="M297" s="34">
        <f>$L$11-Tasaus[[#This Row],[Laskennallinen verotulo yhteensä, €/asukas (=tasausraja)]]</f>
        <v>345.0713988018681</v>
      </c>
      <c r="N297" s="377">
        <f>IF(Tasaus[[#This Row],[Erotus = tasausraja - laskennallinen verotulo, €/asukas]]&gt;0,(Tasaus[[#This Row],[Erotus = tasausraja - laskennallinen verotulo, €/asukas]]*$B$7),(Tasaus[[#This Row],[Erotus = tasausraja - laskennallinen verotulo, €/asukas]]*$B$8))</f>
        <v>310.5642589216813</v>
      </c>
      <c r="O297" s="378">
        <f>Tasaus[[#This Row],[Tasaus,  €/asukas]]*Tasaus[[#This Row],[Asukasluku 31.12.2021]]</f>
        <v>2007797.9339286697</v>
      </c>
      <c r="Q297" s="116"/>
      <c r="R297" s="117"/>
    </row>
    <row r="298" spans="1:18" x14ac:dyDescent="0.25">
      <c r="A298" s="269">
        <v>946</v>
      </c>
      <c r="B298" s="13" t="s">
        <v>298</v>
      </c>
      <c r="C298" s="270">
        <v>6376</v>
      </c>
      <c r="D298" s="271">
        <v>21.500000000000004</v>
      </c>
      <c r="E298" s="271">
        <f>Tasaus[[#This Row],[Tuloveroprosentti 2022]]-12.64</f>
        <v>8.860000000000003</v>
      </c>
      <c r="F298" s="14">
        <v>21517595.989999998</v>
      </c>
      <c r="G298" s="14">
        <f>Tasaus[[#This Row],[Kunnallisvero (maksuunpantu), €]]*100/Tasaus[[#This Row],[Tuloveroprosentti 2022]]</f>
        <v>100081841.81395347</v>
      </c>
      <c r="H298" s="272">
        <f>Tasaus[[#This Row],[Verotettava tulo (kunnallisvero), €]]*($E$11/100)</f>
        <v>7376031.7416883726</v>
      </c>
      <c r="I298" s="14">
        <v>1556320.6988833102</v>
      </c>
      <c r="J298" s="15">
        <v>1133223.2142</v>
      </c>
      <c r="K298" s="15">
        <f>SUM(Tasaus[[#This Row],[Laskennallinen kunnallisvero, €]:[Laskennallinen kiinteistövero, €]])</f>
        <v>10065575.654771682</v>
      </c>
      <c r="L298" s="15">
        <f>Tasaus[[#This Row],[Laskennallinen verotulo yhteensä, €]]/Tasaus[[#This Row],[Asukasluku 31.12.2021]]</f>
        <v>1578.6661942866501</v>
      </c>
      <c r="M298" s="34">
        <f>$L$11-Tasaus[[#This Row],[Laskennallinen verotulo yhteensä, €/asukas (=tasausraja)]]</f>
        <v>378.28380571334992</v>
      </c>
      <c r="N298" s="377">
        <f>IF(Tasaus[[#This Row],[Erotus = tasausraja - laskennallinen verotulo, €/asukas]]&gt;0,(Tasaus[[#This Row],[Erotus = tasausraja - laskennallinen verotulo, €/asukas]]*$B$7),(Tasaus[[#This Row],[Erotus = tasausraja - laskennallinen verotulo, €/asukas]]*$B$8))</f>
        <v>340.45542514201492</v>
      </c>
      <c r="O298" s="378">
        <f>Tasaus[[#This Row],[Tasaus,  €/asukas]]*Tasaus[[#This Row],[Asukasluku 31.12.2021]]</f>
        <v>2170743.7907054871</v>
      </c>
      <c r="Q298" s="116"/>
      <c r="R298" s="117"/>
    </row>
    <row r="299" spans="1:18" x14ac:dyDescent="0.25">
      <c r="A299" s="269">
        <v>976</v>
      </c>
      <c r="B299" s="13" t="s">
        <v>655</v>
      </c>
      <c r="C299" s="270">
        <v>3830</v>
      </c>
      <c r="D299" s="271">
        <v>20</v>
      </c>
      <c r="E299" s="271">
        <f>Tasaus[[#This Row],[Tuloveroprosentti 2022]]-12.64</f>
        <v>7.3599999999999994</v>
      </c>
      <c r="F299" s="14">
        <v>11372765.550000001</v>
      </c>
      <c r="G299" s="14">
        <f>Tasaus[[#This Row],[Kunnallisvero (maksuunpantu), €]]*100/Tasaus[[#This Row],[Tuloveroprosentti 2022]]</f>
        <v>56863827.75</v>
      </c>
      <c r="H299" s="272">
        <f>Tasaus[[#This Row],[Verotettava tulo (kunnallisvero), €]]*($E$11/100)</f>
        <v>4190864.1051750011</v>
      </c>
      <c r="I299" s="14">
        <v>643803.06897006254</v>
      </c>
      <c r="J299" s="15">
        <v>564151.14069999999</v>
      </c>
      <c r="K299" s="15">
        <f>SUM(Tasaus[[#This Row],[Laskennallinen kunnallisvero, €]:[Laskennallinen kiinteistövero, €]])</f>
        <v>5398818.3148450637</v>
      </c>
      <c r="L299" s="15">
        <f>Tasaus[[#This Row],[Laskennallinen verotulo yhteensä, €]]/Tasaus[[#This Row],[Asukasluku 31.12.2021]]</f>
        <v>1409.6131370352646</v>
      </c>
      <c r="M299" s="34">
        <f>$L$11-Tasaus[[#This Row],[Laskennallinen verotulo yhteensä, €/asukas (=tasausraja)]]</f>
        <v>547.33686296473547</v>
      </c>
      <c r="N299" s="377">
        <f>IF(Tasaus[[#This Row],[Erotus = tasausraja - laskennallinen verotulo, €/asukas]]&gt;0,(Tasaus[[#This Row],[Erotus = tasausraja - laskennallinen verotulo, €/asukas]]*$B$7),(Tasaus[[#This Row],[Erotus = tasausraja - laskennallinen verotulo, €/asukas]]*$B$8))</f>
        <v>492.60317666826194</v>
      </c>
      <c r="O299" s="378">
        <f>Tasaus[[#This Row],[Tasaus,  €/asukas]]*Tasaus[[#This Row],[Asukasluku 31.12.2021]]</f>
        <v>1886670.1666394433</v>
      </c>
      <c r="Q299" s="116"/>
      <c r="R299" s="117"/>
    </row>
    <row r="300" spans="1:18" x14ac:dyDescent="0.25">
      <c r="A300" s="269">
        <v>977</v>
      </c>
      <c r="B300" s="13" t="s">
        <v>656</v>
      </c>
      <c r="C300" s="270">
        <v>15357</v>
      </c>
      <c r="D300" s="271">
        <v>23</v>
      </c>
      <c r="E300" s="271">
        <f>Tasaus[[#This Row],[Tuloveroprosentti 2022]]-12.64</f>
        <v>10.36</v>
      </c>
      <c r="F300" s="14">
        <v>55941525.32</v>
      </c>
      <c r="G300" s="14">
        <f>Tasaus[[#This Row],[Kunnallisvero (maksuunpantu), €]]*100/Tasaus[[#This Row],[Tuloveroprosentti 2022]]</f>
        <v>243224023.13043478</v>
      </c>
      <c r="H300" s="272">
        <f>Tasaus[[#This Row],[Verotettava tulo (kunnallisvero), €]]*($E$11/100)</f>
        <v>17925610.504713047</v>
      </c>
      <c r="I300" s="14">
        <v>2901932.8230513721</v>
      </c>
      <c r="J300" s="15">
        <v>1973188.9609000003</v>
      </c>
      <c r="K300" s="15">
        <f>SUM(Tasaus[[#This Row],[Laskennallinen kunnallisvero, €]:[Laskennallinen kiinteistövero, €]])</f>
        <v>22800732.288664419</v>
      </c>
      <c r="L300" s="15">
        <f>Tasaus[[#This Row],[Laskennallinen verotulo yhteensä, €]]/Tasaus[[#This Row],[Asukasluku 31.12.2021]]</f>
        <v>1484.7126579842691</v>
      </c>
      <c r="M300" s="34">
        <f>$L$11-Tasaus[[#This Row],[Laskennallinen verotulo yhteensä, €/asukas (=tasausraja)]]</f>
        <v>472.23734201573097</v>
      </c>
      <c r="N300" s="377">
        <f>IF(Tasaus[[#This Row],[Erotus = tasausraja - laskennallinen verotulo, €/asukas]]&gt;0,(Tasaus[[#This Row],[Erotus = tasausraja - laskennallinen verotulo, €/asukas]]*$B$7),(Tasaus[[#This Row],[Erotus = tasausraja - laskennallinen verotulo, €/asukas]]*$B$8))</f>
        <v>425.01360781415787</v>
      </c>
      <c r="O300" s="378">
        <f>Tasaus[[#This Row],[Tasaus,  €/asukas]]*Tasaus[[#This Row],[Asukasluku 31.12.2021]]</f>
        <v>6526933.9752020221</v>
      </c>
      <c r="Q300" s="116"/>
      <c r="R300" s="117"/>
    </row>
    <row r="301" spans="1:18" x14ac:dyDescent="0.25">
      <c r="A301" s="269">
        <v>980</v>
      </c>
      <c r="B301" s="13" t="s">
        <v>657</v>
      </c>
      <c r="C301" s="270">
        <v>33533</v>
      </c>
      <c r="D301" s="271">
        <v>20.5</v>
      </c>
      <c r="E301" s="271">
        <f>Tasaus[[#This Row],[Tuloveroprosentti 2022]]-12.64</f>
        <v>7.8599999999999994</v>
      </c>
      <c r="F301" s="14">
        <v>133245675.20999999</v>
      </c>
      <c r="G301" s="14">
        <f>Tasaus[[#This Row],[Kunnallisvero (maksuunpantu), €]]*100/Tasaus[[#This Row],[Tuloveroprosentti 2022]]</f>
        <v>649978903.46341467</v>
      </c>
      <c r="H301" s="272">
        <f>Tasaus[[#This Row],[Verotettava tulo (kunnallisvero), €]]*($E$11/100)</f>
        <v>47903445.185253672</v>
      </c>
      <c r="I301" s="14">
        <v>7074977.2301226733</v>
      </c>
      <c r="J301" s="15">
        <v>4551254.5719500007</v>
      </c>
      <c r="K301" s="15">
        <f>SUM(Tasaus[[#This Row],[Laskennallinen kunnallisvero, €]:[Laskennallinen kiinteistövero, €]])</f>
        <v>59529676.987326346</v>
      </c>
      <c r="L301" s="15">
        <f>Tasaus[[#This Row],[Laskennallinen verotulo yhteensä, €]]/Tasaus[[#This Row],[Asukasluku 31.12.2021]]</f>
        <v>1775.2565230467403</v>
      </c>
      <c r="M301" s="34">
        <f>$L$11-Tasaus[[#This Row],[Laskennallinen verotulo yhteensä, €/asukas (=tasausraja)]]</f>
        <v>181.69347695325973</v>
      </c>
      <c r="N301" s="377">
        <f>IF(Tasaus[[#This Row],[Erotus = tasausraja - laskennallinen verotulo, €/asukas]]&gt;0,(Tasaus[[#This Row],[Erotus = tasausraja - laskennallinen verotulo, €/asukas]]*$B$7),(Tasaus[[#This Row],[Erotus = tasausraja - laskennallinen verotulo, €/asukas]]*$B$8))</f>
        <v>163.52412925793377</v>
      </c>
      <c r="O301" s="378">
        <f>Tasaus[[#This Row],[Tasaus,  €/asukas]]*Tasaus[[#This Row],[Asukasluku 31.12.2021]]</f>
        <v>5483454.6264062934</v>
      </c>
      <c r="Q301" s="116"/>
      <c r="R301" s="117"/>
    </row>
    <row r="302" spans="1:18" x14ac:dyDescent="0.25">
      <c r="A302" s="269">
        <v>981</v>
      </c>
      <c r="B302" s="13" t="s">
        <v>658</v>
      </c>
      <c r="C302" s="270">
        <v>2282</v>
      </c>
      <c r="D302" s="271">
        <v>22</v>
      </c>
      <c r="E302" s="271">
        <f>Tasaus[[#This Row],[Tuloveroprosentti 2022]]-12.64</f>
        <v>9.36</v>
      </c>
      <c r="F302" s="14">
        <v>8144942.8700000001</v>
      </c>
      <c r="G302" s="14">
        <f>Tasaus[[#This Row],[Kunnallisvero (maksuunpantu), €]]*100/Tasaus[[#This Row],[Tuloveroprosentti 2022]]</f>
        <v>37022467.590909094</v>
      </c>
      <c r="H302" s="272">
        <f>Tasaus[[#This Row],[Verotettava tulo (kunnallisvero), €]]*($E$11/100)</f>
        <v>2728555.8614500007</v>
      </c>
      <c r="I302" s="14">
        <v>243254.90115871761</v>
      </c>
      <c r="J302" s="15">
        <v>245379.00745000003</v>
      </c>
      <c r="K302" s="15">
        <f>SUM(Tasaus[[#This Row],[Laskennallinen kunnallisvero, €]:[Laskennallinen kiinteistövero, €]])</f>
        <v>3217189.770058718</v>
      </c>
      <c r="L302" s="15">
        <f>Tasaus[[#This Row],[Laskennallinen verotulo yhteensä, €]]/Tasaus[[#This Row],[Asukasluku 31.12.2021]]</f>
        <v>1409.811468036248</v>
      </c>
      <c r="M302" s="34">
        <f>$L$11-Tasaus[[#This Row],[Laskennallinen verotulo yhteensä, €/asukas (=tasausraja)]]</f>
        <v>547.13853196375203</v>
      </c>
      <c r="N302" s="377">
        <f>IF(Tasaus[[#This Row],[Erotus = tasausraja - laskennallinen verotulo, €/asukas]]&gt;0,(Tasaus[[#This Row],[Erotus = tasausraja - laskennallinen verotulo, €/asukas]]*$B$7),(Tasaus[[#This Row],[Erotus = tasausraja - laskennallinen verotulo, €/asukas]]*$B$8))</f>
        <v>492.42467876737686</v>
      </c>
      <c r="O302" s="378">
        <f>Tasaus[[#This Row],[Tasaus,  €/asukas]]*Tasaus[[#This Row],[Asukasluku 31.12.2021]]</f>
        <v>1123713.116947154</v>
      </c>
      <c r="Q302" s="116"/>
      <c r="R302" s="117"/>
    </row>
    <row r="303" spans="1:18" x14ac:dyDescent="0.25">
      <c r="A303" s="269">
        <v>989</v>
      </c>
      <c r="B303" s="13" t="s">
        <v>659</v>
      </c>
      <c r="C303" s="270">
        <v>5484</v>
      </c>
      <c r="D303" s="271">
        <v>22.5</v>
      </c>
      <c r="E303" s="271">
        <f>Tasaus[[#This Row],[Tuloveroprosentti 2022]]-12.64</f>
        <v>9.86</v>
      </c>
      <c r="F303" s="14">
        <v>18451265.23</v>
      </c>
      <c r="G303" s="14">
        <f>Tasaus[[#This Row],[Kunnallisvero (maksuunpantu), €]]*100/Tasaus[[#This Row],[Tuloveroprosentti 2022]]</f>
        <v>82005623.244444445</v>
      </c>
      <c r="H303" s="272">
        <f>Tasaus[[#This Row],[Verotettava tulo (kunnallisvero), €]]*($E$11/100)</f>
        <v>6043814.4331155568</v>
      </c>
      <c r="I303" s="14">
        <v>1442747.5411114192</v>
      </c>
      <c r="J303" s="15">
        <v>973201.5260500001</v>
      </c>
      <c r="K303" s="15">
        <f>SUM(Tasaus[[#This Row],[Laskennallinen kunnallisvero, €]:[Laskennallinen kiinteistövero, €]])</f>
        <v>8459763.5002769753</v>
      </c>
      <c r="L303" s="15">
        <f>Tasaus[[#This Row],[Laskennallinen verotulo yhteensä, €]]/Tasaus[[#This Row],[Asukasluku 31.12.2021]]</f>
        <v>1542.6264588397109</v>
      </c>
      <c r="M303" s="34">
        <f>$L$11-Tasaus[[#This Row],[Laskennallinen verotulo yhteensä, €/asukas (=tasausraja)]]</f>
        <v>414.3235411602891</v>
      </c>
      <c r="N303" s="377">
        <f>IF(Tasaus[[#This Row],[Erotus = tasausraja - laskennallinen verotulo, €/asukas]]&gt;0,(Tasaus[[#This Row],[Erotus = tasausraja - laskennallinen verotulo, €/asukas]]*$B$7),(Tasaus[[#This Row],[Erotus = tasausraja - laskennallinen verotulo, €/asukas]]*$B$8))</f>
        <v>372.89118704426022</v>
      </c>
      <c r="O303" s="378">
        <f>Tasaus[[#This Row],[Tasaus,  €/asukas]]*Tasaus[[#This Row],[Asukasluku 31.12.2021]]</f>
        <v>2044935.2697507231</v>
      </c>
      <c r="Q303" s="116"/>
      <c r="R303" s="117"/>
    </row>
    <row r="304" spans="1:18" x14ac:dyDescent="0.25">
      <c r="A304" s="269">
        <v>992</v>
      </c>
      <c r="B304" s="13" t="s">
        <v>660</v>
      </c>
      <c r="C304" s="270">
        <v>18318</v>
      </c>
      <c r="D304" s="271">
        <v>21.5</v>
      </c>
      <c r="E304" s="271">
        <f>Tasaus[[#This Row],[Tuloveroprosentti 2022]]-12.64</f>
        <v>8.86</v>
      </c>
      <c r="F304" s="14">
        <v>64928780.890000001</v>
      </c>
      <c r="G304" s="14">
        <f>Tasaus[[#This Row],[Kunnallisvero (maksuunpantu), €]]*100/Tasaus[[#This Row],[Tuloveroprosentti 2022]]</f>
        <v>301994329.72093022</v>
      </c>
      <c r="H304" s="272">
        <f>Tasaus[[#This Row],[Verotettava tulo (kunnallisvero), €]]*($E$11/100)</f>
        <v>22256982.100432564</v>
      </c>
      <c r="I304" s="14">
        <v>4984063.5549605666</v>
      </c>
      <c r="J304" s="15">
        <v>2872482.8403000003</v>
      </c>
      <c r="K304" s="15">
        <f>SUM(Tasaus[[#This Row],[Laskennallinen kunnallisvero, €]:[Laskennallinen kiinteistövero, €]])</f>
        <v>30113528.495693132</v>
      </c>
      <c r="L304" s="15">
        <f>Tasaus[[#This Row],[Laskennallinen verotulo yhteensä, €]]/Tasaus[[#This Row],[Asukasluku 31.12.2021]]</f>
        <v>1643.931023894155</v>
      </c>
      <c r="M304" s="34">
        <f>$L$11-Tasaus[[#This Row],[Laskennallinen verotulo yhteensä, €/asukas (=tasausraja)]]</f>
        <v>313.01897610584501</v>
      </c>
      <c r="N304" s="377">
        <f>IF(Tasaus[[#This Row],[Erotus = tasausraja - laskennallinen verotulo, €/asukas]]&gt;0,(Tasaus[[#This Row],[Erotus = tasausraja - laskennallinen verotulo, €/asukas]]*$B$7),(Tasaus[[#This Row],[Erotus = tasausraja - laskennallinen verotulo, €/asukas]]*$B$8))</f>
        <v>281.71707849526052</v>
      </c>
      <c r="O304" s="378">
        <f>Tasaus[[#This Row],[Tasaus,  €/asukas]]*Tasaus[[#This Row],[Asukasluku 31.12.2021]]</f>
        <v>5160493.4438761827</v>
      </c>
      <c r="Q304" s="116"/>
      <c r="R304" s="117"/>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9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8.375" style="301" customWidth="1"/>
    <col min="2" max="2" width="12.5" style="300" bestFit="1" customWidth="1"/>
    <col min="3" max="3" width="21.375" style="307" bestFit="1" customWidth="1"/>
    <col min="4" max="4" width="19.625" style="307" customWidth="1"/>
    <col min="5" max="5" width="21.375" customWidth="1"/>
    <col min="6" max="6" width="16.875" customWidth="1"/>
    <col min="7" max="7" width="24.375" customWidth="1"/>
    <col min="8" max="9" width="9.625" bestFit="1" customWidth="1"/>
  </cols>
  <sheetData>
    <row r="1" spans="1:7" ht="23.25" x14ac:dyDescent="0.35">
      <c r="A1" s="319" t="s">
        <v>770</v>
      </c>
      <c r="C1" s="172"/>
      <c r="D1" s="167"/>
      <c r="E1" s="333"/>
      <c r="G1" s="333"/>
    </row>
    <row r="2" spans="1:7" x14ac:dyDescent="0.25">
      <c r="A2" s="301" t="s">
        <v>367</v>
      </c>
      <c r="B2" s="302"/>
      <c r="C2" s="172"/>
      <c r="D2" s="167"/>
    </row>
    <row r="3" spans="1:7" x14ac:dyDescent="0.25">
      <c r="A3" s="301" t="s">
        <v>710</v>
      </c>
      <c r="C3" s="172"/>
      <c r="D3" s="167"/>
    </row>
    <row r="4" spans="1:7" s="215" customFormat="1" ht="45" x14ac:dyDescent="0.2">
      <c r="A4" s="223" t="s">
        <v>669</v>
      </c>
      <c r="B4" s="224" t="s">
        <v>3</v>
      </c>
      <c r="C4" s="303" t="s">
        <v>716</v>
      </c>
      <c r="D4" s="204" t="s">
        <v>744</v>
      </c>
      <c r="E4" s="223" t="s">
        <v>775</v>
      </c>
      <c r="F4" s="223" t="s">
        <v>773</v>
      </c>
      <c r="G4" s="223" t="s">
        <v>774</v>
      </c>
    </row>
    <row r="5" spans="1:7" x14ac:dyDescent="0.25">
      <c r="A5" s="300"/>
      <c r="B5" s="300" t="s">
        <v>371</v>
      </c>
      <c r="C5" s="304">
        <f>SUM(C6:C298)</f>
        <v>2776499999.9999995</v>
      </c>
      <c r="D5" s="172">
        <f>SUM(D6:D298)</f>
        <v>1943999999.9999993</v>
      </c>
      <c r="E5" s="172">
        <f>SUM(E6:E298)</f>
        <v>851000000.00000155</v>
      </c>
      <c r="F5" s="172">
        <f>SUM(F6:F298)</f>
        <v>-3000000.0000000061</v>
      </c>
      <c r="G5" s="304">
        <f>Verokompensaatiot[[#This Row],[Jäljelle jäävät korvaukset vuosilta 2010-2023, €]]+Verokompensaatiot[[#This Row],[Veromenetysten korvaus 2024]]</f>
        <v>848000000.00000155</v>
      </c>
    </row>
    <row r="6" spans="1:7" x14ac:dyDescent="0.25">
      <c r="A6" s="32">
        <v>5</v>
      </c>
      <c r="B6" s="13" t="s">
        <v>12</v>
      </c>
      <c r="C6" s="304">
        <v>6576722.8656134466</v>
      </c>
      <c r="D6" s="167">
        <v>4626384.7424013829</v>
      </c>
      <c r="E6" s="167">
        <v>1995400.0337450588</v>
      </c>
      <c r="F6" s="167">
        <v>3436.7496087450891</v>
      </c>
      <c r="G6" s="304">
        <f>Verokompensaatiot[[#This Row],[Jäljelle jäävät korvaukset vuosilta 2010-2023, €]]+Verokompensaatiot[[#This Row],[Veromenetysten korvaus 2024]]</f>
        <v>1998836.7833538039</v>
      </c>
    </row>
    <row r="7" spans="1:7" x14ac:dyDescent="0.25">
      <c r="A7" s="32">
        <v>9</v>
      </c>
      <c r="B7" s="13" t="s">
        <v>13</v>
      </c>
      <c r="C7" s="304">
        <v>1751360.8607681198</v>
      </c>
      <c r="D7" s="167">
        <v>1232772.4459935171</v>
      </c>
      <c r="E7" s="167">
        <v>527121.88997430378</v>
      </c>
      <c r="F7" s="167">
        <v>-2403.1163006271436</v>
      </c>
      <c r="G7" s="304">
        <f>Verokompensaatiot[[#This Row],[Jäljelle jäävät korvaukset vuosilta 2010-2023, €]]+Verokompensaatiot[[#This Row],[Veromenetysten korvaus 2024]]</f>
        <v>524718.77367367665</v>
      </c>
    </row>
    <row r="8" spans="1:7" x14ac:dyDescent="0.25">
      <c r="A8" s="32">
        <v>10</v>
      </c>
      <c r="B8" s="13" t="s">
        <v>14</v>
      </c>
      <c r="C8" s="304">
        <v>8040078.2659362117</v>
      </c>
      <c r="D8" s="167">
        <v>5655106.4542102339</v>
      </c>
      <c r="E8" s="167">
        <v>2441205.4908443792</v>
      </c>
      <c r="F8" s="167">
        <v>5165.6234524411557</v>
      </c>
      <c r="G8" s="304">
        <f>Verokompensaatiot[[#This Row],[Jäljelle jäävät korvaukset vuosilta 2010-2023, €]]+Verokompensaatiot[[#This Row],[Veromenetysten korvaus 2024]]</f>
        <v>2446371.1142968205</v>
      </c>
    </row>
    <row r="9" spans="1:7" x14ac:dyDescent="0.25">
      <c r="A9" s="32">
        <v>16</v>
      </c>
      <c r="B9" s="13" t="s">
        <v>15</v>
      </c>
      <c r="C9" s="304">
        <v>4744363.5298567638</v>
      </c>
      <c r="D9" s="167">
        <v>3328855.8554945048</v>
      </c>
      <c r="E9" s="167">
        <v>1409657.9092009971</v>
      </c>
      <c r="F9" s="167">
        <v>-29276.210337117154</v>
      </c>
      <c r="G9" s="304">
        <f>Verokompensaatiot[[#This Row],[Jäljelle jäävät korvaukset vuosilta 2010-2023, €]]+Verokompensaatiot[[#This Row],[Veromenetysten korvaus 2024]]</f>
        <v>1380381.69886388</v>
      </c>
    </row>
    <row r="10" spans="1:7" x14ac:dyDescent="0.25">
      <c r="A10" s="32">
        <v>18</v>
      </c>
      <c r="B10" s="13" t="s">
        <v>16</v>
      </c>
      <c r="C10" s="304">
        <v>2779334.0948246871</v>
      </c>
      <c r="D10" s="167">
        <v>1932985.3759469066</v>
      </c>
      <c r="E10" s="167">
        <v>844062.0157252152</v>
      </c>
      <c r="F10" s="167">
        <v>-33517.066494043691</v>
      </c>
      <c r="G10" s="304">
        <f>Verokompensaatiot[[#This Row],[Jäljelle jäävät korvaukset vuosilta 2010-2023, €]]+Verokompensaatiot[[#This Row],[Veromenetysten korvaus 2024]]</f>
        <v>810544.94923117151</v>
      </c>
    </row>
    <row r="11" spans="1:7" x14ac:dyDescent="0.25">
      <c r="A11" s="32">
        <v>19</v>
      </c>
      <c r="B11" s="13" t="s">
        <v>17</v>
      </c>
      <c r="C11" s="304">
        <v>2246765.894040884</v>
      </c>
      <c r="D11" s="167">
        <v>1583055.7618236588</v>
      </c>
      <c r="E11" s="167">
        <v>661630.39903514739</v>
      </c>
      <c r="F11" s="167">
        <v>-26280.386824124002</v>
      </c>
      <c r="G11" s="304">
        <f>Verokompensaatiot[[#This Row],[Jäljelle jäävät korvaukset vuosilta 2010-2023, €]]+Verokompensaatiot[[#This Row],[Veromenetysten korvaus 2024]]</f>
        <v>635350.01221102336</v>
      </c>
    </row>
    <row r="12" spans="1:7" x14ac:dyDescent="0.25">
      <c r="A12" s="32">
        <v>20</v>
      </c>
      <c r="B12" s="13" t="s">
        <v>18</v>
      </c>
      <c r="C12" s="304">
        <v>9229309.6829814203</v>
      </c>
      <c r="D12" s="167">
        <v>6466680.8228904828</v>
      </c>
      <c r="E12" s="167">
        <v>2774244.065687079</v>
      </c>
      <c r="F12" s="167">
        <v>-86446.32441932059</v>
      </c>
      <c r="G12" s="304">
        <f>Verokompensaatiot[[#This Row],[Jäljelle jäävät korvaukset vuosilta 2010-2023, €]]+Verokompensaatiot[[#This Row],[Veromenetysten korvaus 2024]]</f>
        <v>2687797.7412677584</v>
      </c>
    </row>
    <row r="13" spans="1:7" x14ac:dyDescent="0.25">
      <c r="A13" s="32">
        <v>46</v>
      </c>
      <c r="B13" s="13" t="s">
        <v>19</v>
      </c>
      <c r="C13" s="304">
        <v>1002361.9814681885</v>
      </c>
      <c r="D13" s="167">
        <v>703503.52336309117</v>
      </c>
      <c r="E13" s="167">
        <v>299258.7460745069</v>
      </c>
      <c r="F13" s="167">
        <v>-1059.9879670155156</v>
      </c>
      <c r="G13" s="304">
        <f>Verokompensaatiot[[#This Row],[Jäljelle jäävät korvaukset vuosilta 2010-2023, €]]+Verokompensaatiot[[#This Row],[Veromenetysten korvaus 2024]]</f>
        <v>298198.75810749136</v>
      </c>
    </row>
    <row r="14" spans="1:7" x14ac:dyDescent="0.25">
      <c r="A14" s="32">
        <v>47</v>
      </c>
      <c r="B14" s="13" t="s">
        <v>20</v>
      </c>
      <c r="C14" s="304">
        <v>1289819.6336833797</v>
      </c>
      <c r="D14" s="167">
        <v>902686.04630637052</v>
      </c>
      <c r="E14" s="167">
        <v>388613.91736976686</v>
      </c>
      <c r="F14" s="167">
        <v>214.58720829088975</v>
      </c>
      <c r="G14" s="304">
        <f>Verokompensaatiot[[#This Row],[Jäljelle jäävät korvaukset vuosilta 2010-2023, €]]+Verokompensaatiot[[#This Row],[Veromenetysten korvaus 2024]]</f>
        <v>388828.50457805773</v>
      </c>
    </row>
    <row r="15" spans="1:7" x14ac:dyDescent="0.25">
      <c r="A15" s="32">
        <v>49</v>
      </c>
      <c r="B15" s="13" t="s">
        <v>21</v>
      </c>
      <c r="C15" s="304">
        <v>97811038.88787359</v>
      </c>
      <c r="D15" s="167">
        <v>68214935.910467878</v>
      </c>
      <c r="E15" s="167">
        <v>30593192.016809568</v>
      </c>
      <c r="F15" s="167">
        <v>256709.25596878759</v>
      </c>
      <c r="G15" s="304">
        <f>Verokompensaatiot[[#This Row],[Jäljelle jäävät korvaukset vuosilta 2010-2023, €]]+Verokompensaatiot[[#This Row],[Veromenetysten korvaus 2024]]</f>
        <v>30849901.272778355</v>
      </c>
    </row>
    <row r="16" spans="1:7" x14ac:dyDescent="0.25">
      <c r="A16" s="32">
        <v>50</v>
      </c>
      <c r="B16" s="13" t="s">
        <v>22</v>
      </c>
      <c r="C16" s="304">
        <v>6829019.20395514</v>
      </c>
      <c r="D16" s="167">
        <v>4803422.4492984563</v>
      </c>
      <c r="E16" s="167">
        <v>2090451.7902924223</v>
      </c>
      <c r="F16" s="167">
        <v>-41616.654817366471</v>
      </c>
      <c r="G16" s="304">
        <f>Verokompensaatiot[[#This Row],[Jäljelle jäävät korvaukset vuosilta 2010-2023, €]]+Verokompensaatiot[[#This Row],[Veromenetysten korvaus 2024]]</f>
        <v>2048835.1354750558</v>
      </c>
    </row>
    <row r="17" spans="1:7" x14ac:dyDescent="0.25">
      <c r="A17" s="32">
        <v>51</v>
      </c>
      <c r="B17" s="13" t="s">
        <v>23</v>
      </c>
      <c r="C17" s="304">
        <v>5827275.55193373</v>
      </c>
      <c r="D17" s="167">
        <v>4100984.162724359</v>
      </c>
      <c r="E17" s="167">
        <v>1803744.0505200345</v>
      </c>
      <c r="F17" s="167">
        <v>-20371.966430214528</v>
      </c>
      <c r="G17" s="304">
        <f>Verokompensaatiot[[#This Row],[Jäljelle jäävät korvaukset vuosilta 2010-2023, €]]+Verokompensaatiot[[#This Row],[Veromenetysten korvaus 2024]]</f>
        <v>1783372.08408982</v>
      </c>
    </row>
    <row r="18" spans="1:7" x14ac:dyDescent="0.25">
      <c r="A18" s="32">
        <v>52</v>
      </c>
      <c r="B18" s="13" t="s">
        <v>24</v>
      </c>
      <c r="C18" s="304">
        <v>1820091.2077150643</v>
      </c>
      <c r="D18" s="167">
        <v>1278012.9181458664</v>
      </c>
      <c r="E18" s="167">
        <v>548990.38673231238</v>
      </c>
      <c r="F18" s="167">
        <v>-2911.492499777406</v>
      </c>
      <c r="G18" s="304">
        <f>Verokompensaatiot[[#This Row],[Jäljelle jäävät korvaukset vuosilta 2010-2023, €]]+Verokompensaatiot[[#This Row],[Veromenetysten korvaus 2024]]</f>
        <v>546078.89423253504</v>
      </c>
    </row>
    <row r="19" spans="1:7" x14ac:dyDescent="0.25">
      <c r="A19" s="32">
        <v>61</v>
      </c>
      <c r="B19" s="13" t="s">
        <v>25</v>
      </c>
      <c r="C19" s="304">
        <v>9767975.7039504685</v>
      </c>
      <c r="D19" s="167">
        <v>6842445.0295858542</v>
      </c>
      <c r="E19" s="167">
        <v>3033193.7414299296</v>
      </c>
      <c r="F19" s="167">
        <v>-5565.1227767796081</v>
      </c>
      <c r="G19" s="304">
        <f>Verokompensaatiot[[#This Row],[Jäljelle jäävät korvaukset vuosilta 2010-2023, €]]+Verokompensaatiot[[#This Row],[Veromenetysten korvaus 2024]]</f>
        <v>3027628.6186531498</v>
      </c>
    </row>
    <row r="20" spans="1:7" x14ac:dyDescent="0.25">
      <c r="A20" s="32">
        <v>69</v>
      </c>
      <c r="B20" s="13" t="s">
        <v>26</v>
      </c>
      <c r="C20" s="304">
        <v>4445582.4660910312</v>
      </c>
      <c r="D20" s="167">
        <v>3126122.2131854184</v>
      </c>
      <c r="E20" s="167">
        <v>1358836.9357966036</v>
      </c>
      <c r="F20" s="167">
        <v>1873.121967449817</v>
      </c>
      <c r="G20" s="304">
        <f>Verokompensaatiot[[#This Row],[Jäljelle jäävät korvaukset vuosilta 2010-2023, €]]+Verokompensaatiot[[#This Row],[Veromenetysten korvaus 2024]]</f>
        <v>1360710.0577640533</v>
      </c>
    </row>
    <row r="21" spans="1:7" x14ac:dyDescent="0.25">
      <c r="A21" s="32">
        <v>71</v>
      </c>
      <c r="B21" s="13" t="s">
        <v>27</v>
      </c>
      <c r="C21" s="304">
        <v>4365965.1070268713</v>
      </c>
      <c r="D21" s="167">
        <v>3065195.0412485106</v>
      </c>
      <c r="E21" s="167">
        <v>1381039.5184965217</v>
      </c>
      <c r="F21" s="167">
        <v>1833.9800033458559</v>
      </c>
      <c r="G21" s="304">
        <f>Verokompensaatiot[[#This Row],[Jäljelle jäävät korvaukset vuosilta 2010-2023, €]]+Verokompensaatiot[[#This Row],[Veromenetysten korvaus 2024]]</f>
        <v>1382873.4984998675</v>
      </c>
    </row>
    <row r="22" spans="1:7" x14ac:dyDescent="0.25">
      <c r="A22" s="32">
        <v>72</v>
      </c>
      <c r="B22" s="13" t="s">
        <v>28</v>
      </c>
      <c r="C22" s="304">
        <v>559150.85422893451</v>
      </c>
      <c r="D22" s="167">
        <v>391255.93749637046</v>
      </c>
      <c r="E22" s="167">
        <v>170460.73771434132</v>
      </c>
      <c r="F22" s="167">
        <v>177.07913371267523</v>
      </c>
      <c r="G22" s="304">
        <f>Verokompensaatiot[[#This Row],[Jäljelle jäävät korvaukset vuosilta 2010-2023, €]]+Verokompensaatiot[[#This Row],[Veromenetysten korvaus 2024]]</f>
        <v>170637.816848054</v>
      </c>
    </row>
    <row r="23" spans="1:7" x14ac:dyDescent="0.25">
      <c r="A23" s="32">
        <v>74</v>
      </c>
      <c r="B23" s="13" t="s">
        <v>29</v>
      </c>
      <c r="C23" s="304">
        <v>886195.06163500762</v>
      </c>
      <c r="D23" s="167">
        <v>620736.15011488798</v>
      </c>
      <c r="E23" s="167">
        <v>286522.37275305961</v>
      </c>
      <c r="F23" s="167">
        <v>1297.8568536715866</v>
      </c>
      <c r="G23" s="304">
        <f>Verokompensaatiot[[#This Row],[Jäljelle jäävät korvaukset vuosilta 2010-2023, €]]+Verokompensaatiot[[#This Row],[Veromenetysten korvaus 2024]]</f>
        <v>287820.22960673121</v>
      </c>
    </row>
    <row r="24" spans="1:7" x14ac:dyDescent="0.25">
      <c r="A24" s="32">
        <v>75</v>
      </c>
      <c r="B24" s="13" t="s">
        <v>30</v>
      </c>
      <c r="C24" s="304">
        <v>10721538.22445761</v>
      </c>
      <c r="D24" s="167">
        <v>7521441.2112067761</v>
      </c>
      <c r="E24" s="167">
        <v>3237145.3558460632</v>
      </c>
      <c r="F24" s="167">
        <v>-62269.166173174111</v>
      </c>
      <c r="G24" s="304">
        <f>Verokompensaatiot[[#This Row],[Jäljelle jäävät korvaukset vuosilta 2010-2023, €]]+Verokompensaatiot[[#This Row],[Veromenetysten korvaus 2024]]</f>
        <v>3174876.1896728892</v>
      </c>
    </row>
    <row r="25" spans="1:7" x14ac:dyDescent="0.25">
      <c r="A25" s="32">
        <v>77</v>
      </c>
      <c r="B25" s="13" t="s">
        <v>31</v>
      </c>
      <c r="C25" s="304">
        <v>3513981.5372485863</v>
      </c>
      <c r="D25" s="167">
        <v>2467100.632565897</v>
      </c>
      <c r="E25" s="167">
        <v>1062975.310328146</v>
      </c>
      <c r="F25" s="167">
        <v>-15869.574127233285</v>
      </c>
      <c r="G25" s="304">
        <f>Verokompensaatiot[[#This Row],[Jäljelle jäävät korvaukset vuosilta 2010-2023, €]]+Verokompensaatiot[[#This Row],[Veromenetysten korvaus 2024]]</f>
        <v>1047105.7362009127</v>
      </c>
    </row>
    <row r="26" spans="1:7" x14ac:dyDescent="0.25">
      <c r="A26" s="32">
        <v>78</v>
      </c>
      <c r="B26" s="13" t="s">
        <v>32</v>
      </c>
      <c r="C26" s="304">
        <v>4059830.720999233</v>
      </c>
      <c r="D26" s="167">
        <v>2830859.0037886901</v>
      </c>
      <c r="E26" s="167">
        <v>1250756.2643230706</v>
      </c>
      <c r="F26" s="167">
        <v>-7940.970779633657</v>
      </c>
      <c r="G26" s="304">
        <f>Verokompensaatiot[[#This Row],[Jäljelle jäävät korvaukset vuosilta 2010-2023, €]]+Verokompensaatiot[[#This Row],[Veromenetysten korvaus 2024]]</f>
        <v>1242815.293543437</v>
      </c>
    </row>
    <row r="27" spans="1:7" x14ac:dyDescent="0.25">
      <c r="A27" s="32">
        <v>79</v>
      </c>
      <c r="B27" s="13" t="s">
        <v>33</v>
      </c>
      <c r="C27" s="304">
        <v>3610396.9958858434</v>
      </c>
      <c r="D27" s="167">
        <v>2534904.1482820003</v>
      </c>
      <c r="E27" s="167">
        <v>1086400.6993279201</v>
      </c>
      <c r="F27" s="167">
        <v>-22170.345703692783</v>
      </c>
      <c r="G27" s="304">
        <f>Verokompensaatiot[[#This Row],[Jäljelle jäävät korvaukset vuosilta 2010-2023, €]]+Verokompensaatiot[[#This Row],[Veromenetysten korvaus 2024]]</f>
        <v>1064230.3536242272</v>
      </c>
    </row>
    <row r="28" spans="1:7" x14ac:dyDescent="0.25">
      <c r="A28" s="32">
        <v>81</v>
      </c>
      <c r="B28" s="13" t="s">
        <v>34</v>
      </c>
      <c r="C28" s="304">
        <v>2115057.6408188301</v>
      </c>
      <c r="D28" s="167">
        <v>1481540.8677605733</v>
      </c>
      <c r="E28" s="167">
        <v>628569.95055504865</v>
      </c>
      <c r="F28" s="167">
        <v>-8466.3149361640935</v>
      </c>
      <c r="G28" s="304">
        <f>Verokompensaatiot[[#This Row],[Jäljelle jäävät korvaukset vuosilta 2010-2023, €]]+Verokompensaatiot[[#This Row],[Veromenetysten korvaus 2024]]</f>
        <v>620103.63561888458</v>
      </c>
    </row>
    <row r="29" spans="1:7" x14ac:dyDescent="0.25">
      <c r="A29" s="32">
        <v>82</v>
      </c>
      <c r="B29" s="36" t="s">
        <v>35</v>
      </c>
      <c r="C29" s="304">
        <v>4714245.8157121176</v>
      </c>
      <c r="D29" s="167">
        <v>3306148.5785207553</v>
      </c>
      <c r="E29" s="167">
        <v>1420815.5510925855</v>
      </c>
      <c r="F29" s="167">
        <v>-31462.21124120017</v>
      </c>
      <c r="G29" s="304">
        <f>Verokompensaatiot[[#This Row],[Jäljelle jäävät korvaukset vuosilta 2010-2023, €]]+Verokompensaatiot[[#This Row],[Veromenetysten korvaus 2024]]</f>
        <v>1389353.3398513854</v>
      </c>
    </row>
    <row r="30" spans="1:7" x14ac:dyDescent="0.25">
      <c r="A30" s="32">
        <v>86</v>
      </c>
      <c r="B30" s="13" t="s">
        <v>36</v>
      </c>
      <c r="C30" s="304">
        <v>4770532.8116320018</v>
      </c>
      <c r="D30" s="167">
        <v>3332121.3879746781</v>
      </c>
      <c r="E30" s="167">
        <v>1438485.8113037464</v>
      </c>
      <c r="F30" s="167">
        <v>-46787.881045552524</v>
      </c>
      <c r="G30" s="304">
        <f>Verokompensaatiot[[#This Row],[Jäljelle jäävät korvaukset vuosilta 2010-2023, €]]+Verokompensaatiot[[#This Row],[Veromenetysten korvaus 2024]]</f>
        <v>1391697.930258194</v>
      </c>
    </row>
    <row r="31" spans="1:7" x14ac:dyDescent="0.25">
      <c r="A31" s="32">
        <v>90</v>
      </c>
      <c r="B31" s="13" t="s">
        <v>37</v>
      </c>
      <c r="C31" s="304">
        <v>2389554.0650887783</v>
      </c>
      <c r="D31" s="167">
        <v>1674545.6172341115</v>
      </c>
      <c r="E31" s="167">
        <v>713124.3294630067</v>
      </c>
      <c r="F31" s="167">
        <v>-9095.1327604986145</v>
      </c>
      <c r="G31" s="304">
        <f>Verokompensaatiot[[#This Row],[Jäljelle jäävät korvaukset vuosilta 2010-2023, €]]+Verokompensaatiot[[#This Row],[Veromenetysten korvaus 2024]]</f>
        <v>704029.19670250802</v>
      </c>
    </row>
    <row r="32" spans="1:7" x14ac:dyDescent="0.25">
      <c r="A32" s="32">
        <v>91</v>
      </c>
      <c r="B32" s="13" t="s">
        <v>38</v>
      </c>
      <c r="C32" s="304">
        <v>284705775.15331405</v>
      </c>
      <c r="D32" s="167">
        <v>199162949.78922844</v>
      </c>
      <c r="E32" s="167">
        <v>88279488.98038578</v>
      </c>
      <c r="F32" s="167">
        <v>864623.90791999176</v>
      </c>
      <c r="G32" s="304">
        <f>Verokompensaatiot[[#This Row],[Jäljelle jäävät korvaukset vuosilta 2010-2023, €]]+Verokompensaatiot[[#This Row],[Veromenetysten korvaus 2024]]</f>
        <v>89144112.888305768</v>
      </c>
    </row>
    <row r="33" spans="1:7" x14ac:dyDescent="0.25">
      <c r="A33" s="32">
        <v>92</v>
      </c>
      <c r="B33" s="13" t="s">
        <v>39</v>
      </c>
      <c r="C33" s="304">
        <v>96292646.239306241</v>
      </c>
      <c r="D33" s="167">
        <v>67229665.281306639</v>
      </c>
      <c r="E33" s="167">
        <v>30036233.761776581</v>
      </c>
      <c r="F33" s="167">
        <v>262043.73591744184</v>
      </c>
      <c r="G33" s="304">
        <f>Verokompensaatiot[[#This Row],[Jäljelle jäävät korvaukset vuosilta 2010-2023, €]]+Verokompensaatiot[[#This Row],[Veromenetysten korvaus 2024]]</f>
        <v>30298277.497694023</v>
      </c>
    </row>
    <row r="34" spans="1:7" x14ac:dyDescent="0.25">
      <c r="A34" s="32">
        <v>97</v>
      </c>
      <c r="B34" s="13" t="s">
        <v>40</v>
      </c>
      <c r="C34" s="304">
        <v>1520094.5494879517</v>
      </c>
      <c r="D34" s="167">
        <v>1067197.6068812413</v>
      </c>
      <c r="E34" s="167">
        <v>454103.4057926219</v>
      </c>
      <c r="F34" s="167">
        <v>-5420.4505482063032</v>
      </c>
      <c r="G34" s="304">
        <f>Verokompensaatiot[[#This Row],[Jäljelle jäävät korvaukset vuosilta 2010-2023, €]]+Verokompensaatiot[[#This Row],[Veromenetysten korvaus 2024]]</f>
        <v>448682.95524441561</v>
      </c>
    </row>
    <row r="35" spans="1:7" x14ac:dyDescent="0.25">
      <c r="A35" s="32">
        <v>98</v>
      </c>
      <c r="B35" s="13" t="s">
        <v>41</v>
      </c>
      <c r="C35" s="304">
        <v>11695176.007493628</v>
      </c>
      <c r="D35" s="167">
        <v>8184526.5826215884</v>
      </c>
      <c r="E35" s="167">
        <v>3487316.6869670535</v>
      </c>
      <c r="F35" s="167">
        <v>-69957.278490511992</v>
      </c>
      <c r="G35" s="304">
        <f>Verokompensaatiot[[#This Row],[Jäljelle jäävät korvaukset vuosilta 2010-2023, €]]+Verokompensaatiot[[#This Row],[Veromenetysten korvaus 2024]]</f>
        <v>3417359.4084765413</v>
      </c>
    </row>
    <row r="36" spans="1:7" x14ac:dyDescent="0.25">
      <c r="A36" s="32">
        <v>102</v>
      </c>
      <c r="B36" s="13" t="s">
        <v>42</v>
      </c>
      <c r="C36" s="304">
        <v>6585016.5601364458</v>
      </c>
      <c r="D36" s="167">
        <v>4621475.7461759001</v>
      </c>
      <c r="E36" s="167">
        <v>2161681.9961973326</v>
      </c>
      <c r="F36" s="167">
        <v>-21125.583266550253</v>
      </c>
      <c r="G36" s="304">
        <f>Verokompensaatiot[[#This Row],[Jäljelle jäävät korvaukset vuosilta 2010-2023, €]]+Verokompensaatiot[[#This Row],[Veromenetysten korvaus 2024]]</f>
        <v>2140556.4129307824</v>
      </c>
    </row>
    <row r="37" spans="1:7" x14ac:dyDescent="0.25">
      <c r="A37" s="32">
        <v>103</v>
      </c>
      <c r="B37" s="13" t="s">
        <v>43</v>
      </c>
      <c r="C37" s="304">
        <v>1598758.305066399</v>
      </c>
      <c r="D37" s="167">
        <v>1122393.6615210124</v>
      </c>
      <c r="E37" s="167">
        <v>497462.0541783215</v>
      </c>
      <c r="F37" s="167">
        <v>-8575.700025051141</v>
      </c>
      <c r="G37" s="304">
        <f>Verokompensaatiot[[#This Row],[Jäljelle jäävät korvaukset vuosilta 2010-2023, €]]+Verokompensaatiot[[#This Row],[Veromenetysten korvaus 2024]]</f>
        <v>488886.35415327037</v>
      </c>
    </row>
    <row r="38" spans="1:7" x14ac:dyDescent="0.25">
      <c r="A38" s="32">
        <v>105</v>
      </c>
      <c r="B38" s="13" t="s">
        <v>44</v>
      </c>
      <c r="C38" s="304">
        <v>1653850.1223279219</v>
      </c>
      <c r="D38" s="167">
        <v>1159098.2560255169</v>
      </c>
      <c r="E38" s="167">
        <v>501643.3981361636</v>
      </c>
      <c r="F38" s="167">
        <v>-1219.6400483971347</v>
      </c>
      <c r="G38" s="304">
        <f>Verokompensaatiot[[#This Row],[Jäljelle jäävät korvaukset vuosilta 2010-2023, €]]+Verokompensaatiot[[#This Row],[Veromenetysten korvaus 2024]]</f>
        <v>500423.75808776647</v>
      </c>
    </row>
    <row r="39" spans="1:7" x14ac:dyDescent="0.25">
      <c r="A39" s="32">
        <v>106</v>
      </c>
      <c r="B39" s="13" t="s">
        <v>45</v>
      </c>
      <c r="C39" s="304">
        <v>21548308.828764878</v>
      </c>
      <c r="D39" s="167">
        <v>14890771.503303535</v>
      </c>
      <c r="E39" s="167">
        <v>6711225.9388995431</v>
      </c>
      <c r="F39" s="167">
        <v>-100130.58104322977</v>
      </c>
      <c r="G39" s="304">
        <f>Verokompensaatiot[[#This Row],[Jäljelle jäävät korvaukset vuosilta 2010-2023, €]]+Verokompensaatiot[[#This Row],[Veromenetysten korvaus 2024]]</f>
        <v>6611095.3578563137</v>
      </c>
    </row>
    <row r="40" spans="1:7" x14ac:dyDescent="0.25">
      <c r="A40" s="32">
        <v>108</v>
      </c>
      <c r="B40" s="13" t="s">
        <v>46</v>
      </c>
      <c r="C40" s="304">
        <v>5921381.4229535628</v>
      </c>
      <c r="D40" s="167">
        <v>4151933.6887021731</v>
      </c>
      <c r="E40" s="167">
        <v>1764880.517693779</v>
      </c>
      <c r="F40" s="167">
        <v>-51325.121760581576</v>
      </c>
      <c r="G40" s="304">
        <f>Verokompensaatiot[[#This Row],[Jäljelle jäävät korvaukset vuosilta 2010-2023, €]]+Verokompensaatiot[[#This Row],[Veromenetysten korvaus 2024]]</f>
        <v>1713555.3959331973</v>
      </c>
    </row>
    <row r="41" spans="1:7" x14ac:dyDescent="0.25">
      <c r="A41" s="32">
        <v>109</v>
      </c>
      <c r="B41" s="36" t="s">
        <v>47</v>
      </c>
      <c r="C41" s="304">
        <v>34196138.76168143</v>
      </c>
      <c r="D41" s="167">
        <v>23851720.976826344</v>
      </c>
      <c r="E41" s="167">
        <v>10510009.629210036</v>
      </c>
      <c r="F41" s="167">
        <v>-106987.82768813119</v>
      </c>
      <c r="G41" s="304">
        <f>Verokompensaatiot[[#This Row],[Jäljelle jäävät korvaukset vuosilta 2010-2023, €]]+Verokompensaatiot[[#This Row],[Veromenetysten korvaus 2024]]</f>
        <v>10403021.801521905</v>
      </c>
    </row>
    <row r="42" spans="1:7" x14ac:dyDescent="0.25">
      <c r="A42" s="32">
        <v>111</v>
      </c>
      <c r="B42" s="36" t="s">
        <v>48</v>
      </c>
      <c r="C42" s="304">
        <v>10455513.156465508</v>
      </c>
      <c r="D42" s="167">
        <v>7323580.1521556797</v>
      </c>
      <c r="E42" s="167">
        <v>3115929.416874825</v>
      </c>
      <c r="F42" s="167">
        <v>-43032.664248994748</v>
      </c>
      <c r="G42" s="304">
        <f>Verokompensaatiot[[#This Row],[Jäljelle jäävät korvaukset vuosilta 2010-2023, €]]+Verokompensaatiot[[#This Row],[Veromenetysten korvaus 2024]]</f>
        <v>3072896.7526258305</v>
      </c>
    </row>
    <row r="43" spans="1:7" x14ac:dyDescent="0.25">
      <c r="A43" s="32">
        <v>139</v>
      </c>
      <c r="B43" s="36" t="s">
        <v>49</v>
      </c>
      <c r="C43" s="304">
        <v>5043139.8009602064</v>
      </c>
      <c r="D43" s="167">
        <v>3540454.5640608631</v>
      </c>
      <c r="E43" s="167">
        <v>1480868.7365664411</v>
      </c>
      <c r="F43" s="167">
        <v>-31671.882484217636</v>
      </c>
      <c r="G43" s="304">
        <f>Verokompensaatiot[[#This Row],[Jäljelle jäävät korvaukset vuosilta 2010-2023, €]]+Verokompensaatiot[[#This Row],[Veromenetysten korvaus 2024]]</f>
        <v>1449196.8540822235</v>
      </c>
    </row>
    <row r="44" spans="1:7" x14ac:dyDescent="0.25">
      <c r="A44" s="32">
        <v>140</v>
      </c>
      <c r="B44" s="36" t="s">
        <v>50</v>
      </c>
      <c r="C44" s="304">
        <v>12130862.459012985</v>
      </c>
      <c r="D44" s="167">
        <v>8521544.5223669074</v>
      </c>
      <c r="E44" s="167">
        <v>3680626.5974915642</v>
      </c>
      <c r="F44" s="167">
        <v>-1209.9344271720656</v>
      </c>
      <c r="G44" s="304">
        <f>Verokompensaatiot[[#This Row],[Jäljelle jäävät korvaukset vuosilta 2010-2023, €]]+Verokompensaatiot[[#This Row],[Veromenetysten korvaus 2024]]</f>
        <v>3679416.6630643923</v>
      </c>
    </row>
    <row r="45" spans="1:7" x14ac:dyDescent="0.25">
      <c r="A45" s="32">
        <v>142</v>
      </c>
      <c r="B45" s="36" t="s">
        <v>51</v>
      </c>
      <c r="C45" s="304">
        <v>3985257.841577163</v>
      </c>
      <c r="D45" s="167">
        <v>2801094.182924896</v>
      </c>
      <c r="E45" s="167">
        <v>1192204.6543184984</v>
      </c>
      <c r="F45" s="167">
        <v>-23240.354477863897</v>
      </c>
      <c r="G45" s="304">
        <f>Verokompensaatiot[[#This Row],[Jäljelle jäävät korvaukset vuosilta 2010-2023, €]]+Verokompensaatiot[[#This Row],[Veromenetysten korvaus 2024]]</f>
        <v>1168964.2998406345</v>
      </c>
    </row>
    <row r="46" spans="1:7" x14ac:dyDescent="0.25">
      <c r="A46" s="32">
        <v>143</v>
      </c>
      <c r="B46" s="13" t="s">
        <v>52</v>
      </c>
      <c r="C46" s="304">
        <v>4479069.5652219411</v>
      </c>
      <c r="D46" s="167">
        <v>3135395.0896452623</v>
      </c>
      <c r="E46" s="167">
        <v>1376624.8416008945</v>
      </c>
      <c r="F46" s="167">
        <v>-22604.627406575411</v>
      </c>
      <c r="G46" s="304">
        <f>Verokompensaatiot[[#This Row],[Jäljelle jäävät korvaukset vuosilta 2010-2023, €]]+Verokompensaatiot[[#This Row],[Veromenetysten korvaus 2024]]</f>
        <v>1354020.214194319</v>
      </c>
    </row>
    <row r="47" spans="1:7" x14ac:dyDescent="0.25">
      <c r="A47" s="32">
        <v>145</v>
      </c>
      <c r="B47" s="13" t="s">
        <v>53</v>
      </c>
      <c r="C47" s="304">
        <v>7080151.890244863</v>
      </c>
      <c r="D47" s="167">
        <v>5007730.4624211863</v>
      </c>
      <c r="E47" s="167">
        <v>2214616.8171209665</v>
      </c>
      <c r="F47" s="167">
        <v>-35743.902947357696</v>
      </c>
      <c r="G47" s="304">
        <f>Verokompensaatiot[[#This Row],[Jäljelle jäävät korvaukset vuosilta 2010-2023, €]]+Verokompensaatiot[[#This Row],[Veromenetysten korvaus 2024]]</f>
        <v>2178872.9141736086</v>
      </c>
    </row>
    <row r="48" spans="1:7" x14ac:dyDescent="0.25">
      <c r="A48" s="32">
        <v>146</v>
      </c>
      <c r="B48" s="13" t="s">
        <v>54</v>
      </c>
      <c r="C48" s="304">
        <v>3417394.6402846212</v>
      </c>
      <c r="D48" s="167">
        <v>2396341.6570445485</v>
      </c>
      <c r="E48" s="167">
        <v>1027671.2188625727</v>
      </c>
      <c r="F48" s="167">
        <v>-712.4371671934905</v>
      </c>
      <c r="G48" s="304">
        <f>Verokompensaatiot[[#This Row],[Jäljelle jäävät korvaukset vuosilta 2010-2023, €]]+Verokompensaatiot[[#This Row],[Veromenetysten korvaus 2024]]</f>
        <v>1026958.7816953792</v>
      </c>
    </row>
    <row r="49" spans="1:7" x14ac:dyDescent="0.25">
      <c r="A49" s="32">
        <v>148</v>
      </c>
      <c r="B49" s="13" t="s">
        <v>55</v>
      </c>
      <c r="C49" s="304">
        <v>3848478.6000446281</v>
      </c>
      <c r="D49" s="167">
        <v>2697171.4374986105</v>
      </c>
      <c r="E49" s="167">
        <v>1158727.0007333471</v>
      </c>
      <c r="F49" s="167">
        <v>4167.097592062124</v>
      </c>
      <c r="G49" s="304">
        <f>Verokompensaatiot[[#This Row],[Jäljelle jäävät korvaukset vuosilta 2010-2023, €]]+Verokompensaatiot[[#This Row],[Veromenetysten korvaus 2024]]</f>
        <v>1162894.0983254092</v>
      </c>
    </row>
    <row r="50" spans="1:7" x14ac:dyDescent="0.25">
      <c r="A50" s="32">
        <v>149</v>
      </c>
      <c r="B50" s="13" t="s">
        <v>56</v>
      </c>
      <c r="C50" s="304">
        <v>2878302.0147324139</v>
      </c>
      <c r="D50" s="167">
        <v>1994360.7660314091</v>
      </c>
      <c r="E50" s="167">
        <v>894655.11603372497</v>
      </c>
      <c r="F50" s="167">
        <v>-32224.288829976264</v>
      </c>
      <c r="G50" s="304">
        <f>Verokompensaatiot[[#This Row],[Jäljelle jäävät korvaukset vuosilta 2010-2023, €]]+Verokompensaatiot[[#This Row],[Veromenetysten korvaus 2024]]</f>
        <v>862430.82720374875</v>
      </c>
    </row>
    <row r="51" spans="1:7" x14ac:dyDescent="0.25">
      <c r="A51" s="32">
        <v>151</v>
      </c>
      <c r="B51" s="13" t="s">
        <v>57</v>
      </c>
      <c r="C51" s="304">
        <v>1637264.6319156941</v>
      </c>
      <c r="D51" s="167">
        <v>1147348.1396790855</v>
      </c>
      <c r="E51" s="167">
        <v>502072.84695007186</v>
      </c>
      <c r="F51" s="167">
        <v>-2635.8584675075663</v>
      </c>
      <c r="G51" s="304">
        <f>Verokompensaatiot[[#This Row],[Jäljelle jäävät korvaukset vuosilta 2010-2023, €]]+Verokompensaatiot[[#This Row],[Veromenetysten korvaus 2024]]</f>
        <v>499436.98848256428</v>
      </c>
    </row>
    <row r="52" spans="1:7" x14ac:dyDescent="0.25">
      <c r="A52" s="32">
        <v>152</v>
      </c>
      <c r="B52" s="13" t="s">
        <v>58</v>
      </c>
      <c r="C52" s="304">
        <v>3087164.8931737309</v>
      </c>
      <c r="D52" s="167">
        <v>2166304.9037023331</v>
      </c>
      <c r="E52" s="167">
        <v>939656.42120935954</v>
      </c>
      <c r="F52" s="167">
        <v>-12019.920498620108</v>
      </c>
      <c r="G52" s="304">
        <f>Verokompensaatiot[[#This Row],[Jäljelle jäävät korvaukset vuosilta 2010-2023, €]]+Verokompensaatiot[[#This Row],[Veromenetysten korvaus 2024]]</f>
        <v>927636.5007107394</v>
      </c>
    </row>
    <row r="53" spans="1:7" x14ac:dyDescent="0.25">
      <c r="A53" s="32">
        <v>153</v>
      </c>
      <c r="B53" s="13" t="s">
        <v>59</v>
      </c>
      <c r="C53" s="304">
        <v>12887292.564806219</v>
      </c>
      <c r="D53" s="167">
        <v>9048491.6084770299</v>
      </c>
      <c r="E53" s="167">
        <v>3918225.3298471756</v>
      </c>
      <c r="F53" s="167">
        <v>-52268.085566149122</v>
      </c>
      <c r="G53" s="304">
        <f>Verokompensaatiot[[#This Row],[Jäljelle jäävät korvaukset vuosilta 2010-2023, €]]+Verokompensaatiot[[#This Row],[Veromenetysten korvaus 2024]]</f>
        <v>3865957.2442810265</v>
      </c>
    </row>
    <row r="54" spans="1:7" x14ac:dyDescent="0.25">
      <c r="A54" s="32">
        <v>165</v>
      </c>
      <c r="B54" s="13" t="s">
        <v>60</v>
      </c>
      <c r="C54" s="304">
        <v>8352028.1662999392</v>
      </c>
      <c r="D54" s="167">
        <v>5852320.7077788422</v>
      </c>
      <c r="E54" s="167">
        <v>2578411.4744891906</v>
      </c>
      <c r="F54" s="167">
        <v>-65662.161854742211</v>
      </c>
      <c r="G54" s="304">
        <f>Verokompensaatiot[[#This Row],[Jäljelle jäävät korvaukset vuosilta 2010-2023, €]]+Verokompensaatiot[[#This Row],[Veromenetysten korvaus 2024]]</f>
        <v>2512749.3126344485</v>
      </c>
    </row>
    <row r="55" spans="1:7" x14ac:dyDescent="0.25">
      <c r="A55" s="32">
        <v>167</v>
      </c>
      <c r="B55" s="13" t="s">
        <v>61</v>
      </c>
      <c r="C55" s="304">
        <v>41188285.727183998</v>
      </c>
      <c r="D55" s="167">
        <v>28893955.472115763</v>
      </c>
      <c r="E55" s="167">
        <v>12599686.028364584</v>
      </c>
      <c r="F55" s="167">
        <v>73193.443997824288</v>
      </c>
      <c r="G55" s="304">
        <f>Verokompensaatiot[[#This Row],[Jäljelle jäävät korvaukset vuosilta 2010-2023, €]]+Verokompensaatiot[[#This Row],[Veromenetysten korvaus 2024]]</f>
        <v>12672879.472362408</v>
      </c>
    </row>
    <row r="56" spans="1:7" x14ac:dyDescent="0.25">
      <c r="A56" s="32">
        <v>169</v>
      </c>
      <c r="B56" s="13" t="s">
        <v>62</v>
      </c>
      <c r="C56" s="304">
        <v>3013144.7423068089</v>
      </c>
      <c r="D56" s="167">
        <v>2120015.2957597533</v>
      </c>
      <c r="E56" s="167">
        <v>915355.61309493193</v>
      </c>
      <c r="F56" s="167">
        <v>-11822.327550822249</v>
      </c>
      <c r="G56" s="304">
        <f>Verokompensaatiot[[#This Row],[Jäljelle jäävät korvaukset vuosilta 2010-2023, €]]+Verokompensaatiot[[#This Row],[Veromenetysten korvaus 2024]]</f>
        <v>903533.28554410965</v>
      </c>
    </row>
    <row r="57" spans="1:7" x14ac:dyDescent="0.25">
      <c r="A57" s="32">
        <v>171</v>
      </c>
      <c r="B57" s="13" t="s">
        <v>63</v>
      </c>
      <c r="C57" s="304">
        <v>3113185.0451906305</v>
      </c>
      <c r="D57" s="167">
        <v>2188688.3547332631</v>
      </c>
      <c r="E57" s="167">
        <v>946112.66206561215</v>
      </c>
      <c r="F57" s="167">
        <v>-6841.1614095781597</v>
      </c>
      <c r="G57" s="304">
        <f>Verokompensaatiot[[#This Row],[Jäljelle jäävät korvaukset vuosilta 2010-2023, €]]+Verokompensaatiot[[#This Row],[Veromenetysten korvaus 2024]]</f>
        <v>939271.50065603398</v>
      </c>
    </row>
    <row r="58" spans="1:7" x14ac:dyDescent="0.25">
      <c r="A58" s="32">
        <v>172</v>
      </c>
      <c r="B58" s="13" t="s">
        <v>64</v>
      </c>
      <c r="C58" s="304">
        <v>3108792.8257372328</v>
      </c>
      <c r="D58" s="167">
        <v>2176701.8838900113</v>
      </c>
      <c r="E58" s="167">
        <v>943783.46906109573</v>
      </c>
      <c r="F58" s="167">
        <v>-13801.466014616803</v>
      </c>
      <c r="G58" s="304">
        <f>Verokompensaatiot[[#This Row],[Jäljelle jäävät korvaukset vuosilta 2010-2023, €]]+Verokompensaatiot[[#This Row],[Veromenetysten korvaus 2024]]</f>
        <v>929982.00304647896</v>
      </c>
    </row>
    <row r="59" spans="1:7" x14ac:dyDescent="0.25">
      <c r="A59" s="32">
        <v>176</v>
      </c>
      <c r="B59" s="13" t="s">
        <v>65</v>
      </c>
      <c r="C59" s="304">
        <v>3279882.4928194843</v>
      </c>
      <c r="D59" s="167">
        <v>2302849.7006984088</v>
      </c>
      <c r="E59" s="167">
        <v>997650.35001855297</v>
      </c>
      <c r="F59" s="167">
        <v>-940.68110962621267</v>
      </c>
      <c r="G59" s="304">
        <f>Verokompensaatiot[[#This Row],[Jäljelle jäävät korvaukset vuosilta 2010-2023, €]]+Verokompensaatiot[[#This Row],[Veromenetysten korvaus 2024]]</f>
        <v>996709.66890892677</v>
      </c>
    </row>
    <row r="60" spans="1:7" x14ac:dyDescent="0.25">
      <c r="A60" s="32">
        <v>177</v>
      </c>
      <c r="B60" s="13" t="s">
        <v>66</v>
      </c>
      <c r="C60" s="304">
        <v>1232691.5536141265</v>
      </c>
      <c r="D60" s="167">
        <v>861494.42192084924</v>
      </c>
      <c r="E60" s="167">
        <v>378838.24359697849</v>
      </c>
      <c r="F60" s="167">
        <v>-6150.712737367302</v>
      </c>
      <c r="G60" s="304">
        <f>Verokompensaatiot[[#This Row],[Jäljelle jäävät korvaukset vuosilta 2010-2023, €]]+Verokompensaatiot[[#This Row],[Veromenetysten korvaus 2024]]</f>
        <v>372687.53085961117</v>
      </c>
    </row>
    <row r="61" spans="1:7" x14ac:dyDescent="0.25">
      <c r="A61" s="32">
        <v>178</v>
      </c>
      <c r="B61" s="13" t="s">
        <v>67</v>
      </c>
      <c r="C61" s="304">
        <v>4493785.4403162878</v>
      </c>
      <c r="D61" s="167">
        <v>3152526.340645209</v>
      </c>
      <c r="E61" s="167">
        <v>1352222.9635741962</v>
      </c>
      <c r="F61" s="167">
        <v>-8208.1533091010642</v>
      </c>
      <c r="G61" s="304">
        <f>Verokompensaatiot[[#This Row],[Jäljelle jäävät korvaukset vuosilta 2010-2023, €]]+Verokompensaatiot[[#This Row],[Veromenetysten korvaus 2024]]</f>
        <v>1344014.8102650952</v>
      </c>
    </row>
    <row r="62" spans="1:7" x14ac:dyDescent="0.25">
      <c r="A62" s="32">
        <v>179</v>
      </c>
      <c r="B62" s="13" t="s">
        <v>68</v>
      </c>
      <c r="C62" s="304">
        <v>68769177.317952871</v>
      </c>
      <c r="D62" s="167">
        <v>48198482.348903522</v>
      </c>
      <c r="E62" s="167">
        <v>21122633.565577343</v>
      </c>
      <c r="F62" s="167">
        <v>98855.513757516979</v>
      </c>
      <c r="G62" s="304">
        <f>Verokompensaatiot[[#This Row],[Jäljelle jäävät korvaukset vuosilta 2010-2023, €]]+Verokompensaatiot[[#This Row],[Veromenetysten korvaus 2024]]</f>
        <v>21221489.079334859</v>
      </c>
    </row>
    <row r="63" spans="1:7" x14ac:dyDescent="0.25">
      <c r="A63" s="32">
        <v>181</v>
      </c>
      <c r="B63" s="13" t="s">
        <v>69</v>
      </c>
      <c r="C63" s="304">
        <v>1395869.1956446611</v>
      </c>
      <c r="D63" s="167">
        <v>983009.1120644022</v>
      </c>
      <c r="E63" s="167">
        <v>431797.35128548706</v>
      </c>
      <c r="F63" s="167">
        <v>-5436.04570398958</v>
      </c>
      <c r="G63" s="304">
        <f>Verokompensaatiot[[#This Row],[Jäljelle jäävät korvaukset vuosilta 2010-2023, €]]+Verokompensaatiot[[#This Row],[Veromenetysten korvaus 2024]]</f>
        <v>426361.30558149749</v>
      </c>
    </row>
    <row r="64" spans="1:7" x14ac:dyDescent="0.25">
      <c r="A64" s="32">
        <v>182</v>
      </c>
      <c r="B64" s="13" t="s">
        <v>70</v>
      </c>
      <c r="C64" s="304">
        <v>11016377.136233281</v>
      </c>
      <c r="D64" s="167">
        <v>7713137.958566946</v>
      </c>
      <c r="E64" s="167">
        <v>3333770.6346947895</v>
      </c>
      <c r="F64" s="167">
        <v>-58381.046861065261</v>
      </c>
      <c r="G64" s="304">
        <f>Verokompensaatiot[[#This Row],[Jäljelle jäävät korvaukset vuosilta 2010-2023, €]]+Verokompensaatiot[[#This Row],[Veromenetysten korvaus 2024]]</f>
        <v>3275389.5878337245</v>
      </c>
    </row>
    <row r="65" spans="1:7" x14ac:dyDescent="0.25">
      <c r="A65" s="32">
        <v>186</v>
      </c>
      <c r="B65" s="13" t="s">
        <v>71</v>
      </c>
      <c r="C65" s="304">
        <v>17549557.742746752</v>
      </c>
      <c r="D65" s="167">
        <v>12107797.472169496</v>
      </c>
      <c r="E65" s="167">
        <v>5476934.4101341143</v>
      </c>
      <c r="F65" s="167">
        <v>-78069.60294812551</v>
      </c>
      <c r="G65" s="304">
        <f>Verokompensaatiot[[#This Row],[Jäljelle jäävät korvaukset vuosilta 2010-2023, €]]+Verokompensaatiot[[#This Row],[Veromenetysten korvaus 2024]]</f>
        <v>5398864.8071859889</v>
      </c>
    </row>
    <row r="66" spans="1:7" x14ac:dyDescent="0.25">
      <c r="A66" s="32">
        <v>202</v>
      </c>
      <c r="B66" s="13" t="s">
        <v>72</v>
      </c>
      <c r="C66" s="304">
        <v>12605467.328691928</v>
      </c>
      <c r="D66" s="167">
        <v>8833075.7665711977</v>
      </c>
      <c r="E66" s="167">
        <v>3823613.8257266618</v>
      </c>
      <c r="F66" s="167">
        <v>-84699.916626238351</v>
      </c>
      <c r="G66" s="304">
        <f>Verokompensaatiot[[#This Row],[Jäljelle jäävät korvaukset vuosilta 2010-2023, €]]+Verokompensaatiot[[#This Row],[Veromenetysten korvaus 2024]]</f>
        <v>3738913.9091004236</v>
      </c>
    </row>
    <row r="67" spans="1:7" x14ac:dyDescent="0.25">
      <c r="A67" s="32">
        <v>204</v>
      </c>
      <c r="B67" s="13" t="s">
        <v>73</v>
      </c>
      <c r="C67" s="304">
        <v>2105462.782866179</v>
      </c>
      <c r="D67" s="167">
        <v>1476012.7974773603</v>
      </c>
      <c r="E67" s="167">
        <v>625921.38121557003</v>
      </c>
      <c r="F67" s="167">
        <v>-7622.9627569143486</v>
      </c>
      <c r="G67" s="304">
        <f>Verokompensaatiot[[#This Row],[Jäljelle jäävät korvaukset vuosilta 2010-2023, €]]+Verokompensaatiot[[#This Row],[Veromenetysten korvaus 2024]]</f>
        <v>618298.41845865571</v>
      </c>
    </row>
    <row r="68" spans="1:7" x14ac:dyDescent="0.25">
      <c r="A68" s="32">
        <v>205</v>
      </c>
      <c r="B68" s="13" t="s">
        <v>74</v>
      </c>
      <c r="C68" s="304">
        <v>18956918.978258282</v>
      </c>
      <c r="D68" s="167">
        <v>13298836.014700273</v>
      </c>
      <c r="E68" s="167">
        <v>5725031.784805065</v>
      </c>
      <c r="F68" s="167">
        <v>-6910.8818579301087</v>
      </c>
      <c r="G68" s="304">
        <f>Verokompensaatiot[[#This Row],[Jäljelle jäävät korvaukset vuosilta 2010-2023, €]]+Verokompensaatiot[[#This Row],[Veromenetysten korvaus 2024]]</f>
        <v>5718120.9029471353</v>
      </c>
    </row>
    <row r="69" spans="1:7" x14ac:dyDescent="0.25">
      <c r="A69" s="32">
        <v>208</v>
      </c>
      <c r="B69" s="13" t="s">
        <v>75</v>
      </c>
      <c r="C69" s="304">
        <v>7666381.7106660279</v>
      </c>
      <c r="D69" s="167">
        <v>5382317.4327593194</v>
      </c>
      <c r="E69" s="167">
        <v>2430519.1975263674</v>
      </c>
      <c r="F69" s="167">
        <v>-7376.2791315075774</v>
      </c>
      <c r="G69" s="304">
        <f>Verokompensaatiot[[#This Row],[Jäljelle jäävät korvaukset vuosilta 2010-2023, €]]+Verokompensaatiot[[#This Row],[Veromenetysten korvaus 2024]]</f>
        <v>2423142.9183948599</v>
      </c>
    </row>
    <row r="70" spans="1:7" x14ac:dyDescent="0.25">
      <c r="A70" s="32">
        <v>211</v>
      </c>
      <c r="B70" s="13" t="s">
        <v>76</v>
      </c>
      <c r="C70" s="304">
        <v>14234704.239558602</v>
      </c>
      <c r="D70" s="167">
        <v>10004780.696493015</v>
      </c>
      <c r="E70" s="167">
        <v>4309006.4312020615</v>
      </c>
      <c r="F70" s="167">
        <v>-86875.951082001819</v>
      </c>
      <c r="G70" s="304">
        <f>Verokompensaatiot[[#This Row],[Jäljelle jäävät korvaukset vuosilta 2010-2023, €]]+Verokompensaatiot[[#This Row],[Veromenetysten korvaus 2024]]</f>
        <v>4222130.48012006</v>
      </c>
    </row>
    <row r="71" spans="1:7" x14ac:dyDescent="0.25">
      <c r="A71" s="32">
        <v>213</v>
      </c>
      <c r="B71" s="13" t="s">
        <v>77</v>
      </c>
      <c r="C71" s="304">
        <v>3718476.5748914499</v>
      </c>
      <c r="D71" s="167">
        <v>2604261.1862646956</v>
      </c>
      <c r="E71" s="167">
        <v>1126664.5288037318</v>
      </c>
      <c r="F71" s="167">
        <v>-16368.791765506567</v>
      </c>
      <c r="G71" s="304">
        <f>Verokompensaatiot[[#This Row],[Jäljelle jäävät korvaukset vuosilta 2010-2023, €]]+Verokompensaatiot[[#This Row],[Veromenetysten korvaus 2024]]</f>
        <v>1110295.7370382252</v>
      </c>
    </row>
    <row r="72" spans="1:7" x14ac:dyDescent="0.25">
      <c r="A72" s="32">
        <v>214</v>
      </c>
      <c r="B72" s="13" t="s">
        <v>78</v>
      </c>
      <c r="C72" s="304">
        <v>8619532.2042009607</v>
      </c>
      <c r="D72" s="167">
        <v>6048360.3450286202</v>
      </c>
      <c r="E72" s="167">
        <v>2642332.2678220179</v>
      </c>
      <c r="F72" s="167">
        <v>4609.9258001460439</v>
      </c>
      <c r="G72" s="304">
        <f>Verokompensaatiot[[#This Row],[Jäljelle jäävät korvaukset vuosilta 2010-2023, €]]+Verokompensaatiot[[#This Row],[Veromenetysten korvaus 2024]]</f>
        <v>2646942.193622164</v>
      </c>
    </row>
    <row r="73" spans="1:7" x14ac:dyDescent="0.25">
      <c r="A73" s="32">
        <v>216</v>
      </c>
      <c r="B73" s="13" t="s">
        <v>79</v>
      </c>
      <c r="C73" s="304">
        <v>1007041.9048513905</v>
      </c>
      <c r="D73" s="167">
        <v>706795.29899192578</v>
      </c>
      <c r="E73" s="167">
        <v>301479.03133509611</v>
      </c>
      <c r="F73" s="167">
        <v>-687.33554110710202</v>
      </c>
      <c r="G73" s="304">
        <f>Verokompensaatiot[[#This Row],[Jäljelle jäävät korvaukset vuosilta 2010-2023, €]]+Verokompensaatiot[[#This Row],[Veromenetysten korvaus 2024]]</f>
        <v>300791.695793989</v>
      </c>
    </row>
    <row r="74" spans="1:7" x14ac:dyDescent="0.25">
      <c r="A74" s="32">
        <v>217</v>
      </c>
      <c r="B74" s="13" t="s">
        <v>80</v>
      </c>
      <c r="C74" s="304">
        <v>3447881.9174647089</v>
      </c>
      <c r="D74" s="167">
        <v>2422801.2660525283</v>
      </c>
      <c r="E74" s="167">
        <v>1064158.2011571038</v>
      </c>
      <c r="F74" s="167">
        <v>-12654.128782342796</v>
      </c>
      <c r="G74" s="304">
        <f>Verokompensaatiot[[#This Row],[Jäljelle jäävät korvaukset vuosilta 2010-2023, €]]+Verokompensaatiot[[#This Row],[Veromenetysten korvaus 2024]]</f>
        <v>1051504.0723747609</v>
      </c>
    </row>
    <row r="75" spans="1:7" x14ac:dyDescent="0.25">
      <c r="A75" s="32">
        <v>218</v>
      </c>
      <c r="B75" s="13" t="s">
        <v>81</v>
      </c>
      <c r="C75" s="304">
        <v>1086030.5228215868</v>
      </c>
      <c r="D75" s="167">
        <v>762607.5505961118</v>
      </c>
      <c r="E75" s="167">
        <v>340927.93071164901</v>
      </c>
      <c r="F75" s="167">
        <v>-4156.5162519142486</v>
      </c>
      <c r="G75" s="304">
        <f>Verokompensaatiot[[#This Row],[Jäljelle jäävät korvaukset vuosilta 2010-2023, €]]+Verokompensaatiot[[#This Row],[Veromenetysten korvaus 2024]]</f>
        <v>336771.41445973475</v>
      </c>
    </row>
    <row r="76" spans="1:7" x14ac:dyDescent="0.25">
      <c r="A76" s="32">
        <v>224</v>
      </c>
      <c r="B76" s="13" t="s">
        <v>82</v>
      </c>
      <c r="C76" s="304">
        <v>4874733.618205077</v>
      </c>
      <c r="D76" s="167">
        <v>3377970.1576369922</v>
      </c>
      <c r="E76" s="167">
        <v>1484090.8745698924</v>
      </c>
      <c r="F76" s="167">
        <v>-49414.161021954918</v>
      </c>
      <c r="G76" s="304">
        <f>Verokompensaatiot[[#This Row],[Jäljelle jäävät korvaukset vuosilta 2010-2023, €]]+Verokompensaatiot[[#This Row],[Veromenetysten korvaus 2024]]</f>
        <v>1434676.7135479376</v>
      </c>
    </row>
    <row r="77" spans="1:7" x14ac:dyDescent="0.25">
      <c r="A77" s="32">
        <v>226</v>
      </c>
      <c r="B77" s="13" t="s">
        <v>83</v>
      </c>
      <c r="C77" s="304">
        <v>2704527.3776001297</v>
      </c>
      <c r="D77" s="167">
        <v>1897422.059626702</v>
      </c>
      <c r="E77" s="167">
        <v>806360.18822150188</v>
      </c>
      <c r="F77" s="167">
        <v>-3052.0547335777237</v>
      </c>
      <c r="G77" s="304">
        <f>Verokompensaatiot[[#This Row],[Jäljelle jäävät korvaukset vuosilta 2010-2023, €]]+Verokompensaatiot[[#This Row],[Veromenetysten korvaus 2024]]</f>
        <v>803308.13348792412</v>
      </c>
    </row>
    <row r="78" spans="1:7" x14ac:dyDescent="0.25">
      <c r="A78" s="32">
        <v>230</v>
      </c>
      <c r="B78" s="13" t="s">
        <v>84</v>
      </c>
      <c r="C78" s="304">
        <v>1905189.7123433547</v>
      </c>
      <c r="D78" s="167">
        <v>1338612.963274532</v>
      </c>
      <c r="E78" s="167">
        <v>591678.54719004012</v>
      </c>
      <c r="F78" s="167">
        <v>2846.7097255042809</v>
      </c>
      <c r="G78" s="304">
        <f>Verokompensaatiot[[#This Row],[Jäljelle jäävät korvaukset vuosilta 2010-2023, €]]+Verokompensaatiot[[#This Row],[Veromenetysten korvaus 2024]]</f>
        <v>594525.25691554439</v>
      </c>
    </row>
    <row r="79" spans="1:7" x14ac:dyDescent="0.25">
      <c r="A79" s="32">
        <v>231</v>
      </c>
      <c r="B79" s="13" t="s">
        <v>85</v>
      </c>
      <c r="C79" s="304">
        <v>736281.66310913884</v>
      </c>
      <c r="D79" s="167">
        <v>514886.95123009116</v>
      </c>
      <c r="E79" s="167">
        <v>224270.99566541263</v>
      </c>
      <c r="F79" s="167">
        <v>-1246.3639410380288</v>
      </c>
      <c r="G79" s="304">
        <f>Verokompensaatiot[[#This Row],[Jäljelle jäävät korvaukset vuosilta 2010-2023, €]]+Verokompensaatiot[[#This Row],[Veromenetysten korvaus 2024]]</f>
        <v>223024.6317243746</v>
      </c>
    </row>
    <row r="80" spans="1:7" x14ac:dyDescent="0.25">
      <c r="A80" s="32">
        <v>232</v>
      </c>
      <c r="B80" s="13" t="s">
        <v>86</v>
      </c>
      <c r="C80" s="304">
        <v>9220971.9417025931</v>
      </c>
      <c r="D80" s="167">
        <v>6480401.4268010594</v>
      </c>
      <c r="E80" s="167">
        <v>2831877.4419475589</v>
      </c>
      <c r="F80" s="167">
        <v>1967.1027031883168</v>
      </c>
      <c r="G80" s="304">
        <f>Verokompensaatiot[[#This Row],[Jäljelle jäävät korvaukset vuosilta 2010-2023, €]]+Verokompensaatiot[[#This Row],[Veromenetysten korvaus 2024]]</f>
        <v>2833844.5446507474</v>
      </c>
    </row>
    <row r="81" spans="1:7" x14ac:dyDescent="0.25">
      <c r="A81" s="32">
        <v>233</v>
      </c>
      <c r="B81" s="13" t="s">
        <v>87</v>
      </c>
      <c r="C81" s="304">
        <v>10985527.882557729</v>
      </c>
      <c r="D81" s="167">
        <v>7721998.8028819412</v>
      </c>
      <c r="E81" s="167">
        <v>3403075.8114378415</v>
      </c>
      <c r="F81" s="167">
        <v>-11068.960172852014</v>
      </c>
      <c r="G81" s="304">
        <f>Verokompensaatiot[[#This Row],[Jäljelle jäävät korvaukset vuosilta 2010-2023, €]]+Verokompensaatiot[[#This Row],[Veromenetysten korvaus 2024]]</f>
        <v>3392006.8512649895</v>
      </c>
    </row>
    <row r="82" spans="1:7" x14ac:dyDescent="0.25">
      <c r="A82" s="32">
        <v>235</v>
      </c>
      <c r="B82" s="13" t="s">
        <v>88</v>
      </c>
      <c r="C82" s="304">
        <v>2095554.0760111404</v>
      </c>
      <c r="D82" s="167">
        <v>1456295.2059824499</v>
      </c>
      <c r="E82" s="167">
        <v>662205.84094886249</v>
      </c>
      <c r="F82" s="167">
        <v>-6729.8321869220408</v>
      </c>
      <c r="G82" s="304">
        <f>Verokompensaatiot[[#This Row],[Jäljelle jäävät korvaukset vuosilta 2010-2023, €]]+Verokompensaatiot[[#This Row],[Veromenetysten korvaus 2024]]</f>
        <v>655476.00876194041</v>
      </c>
    </row>
    <row r="83" spans="1:7" x14ac:dyDescent="0.25">
      <c r="A83" s="32">
        <v>236</v>
      </c>
      <c r="B83" s="13" t="s">
        <v>89</v>
      </c>
      <c r="C83" s="304">
        <v>2830811.300060207</v>
      </c>
      <c r="D83" s="167">
        <v>1991616.607772962</v>
      </c>
      <c r="E83" s="167">
        <v>896489.68078274722</v>
      </c>
      <c r="F83" s="167">
        <v>-8636.7222732605333</v>
      </c>
      <c r="G83" s="304">
        <f>Verokompensaatiot[[#This Row],[Jäljelle jäävät korvaukset vuosilta 2010-2023, €]]+Verokompensaatiot[[#This Row],[Veromenetysten korvaus 2024]]</f>
        <v>887852.95850948663</v>
      </c>
    </row>
    <row r="84" spans="1:7" x14ac:dyDescent="0.25">
      <c r="A84" s="32">
        <v>239</v>
      </c>
      <c r="B84" s="13" t="s">
        <v>90</v>
      </c>
      <c r="C84" s="304">
        <v>1523978.2729186474</v>
      </c>
      <c r="D84" s="167">
        <v>1067917.3410201231</v>
      </c>
      <c r="E84" s="167">
        <v>464543.67246879428</v>
      </c>
      <c r="F84" s="167">
        <v>-2243.5300380938052</v>
      </c>
      <c r="G84" s="304">
        <f>Verokompensaatiot[[#This Row],[Jäljelle jäävät korvaukset vuosilta 2010-2023, €]]+Verokompensaatiot[[#This Row],[Veromenetysten korvaus 2024]]</f>
        <v>462300.14243070048</v>
      </c>
    </row>
    <row r="85" spans="1:7" x14ac:dyDescent="0.25">
      <c r="A85" s="32">
        <v>240</v>
      </c>
      <c r="B85" s="13" t="s">
        <v>91</v>
      </c>
      <c r="C85" s="304">
        <v>10604890.407821713</v>
      </c>
      <c r="D85" s="167">
        <v>7436970.7038691929</v>
      </c>
      <c r="E85" s="167">
        <v>3195185.7131914506</v>
      </c>
      <c r="F85" s="167">
        <v>19632.211339547281</v>
      </c>
      <c r="G85" s="304">
        <f>Verokompensaatiot[[#This Row],[Jäljelle jäävät korvaukset vuosilta 2010-2023, €]]+Verokompensaatiot[[#This Row],[Veromenetysten korvaus 2024]]</f>
        <v>3214817.9245309979</v>
      </c>
    </row>
    <row r="86" spans="1:7" x14ac:dyDescent="0.25">
      <c r="A86" s="32">
        <v>241</v>
      </c>
      <c r="B86" s="13" t="s">
        <v>92</v>
      </c>
      <c r="C86" s="304">
        <v>3903918.8555603726</v>
      </c>
      <c r="D86" s="167">
        <v>2746470.2780772019</v>
      </c>
      <c r="E86" s="167">
        <v>1149668.2692131842</v>
      </c>
      <c r="F86" s="167">
        <v>-17125.707925909752</v>
      </c>
      <c r="G86" s="304">
        <f>Verokompensaatiot[[#This Row],[Jäljelle jäävät korvaukset vuosilta 2010-2023, €]]+Verokompensaatiot[[#This Row],[Veromenetysten korvaus 2024]]</f>
        <v>1132542.5612872746</v>
      </c>
    </row>
    <row r="87" spans="1:7" x14ac:dyDescent="0.25">
      <c r="A87" s="32">
        <v>244</v>
      </c>
      <c r="B87" s="13" t="s">
        <v>93</v>
      </c>
      <c r="C87" s="304">
        <v>7023832.7690363359</v>
      </c>
      <c r="D87" s="167">
        <v>4938530.2555748038</v>
      </c>
      <c r="E87" s="167">
        <v>2097985.6613888899</v>
      </c>
      <c r="F87" s="167">
        <v>-22608.691577213824</v>
      </c>
      <c r="G87" s="304">
        <f>Verokompensaatiot[[#This Row],[Jäljelle jäävät korvaukset vuosilta 2010-2023, €]]+Verokompensaatiot[[#This Row],[Veromenetysten korvaus 2024]]</f>
        <v>2075376.9698116761</v>
      </c>
    </row>
    <row r="88" spans="1:7" x14ac:dyDescent="0.25">
      <c r="A88" s="32">
        <v>245</v>
      </c>
      <c r="B88" s="13" t="s">
        <v>94</v>
      </c>
      <c r="C88" s="304">
        <v>15432838.671659153</v>
      </c>
      <c r="D88" s="167">
        <v>10703894.062373791</v>
      </c>
      <c r="E88" s="167">
        <v>4834905.5185733456</v>
      </c>
      <c r="F88" s="167">
        <v>-10611.50260146337</v>
      </c>
      <c r="G88" s="304">
        <f>Verokompensaatiot[[#This Row],[Jäljelle jäävät korvaukset vuosilta 2010-2023, €]]+Verokompensaatiot[[#This Row],[Veromenetysten korvaus 2024]]</f>
        <v>4824294.0159718823</v>
      </c>
    </row>
    <row r="89" spans="1:7" x14ac:dyDescent="0.25">
      <c r="A89" s="32">
        <v>249</v>
      </c>
      <c r="B89" s="13" t="s">
        <v>95</v>
      </c>
      <c r="C89" s="304">
        <v>5613786.3918006644</v>
      </c>
      <c r="D89" s="167">
        <v>3936265.4925514618</v>
      </c>
      <c r="E89" s="167">
        <v>1689805.5154613359</v>
      </c>
      <c r="F89" s="167">
        <v>-24391.308529651425</v>
      </c>
      <c r="G89" s="304">
        <f>Verokompensaatiot[[#This Row],[Jäljelle jäävät korvaukset vuosilta 2010-2023, €]]+Verokompensaatiot[[#This Row],[Veromenetysten korvaus 2024]]</f>
        <v>1665414.2069316844</v>
      </c>
    </row>
    <row r="90" spans="1:7" x14ac:dyDescent="0.25">
      <c r="A90" s="32">
        <v>250</v>
      </c>
      <c r="B90" s="13" t="s">
        <v>96</v>
      </c>
      <c r="C90" s="304">
        <v>1469323.9254787536</v>
      </c>
      <c r="D90" s="167">
        <v>1030754.1919332871</v>
      </c>
      <c r="E90" s="167">
        <v>443555.78617089614</v>
      </c>
      <c r="F90" s="167">
        <v>-2263.6174868858229</v>
      </c>
      <c r="G90" s="304">
        <f>Verokompensaatiot[[#This Row],[Jäljelle jäävät korvaukset vuosilta 2010-2023, €]]+Verokompensaatiot[[#This Row],[Veromenetysten korvaus 2024]]</f>
        <v>441292.16868401034</v>
      </c>
    </row>
    <row r="91" spans="1:7" x14ac:dyDescent="0.25">
      <c r="A91" s="32">
        <v>256</v>
      </c>
      <c r="B91" s="13" t="s">
        <v>97</v>
      </c>
      <c r="C91" s="304">
        <v>1094689.296206468</v>
      </c>
      <c r="D91" s="167">
        <v>765627.77194147324</v>
      </c>
      <c r="E91" s="167">
        <v>342078.91533434647</v>
      </c>
      <c r="F91" s="167">
        <v>1236.29663379463</v>
      </c>
      <c r="G91" s="304">
        <f>Verokompensaatiot[[#This Row],[Jäljelle jäävät korvaukset vuosilta 2010-2023, €]]+Verokompensaatiot[[#This Row],[Veromenetysten korvaus 2024]]</f>
        <v>343315.21196814108</v>
      </c>
    </row>
    <row r="92" spans="1:7" x14ac:dyDescent="0.25">
      <c r="A92" s="32">
        <v>257</v>
      </c>
      <c r="B92" s="13" t="s">
        <v>98</v>
      </c>
      <c r="C92" s="304">
        <v>14608276.029407758</v>
      </c>
      <c r="D92" s="167">
        <v>10122173.822713146</v>
      </c>
      <c r="E92" s="167">
        <v>4555795.7102231998</v>
      </c>
      <c r="F92" s="167">
        <v>-55408.148760037038</v>
      </c>
      <c r="G92" s="304">
        <f>Verokompensaatiot[[#This Row],[Jäljelle jäävät korvaukset vuosilta 2010-2023, €]]+Verokompensaatiot[[#This Row],[Veromenetysten korvaus 2024]]</f>
        <v>4500387.5614631623</v>
      </c>
    </row>
    <row r="93" spans="1:7" x14ac:dyDescent="0.25">
      <c r="A93" s="32">
        <v>260</v>
      </c>
      <c r="B93" s="13" t="s">
        <v>99</v>
      </c>
      <c r="C93" s="304">
        <v>6994909.1348532606</v>
      </c>
      <c r="D93" s="167">
        <v>4912137.6916886158</v>
      </c>
      <c r="E93" s="167">
        <v>2114261.2532293946</v>
      </c>
      <c r="F93" s="167">
        <v>-9740.3396751202472</v>
      </c>
      <c r="G93" s="304">
        <f>Verokompensaatiot[[#This Row],[Jäljelle jäävät korvaukset vuosilta 2010-2023, €]]+Verokompensaatiot[[#This Row],[Veromenetysten korvaus 2024]]</f>
        <v>2104520.9135542745</v>
      </c>
    </row>
    <row r="94" spans="1:7" x14ac:dyDescent="0.25">
      <c r="A94" s="32">
        <v>261</v>
      </c>
      <c r="B94" s="13" t="s">
        <v>100</v>
      </c>
      <c r="C94" s="304">
        <v>4136091.1865265919</v>
      </c>
      <c r="D94" s="167">
        <v>2894392.515342087</v>
      </c>
      <c r="E94" s="167">
        <v>1227445.6298316219</v>
      </c>
      <c r="F94" s="167">
        <v>-20274.40309299302</v>
      </c>
      <c r="G94" s="304">
        <f>Verokompensaatiot[[#This Row],[Jäljelle jäävät korvaukset vuosilta 2010-2023, €]]+Verokompensaatiot[[#This Row],[Veromenetysten korvaus 2024]]</f>
        <v>1207171.2267386289</v>
      </c>
    </row>
    <row r="95" spans="1:7" x14ac:dyDescent="0.25">
      <c r="A95" s="32">
        <v>263</v>
      </c>
      <c r="B95" s="13" t="s">
        <v>101</v>
      </c>
      <c r="C95" s="304">
        <v>5719946.0988819422</v>
      </c>
      <c r="D95" s="167">
        <v>4020712.2833316829</v>
      </c>
      <c r="E95" s="167">
        <v>1812826.8815624351</v>
      </c>
      <c r="F95" s="167">
        <v>-6899.877684535455</v>
      </c>
      <c r="G95" s="304">
        <f>Verokompensaatiot[[#This Row],[Jäljelle jäävät korvaukset vuosilta 2010-2023, €]]+Verokompensaatiot[[#This Row],[Veromenetysten korvaus 2024]]</f>
        <v>1805927.0038778996</v>
      </c>
    </row>
    <row r="96" spans="1:7" x14ac:dyDescent="0.25">
      <c r="A96" s="32">
        <v>265</v>
      </c>
      <c r="B96" s="13" t="s">
        <v>102</v>
      </c>
      <c r="C96" s="304">
        <v>823760.45700248203</v>
      </c>
      <c r="D96" s="167">
        <v>577122.78810614836</v>
      </c>
      <c r="E96" s="167">
        <v>246432.62327001279</v>
      </c>
      <c r="F96" s="167">
        <v>-2238.0091572978954</v>
      </c>
      <c r="G96" s="304">
        <f>Verokompensaatiot[[#This Row],[Jäljelle jäävät korvaukset vuosilta 2010-2023, €]]+Verokompensaatiot[[#This Row],[Veromenetysten korvaus 2024]]</f>
        <v>244194.61411271489</v>
      </c>
    </row>
    <row r="97" spans="1:7" x14ac:dyDescent="0.25">
      <c r="A97" s="32">
        <v>271</v>
      </c>
      <c r="B97" s="13" t="s">
        <v>103</v>
      </c>
      <c r="C97" s="304">
        <v>4638810.3105436508</v>
      </c>
      <c r="D97" s="167">
        <v>3258812.1299423487</v>
      </c>
      <c r="E97" s="167">
        <v>1428589.0970270741</v>
      </c>
      <c r="F97" s="167">
        <v>-17662.989862291393</v>
      </c>
      <c r="G97" s="304">
        <f>Verokompensaatiot[[#This Row],[Jäljelle jäävät korvaukset vuosilta 2010-2023, €]]+Verokompensaatiot[[#This Row],[Veromenetysten korvaus 2024]]</f>
        <v>1410926.1071647827</v>
      </c>
    </row>
    <row r="98" spans="1:7" x14ac:dyDescent="0.25">
      <c r="A98" s="32">
        <v>272</v>
      </c>
      <c r="B98" s="13" t="s">
        <v>104</v>
      </c>
      <c r="C98" s="304">
        <v>24570986.835073683</v>
      </c>
      <c r="D98" s="167">
        <v>17250885.582745451</v>
      </c>
      <c r="E98" s="167">
        <v>7554623.8483991884</v>
      </c>
      <c r="F98" s="167">
        <v>24511.701197499409</v>
      </c>
      <c r="G98" s="304">
        <f>Verokompensaatiot[[#This Row],[Jäljelle jäävät korvaukset vuosilta 2010-2023, €]]+Verokompensaatiot[[#This Row],[Veromenetysten korvaus 2024]]</f>
        <v>7579135.5495966878</v>
      </c>
    </row>
    <row r="99" spans="1:7" x14ac:dyDescent="0.25">
      <c r="A99" s="32">
        <v>273</v>
      </c>
      <c r="B99" s="13" t="s">
        <v>105</v>
      </c>
      <c r="C99" s="304">
        <v>2555785.6413360024</v>
      </c>
      <c r="D99" s="167">
        <v>1793484.9466393599</v>
      </c>
      <c r="E99" s="167">
        <v>755593.04019599035</v>
      </c>
      <c r="F99" s="167">
        <v>-10277.745878527101</v>
      </c>
      <c r="G99" s="304">
        <f>Verokompensaatiot[[#This Row],[Jäljelle jäävät korvaukset vuosilta 2010-2023, €]]+Verokompensaatiot[[#This Row],[Veromenetysten korvaus 2024]]</f>
        <v>745315.2943174633</v>
      </c>
    </row>
    <row r="100" spans="1:7" x14ac:dyDescent="0.25">
      <c r="A100" s="32">
        <v>275</v>
      </c>
      <c r="B100" s="13" t="s">
        <v>106</v>
      </c>
      <c r="C100" s="304">
        <v>1833332.8012748254</v>
      </c>
      <c r="D100" s="167">
        <v>1286149.4182756741</v>
      </c>
      <c r="E100" s="167">
        <v>533578.40248448518</v>
      </c>
      <c r="F100" s="167">
        <v>-11265.619631695183</v>
      </c>
      <c r="G100" s="304">
        <f>Verokompensaatiot[[#This Row],[Jäljelle jäävät korvaukset vuosilta 2010-2023, €]]+Verokompensaatiot[[#This Row],[Veromenetysten korvaus 2024]]</f>
        <v>522312.78285278997</v>
      </c>
    </row>
    <row r="101" spans="1:7" x14ac:dyDescent="0.25">
      <c r="A101" s="32">
        <v>276</v>
      </c>
      <c r="B101" s="13" t="s">
        <v>107</v>
      </c>
      <c r="C101" s="304">
        <v>6888305.7365979804</v>
      </c>
      <c r="D101" s="167">
        <v>4860765.3785254275</v>
      </c>
      <c r="E101" s="167">
        <v>2027800.9120636731</v>
      </c>
      <c r="F101" s="167">
        <v>-35380.710403282828</v>
      </c>
      <c r="G101" s="304">
        <f>Verokompensaatiot[[#This Row],[Jäljelle jäävät korvaukset vuosilta 2010-2023, €]]+Verokompensaatiot[[#This Row],[Veromenetysten korvaus 2024]]</f>
        <v>1992420.2016603902</v>
      </c>
    </row>
    <row r="102" spans="1:7" x14ac:dyDescent="0.25">
      <c r="A102" s="32">
        <v>280</v>
      </c>
      <c r="B102" s="13" t="s">
        <v>108</v>
      </c>
      <c r="C102" s="304">
        <v>1719491.6411110202</v>
      </c>
      <c r="D102" s="167">
        <v>1207814.9294170195</v>
      </c>
      <c r="E102" s="167">
        <v>505168.02661108016</v>
      </c>
      <c r="F102" s="167">
        <v>-7961.2831847093257</v>
      </c>
      <c r="G102" s="304">
        <f>Verokompensaatiot[[#This Row],[Jäljelle jäävät korvaukset vuosilta 2010-2023, €]]+Verokompensaatiot[[#This Row],[Veromenetysten korvaus 2024]]</f>
        <v>497206.74342637084</v>
      </c>
    </row>
    <row r="103" spans="1:7" x14ac:dyDescent="0.25">
      <c r="A103" s="32">
        <v>284</v>
      </c>
      <c r="B103" s="13" t="s">
        <v>109</v>
      </c>
      <c r="C103" s="304">
        <v>1596632.4512835755</v>
      </c>
      <c r="D103" s="167">
        <v>1119578.0886064088</v>
      </c>
      <c r="E103" s="167">
        <v>510917.09850622597</v>
      </c>
      <c r="F103" s="167">
        <v>-3742.2347966200286</v>
      </c>
      <c r="G103" s="304">
        <f>Verokompensaatiot[[#This Row],[Jäljelle jäävät korvaukset vuosilta 2010-2023, €]]+Verokompensaatiot[[#This Row],[Veromenetysten korvaus 2024]]</f>
        <v>507174.86370960594</v>
      </c>
    </row>
    <row r="104" spans="1:7" x14ac:dyDescent="0.25">
      <c r="A104" s="32">
        <v>285</v>
      </c>
      <c r="B104" s="13" t="s">
        <v>110</v>
      </c>
      <c r="C104" s="304">
        <v>25510381.624942832</v>
      </c>
      <c r="D104" s="167">
        <v>17853259.300701864</v>
      </c>
      <c r="E104" s="167">
        <v>7795134.9180065207</v>
      </c>
      <c r="F104" s="167">
        <v>-19201.476207810745</v>
      </c>
      <c r="G104" s="304">
        <f>Verokompensaatiot[[#This Row],[Jäljelle jäävät korvaukset vuosilta 2010-2023, €]]+Verokompensaatiot[[#This Row],[Veromenetysten korvaus 2024]]</f>
        <v>7775933.4417987103</v>
      </c>
    </row>
    <row r="105" spans="1:7" x14ac:dyDescent="0.25">
      <c r="A105" s="32">
        <v>286</v>
      </c>
      <c r="B105" s="13" t="s">
        <v>111</v>
      </c>
      <c r="C105" s="304">
        <v>43255894.792523317</v>
      </c>
      <c r="D105" s="167">
        <v>30337837.680249885</v>
      </c>
      <c r="E105" s="167">
        <v>13075249.793361761</v>
      </c>
      <c r="F105" s="167">
        <v>-161472.9118287848</v>
      </c>
      <c r="G105" s="304">
        <f>Verokompensaatiot[[#This Row],[Jäljelle jäävät korvaukset vuosilta 2010-2023, €]]+Verokompensaatiot[[#This Row],[Veromenetysten korvaus 2024]]</f>
        <v>12913776.881532976</v>
      </c>
    </row>
    <row r="106" spans="1:7" x14ac:dyDescent="0.25">
      <c r="A106" s="32">
        <v>287</v>
      </c>
      <c r="B106" s="13" t="s">
        <v>112</v>
      </c>
      <c r="C106" s="304">
        <v>4651059.7671251819</v>
      </c>
      <c r="D106" s="167">
        <v>3264801.2617950826</v>
      </c>
      <c r="E106" s="167">
        <v>1442594.627989911</v>
      </c>
      <c r="F106" s="167">
        <v>-4716.0736271819642</v>
      </c>
      <c r="G106" s="304">
        <f>Verokompensaatiot[[#This Row],[Jäljelle jäävät korvaukset vuosilta 2010-2023, €]]+Verokompensaatiot[[#This Row],[Veromenetysten korvaus 2024]]</f>
        <v>1437878.554362729</v>
      </c>
    </row>
    <row r="107" spans="1:7" x14ac:dyDescent="0.25">
      <c r="A107" s="32">
        <v>288</v>
      </c>
      <c r="B107" s="13" t="s">
        <v>113</v>
      </c>
      <c r="C107" s="304">
        <v>4316239.3036858812</v>
      </c>
      <c r="D107" s="167">
        <v>3041470.7538664793</v>
      </c>
      <c r="E107" s="167">
        <v>1335863.8451157999</v>
      </c>
      <c r="F107" s="167">
        <v>-11030.540760471424</v>
      </c>
      <c r="G107" s="304">
        <f>Verokompensaatiot[[#This Row],[Jäljelle jäävät korvaukset vuosilta 2010-2023, €]]+Verokompensaatiot[[#This Row],[Veromenetysten korvaus 2024]]</f>
        <v>1324833.3043553284</v>
      </c>
    </row>
    <row r="108" spans="1:7" x14ac:dyDescent="0.25">
      <c r="A108" s="32">
        <v>290</v>
      </c>
      <c r="B108" s="13" t="s">
        <v>114</v>
      </c>
      <c r="C108" s="304">
        <v>5515030.3049179669</v>
      </c>
      <c r="D108" s="167">
        <v>3866969.2694246648</v>
      </c>
      <c r="E108" s="167">
        <v>1696306.0079607312</v>
      </c>
      <c r="F108" s="167">
        <v>5948.0713953219629</v>
      </c>
      <c r="G108" s="304">
        <f>Verokompensaatiot[[#This Row],[Jäljelle jäävät korvaukset vuosilta 2010-2023, €]]+Verokompensaatiot[[#This Row],[Veromenetysten korvaus 2024]]</f>
        <v>1702254.0793560531</v>
      </c>
    </row>
    <row r="109" spans="1:7" x14ac:dyDescent="0.25">
      <c r="A109" s="32">
        <v>291</v>
      </c>
      <c r="B109" s="36" t="s">
        <v>115</v>
      </c>
      <c r="C109" s="304">
        <v>1487577.0886346849</v>
      </c>
      <c r="D109" s="167">
        <v>1040734.5238520975</v>
      </c>
      <c r="E109" s="167">
        <v>449064.00983901822</v>
      </c>
      <c r="F109" s="167">
        <v>-10990.4784892385</v>
      </c>
      <c r="G109" s="304">
        <f>Verokompensaatiot[[#This Row],[Jäljelle jäävät korvaukset vuosilta 2010-2023, €]]+Verokompensaatiot[[#This Row],[Veromenetysten korvaus 2024]]</f>
        <v>438073.53134977975</v>
      </c>
    </row>
    <row r="110" spans="1:7" x14ac:dyDescent="0.25">
      <c r="A110" s="32">
        <v>297</v>
      </c>
      <c r="B110" s="13" t="s">
        <v>116</v>
      </c>
      <c r="C110" s="304">
        <v>62734207.864318751</v>
      </c>
      <c r="D110" s="167">
        <v>43936962.472754255</v>
      </c>
      <c r="E110" s="167">
        <v>19198097.359689422</v>
      </c>
      <c r="F110" s="167">
        <v>11985.211925024974</v>
      </c>
      <c r="G110" s="304">
        <f>Verokompensaatiot[[#This Row],[Jäljelle jäävät korvaukset vuosilta 2010-2023, €]]+Verokompensaatiot[[#This Row],[Veromenetysten korvaus 2024]]</f>
        <v>19210082.571614448</v>
      </c>
    </row>
    <row r="111" spans="1:7" x14ac:dyDescent="0.25">
      <c r="A111" s="305">
        <v>300</v>
      </c>
      <c r="B111" s="13" t="s">
        <v>117</v>
      </c>
      <c r="C111" s="304">
        <v>2508819.0835903282</v>
      </c>
      <c r="D111" s="167">
        <v>1763863.3559905489</v>
      </c>
      <c r="E111" s="167">
        <v>777950.7405079694</v>
      </c>
      <c r="F111" s="167">
        <v>-11119.314399482691</v>
      </c>
      <c r="G111" s="304">
        <f>Verokompensaatiot[[#This Row],[Jäljelle jäävät korvaukset vuosilta 2010-2023, €]]+Verokompensaatiot[[#This Row],[Veromenetysten korvaus 2024]]</f>
        <v>766831.42610848672</v>
      </c>
    </row>
    <row r="112" spans="1:7" x14ac:dyDescent="0.25">
      <c r="A112" s="32">
        <v>301</v>
      </c>
      <c r="B112" s="13" t="s">
        <v>118</v>
      </c>
      <c r="C112" s="304">
        <v>14205172.397084527</v>
      </c>
      <c r="D112" s="167">
        <v>9995150.9942805823</v>
      </c>
      <c r="E112" s="167">
        <v>4466289.7991133537</v>
      </c>
      <c r="F112" s="167">
        <v>-35903.693450620878</v>
      </c>
      <c r="G112" s="304">
        <f>Verokompensaatiot[[#This Row],[Jäljelle jäävät korvaukset vuosilta 2010-2023, €]]+Verokompensaatiot[[#This Row],[Veromenetysten korvaus 2024]]</f>
        <v>4430386.1056627324</v>
      </c>
    </row>
    <row r="113" spans="1:7" x14ac:dyDescent="0.25">
      <c r="A113" s="32">
        <v>304</v>
      </c>
      <c r="B113" s="13" t="s">
        <v>119</v>
      </c>
      <c r="C113" s="304">
        <v>600498.17429560807</v>
      </c>
      <c r="D113" s="167">
        <v>418161.69536178681</v>
      </c>
      <c r="E113" s="167">
        <v>180430.88589154329</v>
      </c>
      <c r="F113" s="167">
        <v>-5408.3362132371767</v>
      </c>
      <c r="G113" s="304">
        <f>Verokompensaatiot[[#This Row],[Jäljelle jäävät korvaukset vuosilta 2010-2023, €]]+Verokompensaatiot[[#This Row],[Veromenetysten korvaus 2024]]</f>
        <v>175022.54967830612</v>
      </c>
    </row>
    <row r="114" spans="1:7" x14ac:dyDescent="0.25">
      <c r="A114" s="32">
        <v>305</v>
      </c>
      <c r="B114" s="13" t="s">
        <v>120</v>
      </c>
      <c r="C114" s="304">
        <v>9153879.941296827</v>
      </c>
      <c r="D114" s="167">
        <v>6431489.1666674148</v>
      </c>
      <c r="E114" s="167">
        <v>2761083.9066240285</v>
      </c>
      <c r="F114" s="167">
        <v>2089.5919143460214</v>
      </c>
      <c r="G114" s="304">
        <f>Verokompensaatiot[[#This Row],[Jäljelle jäävät korvaukset vuosilta 2010-2023, €]]+Verokompensaatiot[[#This Row],[Veromenetysten korvaus 2024]]</f>
        <v>2763173.4985383744</v>
      </c>
    </row>
    <row r="115" spans="1:7" x14ac:dyDescent="0.25">
      <c r="A115" s="32">
        <v>309</v>
      </c>
      <c r="B115" s="13" t="s">
        <v>121</v>
      </c>
      <c r="C115" s="304">
        <v>4141444.7362207561</v>
      </c>
      <c r="D115" s="167">
        <v>2906080.7093570484</v>
      </c>
      <c r="E115" s="167">
        <v>1250746.467831986</v>
      </c>
      <c r="F115" s="167">
        <v>-824.43279710056822</v>
      </c>
      <c r="G115" s="304">
        <f>Verokompensaatiot[[#This Row],[Jäljelle jäävät korvaukset vuosilta 2010-2023, €]]+Verokompensaatiot[[#This Row],[Veromenetysten korvaus 2024]]</f>
        <v>1249922.0350348854</v>
      </c>
    </row>
    <row r="116" spans="1:7" x14ac:dyDescent="0.25">
      <c r="A116" s="32">
        <v>312</v>
      </c>
      <c r="B116" s="13" t="s">
        <v>122</v>
      </c>
      <c r="C116" s="304">
        <v>946597.11614330707</v>
      </c>
      <c r="D116" s="167">
        <v>666330.55511827779</v>
      </c>
      <c r="E116" s="167">
        <v>292553.94335623621</v>
      </c>
      <c r="F116" s="167">
        <v>53.55695901758736</v>
      </c>
      <c r="G116" s="304">
        <f>Verokompensaatiot[[#This Row],[Jäljelle jäävät korvaukset vuosilta 2010-2023, €]]+Verokompensaatiot[[#This Row],[Veromenetysten korvaus 2024]]</f>
        <v>292607.5003152538</v>
      </c>
    </row>
    <row r="117" spans="1:7" x14ac:dyDescent="0.25">
      <c r="A117" s="32">
        <v>316</v>
      </c>
      <c r="B117" s="13" t="s">
        <v>123</v>
      </c>
      <c r="C117" s="304">
        <v>2759689.3656398058</v>
      </c>
      <c r="D117" s="167">
        <v>1928584.2822703891</v>
      </c>
      <c r="E117" s="167">
        <v>826735.03650535177</v>
      </c>
      <c r="F117" s="167">
        <v>-25967.998022914395</v>
      </c>
      <c r="G117" s="304">
        <f>Verokompensaatiot[[#This Row],[Jäljelle jäävät korvaukset vuosilta 2010-2023, €]]+Verokompensaatiot[[#This Row],[Veromenetysten korvaus 2024]]</f>
        <v>800767.03848243738</v>
      </c>
    </row>
    <row r="118" spans="1:7" x14ac:dyDescent="0.25">
      <c r="A118" s="32">
        <v>317</v>
      </c>
      <c r="B118" s="13" t="s">
        <v>124</v>
      </c>
      <c r="C118" s="304">
        <v>1898102.114805402</v>
      </c>
      <c r="D118" s="167">
        <v>1331519.9016913434</v>
      </c>
      <c r="E118" s="167">
        <v>594698.73847422237</v>
      </c>
      <c r="F118" s="167">
        <v>2530.8931114943734</v>
      </c>
      <c r="G118" s="304">
        <f>Verokompensaatiot[[#This Row],[Jäljelle jäävät korvaukset vuosilta 2010-2023, €]]+Verokompensaatiot[[#This Row],[Veromenetysten korvaus 2024]]</f>
        <v>597229.63158571674</v>
      </c>
    </row>
    <row r="119" spans="1:7" x14ac:dyDescent="0.25">
      <c r="A119" s="32">
        <v>320</v>
      </c>
      <c r="B119" s="13" t="s">
        <v>125</v>
      </c>
      <c r="C119" s="304">
        <v>4399517.798858773</v>
      </c>
      <c r="D119" s="167">
        <v>3089383.9596253075</v>
      </c>
      <c r="E119" s="167">
        <v>1333239.8237081533</v>
      </c>
      <c r="F119" s="167">
        <v>585.24565922569718</v>
      </c>
      <c r="G119" s="304">
        <f>Verokompensaatiot[[#This Row],[Jäljelle jäävät korvaukset vuosilta 2010-2023, €]]+Verokompensaatiot[[#This Row],[Veromenetysten korvaus 2024]]</f>
        <v>1333825.069367379</v>
      </c>
    </row>
    <row r="120" spans="1:7" x14ac:dyDescent="0.25">
      <c r="A120" s="32">
        <v>322</v>
      </c>
      <c r="B120" s="13" t="s">
        <v>126</v>
      </c>
      <c r="C120" s="304">
        <v>4128976.3992933631</v>
      </c>
      <c r="D120" s="167">
        <v>2893056.0849200785</v>
      </c>
      <c r="E120" s="167">
        <v>1276403.4791246401</v>
      </c>
      <c r="F120" s="167">
        <v>-11655.337492621484</v>
      </c>
      <c r="G120" s="304">
        <f>Verokompensaatiot[[#This Row],[Jäljelle jäävät korvaukset vuosilta 2010-2023, €]]+Verokompensaatiot[[#This Row],[Veromenetysten korvaus 2024]]</f>
        <v>1264748.1416320186</v>
      </c>
    </row>
    <row r="121" spans="1:7" x14ac:dyDescent="0.25">
      <c r="A121" s="32">
        <v>398</v>
      </c>
      <c r="B121" s="13" t="s">
        <v>127</v>
      </c>
      <c r="C121" s="304">
        <v>59701582.801346004</v>
      </c>
      <c r="D121" s="167">
        <v>41660199.87111453</v>
      </c>
      <c r="E121" s="167">
        <v>18168313.588099688</v>
      </c>
      <c r="F121" s="167">
        <v>55941.783712439588</v>
      </c>
      <c r="G121" s="304">
        <f>Verokompensaatiot[[#This Row],[Jäljelle jäävät korvaukset vuosilta 2010-2023, €]]+Verokompensaatiot[[#This Row],[Veromenetysten korvaus 2024]]</f>
        <v>18224255.371812128</v>
      </c>
    </row>
    <row r="122" spans="1:7" x14ac:dyDescent="0.25">
      <c r="A122" s="32">
        <v>399</v>
      </c>
      <c r="B122" s="13" t="s">
        <v>128</v>
      </c>
      <c r="C122" s="304">
        <v>4445745.7371212244</v>
      </c>
      <c r="D122" s="167">
        <v>3132600.5596085875</v>
      </c>
      <c r="E122" s="167">
        <v>1304513.8354180637</v>
      </c>
      <c r="F122" s="167">
        <v>-26726.277443889336</v>
      </c>
      <c r="G122" s="304">
        <f>Verokompensaatiot[[#This Row],[Jäljelle jäävät korvaukset vuosilta 2010-2023, €]]+Verokompensaatiot[[#This Row],[Veromenetysten korvaus 2024]]</f>
        <v>1277787.5579741744</v>
      </c>
    </row>
    <row r="123" spans="1:7" x14ac:dyDescent="0.25">
      <c r="A123" s="32">
        <v>400</v>
      </c>
      <c r="B123" s="13" t="s">
        <v>129</v>
      </c>
      <c r="C123" s="304">
        <v>5454275.5511138914</v>
      </c>
      <c r="D123" s="167">
        <v>3832553.3520827922</v>
      </c>
      <c r="E123" s="167">
        <v>1719447.5177456574</v>
      </c>
      <c r="F123" s="167">
        <v>-14883.627261236579</v>
      </c>
      <c r="G123" s="304">
        <f>Verokompensaatiot[[#This Row],[Jäljelle jäävät korvaukset vuosilta 2010-2023, €]]+Verokompensaatiot[[#This Row],[Veromenetysten korvaus 2024]]</f>
        <v>1704563.8904844208</v>
      </c>
    </row>
    <row r="124" spans="1:7" x14ac:dyDescent="0.25">
      <c r="A124" s="32">
        <v>402</v>
      </c>
      <c r="B124" s="13" t="s">
        <v>130</v>
      </c>
      <c r="C124" s="304">
        <v>6197012.2365367077</v>
      </c>
      <c r="D124" s="167">
        <v>4355887.3139547594</v>
      </c>
      <c r="E124" s="167">
        <v>1916903.2441040576</v>
      </c>
      <c r="F124" s="167">
        <v>-21933.384514021083</v>
      </c>
      <c r="G124" s="304">
        <f>Verokompensaatiot[[#This Row],[Jäljelle jäävät korvaukset vuosilta 2010-2023, €]]+Verokompensaatiot[[#This Row],[Veromenetysten korvaus 2024]]</f>
        <v>1894969.8595900366</v>
      </c>
    </row>
    <row r="125" spans="1:7" x14ac:dyDescent="0.25">
      <c r="A125" s="32">
        <v>403</v>
      </c>
      <c r="B125" s="13" t="s">
        <v>131</v>
      </c>
      <c r="C125" s="304">
        <v>2204121.1411872599</v>
      </c>
      <c r="D125" s="167">
        <v>1546603.8213366801</v>
      </c>
      <c r="E125" s="167">
        <v>666115.83031535847</v>
      </c>
      <c r="F125" s="167">
        <v>2059.1615394292821</v>
      </c>
      <c r="G125" s="304">
        <f>Verokompensaatiot[[#This Row],[Jäljelle jäävät korvaukset vuosilta 2010-2023, €]]+Verokompensaatiot[[#This Row],[Veromenetysten korvaus 2024]]</f>
        <v>668174.9918547878</v>
      </c>
    </row>
    <row r="126" spans="1:7" x14ac:dyDescent="0.25">
      <c r="A126" s="32">
        <v>405</v>
      </c>
      <c r="B126" s="13" t="s">
        <v>132</v>
      </c>
      <c r="C126" s="304">
        <v>37763398.052871093</v>
      </c>
      <c r="D126" s="167">
        <v>26478835.266562123</v>
      </c>
      <c r="E126" s="167">
        <v>11543595.091604728</v>
      </c>
      <c r="F126" s="167">
        <v>-8570.6138128279563</v>
      </c>
      <c r="G126" s="304">
        <f>Verokompensaatiot[[#This Row],[Jäljelle jäävät korvaukset vuosilta 2010-2023, €]]+Verokompensaatiot[[#This Row],[Veromenetysten korvaus 2024]]</f>
        <v>11535024.4777919</v>
      </c>
    </row>
    <row r="127" spans="1:7" x14ac:dyDescent="0.25">
      <c r="A127" s="32">
        <v>407</v>
      </c>
      <c r="B127" s="13" t="s">
        <v>133</v>
      </c>
      <c r="C127" s="304">
        <v>1912731.607525209</v>
      </c>
      <c r="D127" s="167">
        <v>1339165.4883140514</v>
      </c>
      <c r="E127" s="167">
        <v>646591.11122623389</v>
      </c>
      <c r="F127" s="167">
        <v>-15185.419909886448</v>
      </c>
      <c r="G127" s="304">
        <f>Verokompensaatiot[[#This Row],[Jäljelle jäävät korvaukset vuosilta 2010-2023, €]]+Verokompensaatiot[[#This Row],[Veromenetysten korvaus 2024]]</f>
        <v>631405.69131634745</v>
      </c>
    </row>
    <row r="128" spans="1:7" x14ac:dyDescent="0.25">
      <c r="A128" s="32">
        <v>408</v>
      </c>
      <c r="B128" s="13" t="s">
        <v>134</v>
      </c>
      <c r="C128" s="304">
        <v>8491101.9244900998</v>
      </c>
      <c r="D128" s="167">
        <v>5978049.5677631125</v>
      </c>
      <c r="E128" s="167">
        <v>2563558.6301105171</v>
      </c>
      <c r="F128" s="167">
        <v>-13635.482583164343</v>
      </c>
      <c r="G128" s="304">
        <f>Verokompensaatiot[[#This Row],[Jäljelle jäävät korvaukset vuosilta 2010-2023, €]]+Verokompensaatiot[[#This Row],[Veromenetysten korvaus 2024]]</f>
        <v>2549923.1475273529</v>
      </c>
    </row>
    <row r="129" spans="1:7" x14ac:dyDescent="0.25">
      <c r="A129" s="32">
        <v>410</v>
      </c>
      <c r="B129" s="13" t="s">
        <v>135</v>
      </c>
      <c r="C129" s="304">
        <v>9067059.4564590249</v>
      </c>
      <c r="D129" s="167">
        <v>6386920.8506630352</v>
      </c>
      <c r="E129" s="167">
        <v>2687907.5440148944</v>
      </c>
      <c r="F129" s="167">
        <v>-75178.73120966884</v>
      </c>
      <c r="G129" s="304">
        <f>Verokompensaatiot[[#This Row],[Jäljelle jäävät korvaukset vuosilta 2010-2023, €]]+Verokompensaatiot[[#This Row],[Veromenetysten korvaus 2024]]</f>
        <v>2612728.8128052256</v>
      </c>
    </row>
    <row r="130" spans="1:7" x14ac:dyDescent="0.25">
      <c r="A130" s="32">
        <v>416</v>
      </c>
      <c r="B130" s="13" t="s">
        <v>136</v>
      </c>
      <c r="C130" s="304">
        <v>1742923.8821898634</v>
      </c>
      <c r="D130" s="167">
        <v>1227520.637604512</v>
      </c>
      <c r="E130" s="167">
        <v>519339.96942344541</v>
      </c>
      <c r="F130" s="167">
        <v>-15385.331756801676</v>
      </c>
      <c r="G130" s="304">
        <f>Verokompensaatiot[[#This Row],[Jäljelle jäävät korvaukset vuosilta 2010-2023, €]]+Verokompensaatiot[[#This Row],[Veromenetysten korvaus 2024]]</f>
        <v>503954.63766664371</v>
      </c>
    </row>
    <row r="131" spans="1:7" x14ac:dyDescent="0.25">
      <c r="A131" s="32">
        <v>418</v>
      </c>
      <c r="B131" s="13" t="s">
        <v>137</v>
      </c>
      <c r="C131" s="304">
        <v>9452404.1237969939</v>
      </c>
      <c r="D131" s="167">
        <v>6628227.2991883596</v>
      </c>
      <c r="E131" s="167">
        <v>2849189.1177563285</v>
      </c>
      <c r="F131" s="167">
        <v>-50746.312573366748</v>
      </c>
      <c r="G131" s="304">
        <f>Verokompensaatiot[[#This Row],[Jäljelle jäävät korvaukset vuosilta 2010-2023, €]]+Verokompensaatiot[[#This Row],[Veromenetysten korvaus 2024]]</f>
        <v>2798442.8051829617</v>
      </c>
    </row>
    <row r="132" spans="1:7" x14ac:dyDescent="0.25">
      <c r="A132" s="32">
        <v>420</v>
      </c>
      <c r="B132" s="36" t="s">
        <v>138</v>
      </c>
      <c r="C132" s="304">
        <v>5744052.3910518959</v>
      </c>
      <c r="D132" s="167">
        <v>4028934.3776411451</v>
      </c>
      <c r="E132" s="167">
        <v>1701813.5055073863</v>
      </c>
      <c r="F132" s="167">
        <v>-39407.458802463298</v>
      </c>
      <c r="G132" s="304">
        <f>Verokompensaatiot[[#This Row],[Jäljelle jäävät korvaukset vuosilta 2010-2023, €]]+Verokompensaatiot[[#This Row],[Veromenetysten korvaus 2024]]</f>
        <v>1662406.046704923</v>
      </c>
    </row>
    <row r="133" spans="1:7" x14ac:dyDescent="0.25">
      <c r="A133" s="32">
        <v>421</v>
      </c>
      <c r="B133" s="13" t="s">
        <v>139</v>
      </c>
      <c r="C133" s="304">
        <v>561462.55720939999</v>
      </c>
      <c r="D133" s="167">
        <v>394693.18713263457</v>
      </c>
      <c r="E133" s="167">
        <v>172021.70515941572</v>
      </c>
      <c r="F133" s="167">
        <v>-853.90045146670082</v>
      </c>
      <c r="G133" s="304">
        <f>Verokompensaatiot[[#This Row],[Jäljelle jäävät korvaukset vuosilta 2010-2023, €]]+Verokompensaatiot[[#This Row],[Veromenetysten korvaus 2024]]</f>
        <v>171167.80470794902</v>
      </c>
    </row>
    <row r="134" spans="1:7" x14ac:dyDescent="0.25">
      <c r="A134" s="32">
        <v>422</v>
      </c>
      <c r="B134" s="13" t="s">
        <v>140</v>
      </c>
      <c r="C134" s="304">
        <v>6837698.7990755327</v>
      </c>
      <c r="D134" s="167">
        <v>4794467.6466328194</v>
      </c>
      <c r="E134" s="167">
        <v>2080063.5872202395</v>
      </c>
      <c r="F134" s="167">
        <v>3611.1073542919812</v>
      </c>
      <c r="G134" s="304">
        <f>Verokompensaatiot[[#This Row],[Jäljelle jäävät korvaukset vuosilta 2010-2023, €]]+Verokompensaatiot[[#This Row],[Veromenetysten korvaus 2024]]</f>
        <v>2083674.6945745314</v>
      </c>
    </row>
    <row r="135" spans="1:7" x14ac:dyDescent="0.25">
      <c r="A135" s="32">
        <v>423</v>
      </c>
      <c r="B135" s="13" t="s">
        <v>141</v>
      </c>
      <c r="C135" s="304">
        <v>8339276.8355880678</v>
      </c>
      <c r="D135" s="167">
        <v>5866076.259571082</v>
      </c>
      <c r="E135" s="167">
        <v>2556494.2962510781</v>
      </c>
      <c r="F135" s="167">
        <v>-58439.409988994579</v>
      </c>
      <c r="G135" s="304">
        <f>Verokompensaatiot[[#This Row],[Jäljelle jäävät korvaukset vuosilta 2010-2023, €]]+Verokompensaatiot[[#This Row],[Veromenetysten korvaus 2024]]</f>
        <v>2498054.8862620834</v>
      </c>
    </row>
    <row r="136" spans="1:7" x14ac:dyDescent="0.25">
      <c r="A136" s="305">
        <v>425</v>
      </c>
      <c r="B136" s="13" t="s">
        <v>142</v>
      </c>
      <c r="C136" s="304">
        <v>4006447.5228641997</v>
      </c>
      <c r="D136" s="167">
        <v>2818192.1506629642</v>
      </c>
      <c r="E136" s="167">
        <v>1174532.8275285391</v>
      </c>
      <c r="F136" s="167">
        <v>-21878.905333113307</v>
      </c>
      <c r="G136" s="304">
        <f>Verokompensaatiot[[#This Row],[Jäljelle jäävät korvaukset vuosilta 2010-2023, €]]+Verokompensaatiot[[#This Row],[Veromenetysten korvaus 2024]]</f>
        <v>1152653.9221954257</v>
      </c>
    </row>
    <row r="137" spans="1:7" x14ac:dyDescent="0.25">
      <c r="A137" s="32">
        <v>426</v>
      </c>
      <c r="B137" s="13" t="s">
        <v>143</v>
      </c>
      <c r="C137" s="304">
        <v>7015635.8959500305</v>
      </c>
      <c r="D137" s="167">
        <v>4949635.5730366418</v>
      </c>
      <c r="E137" s="167">
        <v>2102356.0885772733</v>
      </c>
      <c r="F137" s="167">
        <v>-29652.11975363563</v>
      </c>
      <c r="G137" s="304">
        <f>Verokompensaatiot[[#This Row],[Jäljelle jäävät korvaukset vuosilta 2010-2023, €]]+Verokompensaatiot[[#This Row],[Veromenetysten korvaus 2024]]</f>
        <v>2072703.9688236376</v>
      </c>
    </row>
    <row r="138" spans="1:7" x14ac:dyDescent="0.25">
      <c r="A138" s="32">
        <v>430</v>
      </c>
      <c r="B138" s="13" t="s">
        <v>144</v>
      </c>
      <c r="C138" s="304">
        <v>10254030.673724752</v>
      </c>
      <c r="D138" s="167">
        <v>7196540.5416531758</v>
      </c>
      <c r="E138" s="167">
        <v>3269412.1650267849</v>
      </c>
      <c r="F138" s="167">
        <v>-7391.3179543889637</v>
      </c>
      <c r="G138" s="304">
        <f>Verokompensaatiot[[#This Row],[Jäljelle jäävät korvaukset vuosilta 2010-2023, €]]+Verokompensaatiot[[#This Row],[Veromenetysten korvaus 2024]]</f>
        <v>3262020.847072396</v>
      </c>
    </row>
    <row r="139" spans="1:7" x14ac:dyDescent="0.25">
      <c r="A139" s="32">
        <v>433</v>
      </c>
      <c r="B139" s="13" t="s">
        <v>145</v>
      </c>
      <c r="C139" s="304">
        <v>4903826.1185748177</v>
      </c>
      <c r="D139" s="167">
        <v>3424816.650655312</v>
      </c>
      <c r="E139" s="167">
        <v>1451098.149643132</v>
      </c>
      <c r="F139" s="167">
        <v>-47906.995237879455</v>
      </c>
      <c r="G139" s="304">
        <f>Verokompensaatiot[[#This Row],[Jäljelle jäävät korvaukset vuosilta 2010-2023, €]]+Verokompensaatiot[[#This Row],[Veromenetysten korvaus 2024]]</f>
        <v>1403191.1544052525</v>
      </c>
    </row>
    <row r="140" spans="1:7" x14ac:dyDescent="0.25">
      <c r="A140" s="32">
        <v>434</v>
      </c>
      <c r="B140" s="13" t="s">
        <v>146</v>
      </c>
      <c r="C140" s="304">
        <v>8670489.1480180528</v>
      </c>
      <c r="D140" s="167">
        <v>6044917.9215632202</v>
      </c>
      <c r="E140" s="167">
        <v>2636959.5445576711</v>
      </c>
      <c r="F140" s="167">
        <v>-54878.757201914239</v>
      </c>
      <c r="G140" s="304">
        <f>Verokompensaatiot[[#This Row],[Jäljelle jäävät korvaukset vuosilta 2010-2023, €]]+Verokompensaatiot[[#This Row],[Veromenetysten korvaus 2024]]</f>
        <v>2582080.7873557569</v>
      </c>
    </row>
    <row r="141" spans="1:7" x14ac:dyDescent="0.25">
      <c r="A141" s="32">
        <v>435</v>
      </c>
      <c r="B141" s="13" t="s">
        <v>147</v>
      </c>
      <c r="C141" s="304">
        <v>502247.68590741896</v>
      </c>
      <c r="D141" s="167">
        <v>351301.45851657999</v>
      </c>
      <c r="E141" s="167">
        <v>151925.542487278</v>
      </c>
      <c r="F141" s="167">
        <v>-2150.6495243208856</v>
      </c>
      <c r="G141" s="304">
        <f>Verokompensaatiot[[#This Row],[Jäljelle jäävät korvaukset vuosilta 2010-2023, €]]+Verokompensaatiot[[#This Row],[Veromenetysten korvaus 2024]]</f>
        <v>149774.89296295712</v>
      </c>
    </row>
    <row r="142" spans="1:7" x14ac:dyDescent="0.25">
      <c r="A142" s="32">
        <v>436</v>
      </c>
      <c r="B142" s="13" t="s">
        <v>148</v>
      </c>
      <c r="C142" s="304">
        <v>1079700.8257773151</v>
      </c>
      <c r="D142" s="167">
        <v>758717.52199987706</v>
      </c>
      <c r="E142" s="167">
        <v>323531.59803770052</v>
      </c>
      <c r="F142" s="167">
        <v>-779.09043938578634</v>
      </c>
      <c r="G142" s="304">
        <f>Verokompensaatiot[[#This Row],[Jäljelle jäävät korvaukset vuosilta 2010-2023, €]]+Verokompensaatiot[[#This Row],[Veromenetysten korvaus 2024]]</f>
        <v>322752.50759831473</v>
      </c>
    </row>
    <row r="143" spans="1:7" x14ac:dyDescent="0.25">
      <c r="A143" s="32">
        <v>440</v>
      </c>
      <c r="B143" s="13" t="s">
        <v>149</v>
      </c>
      <c r="C143" s="304">
        <v>2511753.7030184357</v>
      </c>
      <c r="D143" s="167">
        <v>1777570.4334890232</v>
      </c>
      <c r="E143" s="167">
        <v>755028.9181588958</v>
      </c>
      <c r="F143" s="167">
        <v>3082.2753868955979</v>
      </c>
      <c r="G143" s="304">
        <f>Verokompensaatiot[[#This Row],[Jäljelle jäävät korvaukset vuosilta 2010-2023, €]]+Verokompensaatiot[[#This Row],[Veromenetysten korvaus 2024]]</f>
        <v>758111.19354579144</v>
      </c>
    </row>
    <row r="144" spans="1:7" x14ac:dyDescent="0.25">
      <c r="A144" s="32">
        <v>441</v>
      </c>
      <c r="B144" s="13" t="s">
        <v>150</v>
      </c>
      <c r="C144" s="304">
        <v>3014797.3201091406</v>
      </c>
      <c r="D144" s="167">
        <v>2112351.3155792942</v>
      </c>
      <c r="E144" s="167">
        <v>894431.67918291781</v>
      </c>
      <c r="F144" s="167">
        <v>-18766.248921551349</v>
      </c>
      <c r="G144" s="304">
        <f>Verokompensaatiot[[#This Row],[Jäljelle jäävät korvaukset vuosilta 2010-2023, €]]+Verokompensaatiot[[#This Row],[Veromenetysten korvaus 2024]]</f>
        <v>875665.43026136642</v>
      </c>
    </row>
    <row r="145" spans="1:7" x14ac:dyDescent="0.25">
      <c r="A145" s="32">
        <v>444</v>
      </c>
      <c r="B145" s="13" t="s">
        <v>151</v>
      </c>
      <c r="C145" s="304">
        <v>23742831.611869782</v>
      </c>
      <c r="D145" s="167">
        <v>16463740.829601426</v>
      </c>
      <c r="E145" s="167">
        <v>7224175.9161620364</v>
      </c>
      <c r="F145" s="167">
        <v>-200755.5947090371</v>
      </c>
      <c r="G145" s="304">
        <f>Verokompensaatiot[[#This Row],[Jäljelle jäävät korvaukset vuosilta 2010-2023, €]]+Verokompensaatiot[[#This Row],[Veromenetysten korvaus 2024]]</f>
        <v>7023420.3214529995</v>
      </c>
    </row>
    <row r="146" spans="1:7" x14ac:dyDescent="0.25">
      <c r="A146" s="32">
        <v>445</v>
      </c>
      <c r="B146" s="13" t="s">
        <v>152</v>
      </c>
      <c r="C146" s="304">
        <v>7246412.8479723809</v>
      </c>
      <c r="D146" s="167">
        <v>5077864.3325552708</v>
      </c>
      <c r="E146" s="167">
        <v>2386424.5004629074</v>
      </c>
      <c r="F146" s="167">
        <v>-27794.871059318764</v>
      </c>
      <c r="G146" s="304">
        <f>Verokompensaatiot[[#This Row],[Jäljelle jäävät korvaukset vuosilta 2010-2023, €]]+Verokompensaatiot[[#This Row],[Veromenetysten korvaus 2024]]</f>
        <v>2358629.6294035888</v>
      </c>
    </row>
    <row r="147" spans="1:7" x14ac:dyDescent="0.25">
      <c r="A147" s="32">
        <v>475</v>
      </c>
      <c r="B147" s="13" t="s">
        <v>153</v>
      </c>
      <c r="C147" s="304">
        <v>3727846.1730509689</v>
      </c>
      <c r="D147" s="167">
        <v>2626128.0137632261</v>
      </c>
      <c r="E147" s="167">
        <v>1105585.6937992242</v>
      </c>
      <c r="F147" s="167">
        <v>-16037.007773504845</v>
      </c>
      <c r="G147" s="304">
        <f>Verokompensaatiot[[#This Row],[Jäljelle jäävät korvaukset vuosilta 2010-2023, €]]+Verokompensaatiot[[#This Row],[Veromenetysten korvaus 2024]]</f>
        <v>1089548.6860257194</v>
      </c>
    </row>
    <row r="148" spans="1:7" x14ac:dyDescent="0.25">
      <c r="A148" s="32">
        <v>480</v>
      </c>
      <c r="B148" s="13" t="s">
        <v>154</v>
      </c>
      <c r="C148" s="304">
        <v>1372055.3762742963</v>
      </c>
      <c r="D148" s="167">
        <v>961950.5982192863</v>
      </c>
      <c r="E148" s="167">
        <v>434726.18160574732</v>
      </c>
      <c r="F148" s="167">
        <v>-9697.4929002840217</v>
      </c>
      <c r="G148" s="304">
        <f>Verokompensaatiot[[#This Row],[Jäljelle jäävät korvaukset vuosilta 2010-2023, €]]+Verokompensaatiot[[#This Row],[Veromenetysten korvaus 2024]]</f>
        <v>425028.68870546331</v>
      </c>
    </row>
    <row r="149" spans="1:7" x14ac:dyDescent="0.25">
      <c r="A149" s="32">
        <v>481</v>
      </c>
      <c r="B149" s="13" t="s">
        <v>155</v>
      </c>
      <c r="C149" s="304">
        <v>4286986.6042655669</v>
      </c>
      <c r="D149" s="167">
        <v>3023814.7155314446</v>
      </c>
      <c r="E149" s="167">
        <v>1262495.7103223628</v>
      </c>
      <c r="F149" s="167">
        <v>-52659.810889242472</v>
      </c>
      <c r="G149" s="304">
        <f>Verokompensaatiot[[#This Row],[Jäljelle jäävät korvaukset vuosilta 2010-2023, €]]+Verokompensaatiot[[#This Row],[Veromenetysten korvaus 2024]]</f>
        <v>1209835.8994331204</v>
      </c>
    </row>
    <row r="150" spans="1:7" x14ac:dyDescent="0.25">
      <c r="A150" s="32">
        <v>483</v>
      </c>
      <c r="B150" s="13" t="s">
        <v>156</v>
      </c>
      <c r="C150" s="304">
        <v>770255.93460210762</v>
      </c>
      <c r="D150" s="167">
        <v>541265.88998967886</v>
      </c>
      <c r="E150" s="167">
        <v>241773.01546562789</v>
      </c>
      <c r="F150" s="167">
        <v>-1837.5395010846091</v>
      </c>
      <c r="G150" s="304">
        <f>Verokompensaatiot[[#This Row],[Jäljelle jäävät korvaukset vuosilta 2010-2023, €]]+Verokompensaatiot[[#This Row],[Veromenetysten korvaus 2024]]</f>
        <v>239935.47596454329</v>
      </c>
    </row>
    <row r="151" spans="1:7" x14ac:dyDescent="0.25">
      <c r="A151" s="32">
        <v>484</v>
      </c>
      <c r="B151" s="13" t="s">
        <v>157</v>
      </c>
      <c r="C151" s="304">
        <v>1970897.996489499</v>
      </c>
      <c r="D151" s="167">
        <v>1382460.9487224563</v>
      </c>
      <c r="E151" s="167">
        <v>607771.47088380624</v>
      </c>
      <c r="F151" s="167">
        <v>-4137.1949099022768</v>
      </c>
      <c r="G151" s="304">
        <f>Verokompensaatiot[[#This Row],[Jäljelle jäävät korvaukset vuosilta 2010-2023, €]]+Verokompensaatiot[[#This Row],[Veromenetysten korvaus 2024]]</f>
        <v>603634.27597390395</v>
      </c>
    </row>
    <row r="152" spans="1:7" x14ac:dyDescent="0.25">
      <c r="A152" s="32">
        <v>489</v>
      </c>
      <c r="B152" s="13" t="s">
        <v>158</v>
      </c>
      <c r="C152" s="304">
        <v>1408224.6723305294</v>
      </c>
      <c r="D152" s="167">
        <v>988049.62540276209</v>
      </c>
      <c r="E152" s="167">
        <v>426527.30960735935</v>
      </c>
      <c r="F152" s="167">
        <v>-5361.047714705127</v>
      </c>
      <c r="G152" s="304">
        <f>Verokompensaatiot[[#This Row],[Jäljelle jäävät korvaukset vuosilta 2010-2023, €]]+Verokompensaatiot[[#This Row],[Veromenetysten korvaus 2024]]</f>
        <v>421166.26189265423</v>
      </c>
    </row>
    <row r="153" spans="1:7" x14ac:dyDescent="0.25">
      <c r="A153" s="32">
        <v>491</v>
      </c>
      <c r="B153" s="13" t="s">
        <v>159</v>
      </c>
      <c r="C153" s="304">
        <v>29466947.700485308</v>
      </c>
      <c r="D153" s="167">
        <v>20668974.546234131</v>
      </c>
      <c r="E153" s="167">
        <v>8906554.4027713686</v>
      </c>
      <c r="F153" s="167">
        <v>-15286.821555205614</v>
      </c>
      <c r="G153" s="304">
        <f>Verokompensaatiot[[#This Row],[Jäljelle jäävät korvaukset vuosilta 2010-2023, €]]+Verokompensaatiot[[#This Row],[Veromenetysten korvaus 2024]]</f>
        <v>8891267.5812161639</v>
      </c>
    </row>
    <row r="154" spans="1:7" x14ac:dyDescent="0.25">
      <c r="A154" s="32">
        <v>494</v>
      </c>
      <c r="B154" s="13" t="s">
        <v>160</v>
      </c>
      <c r="C154" s="304">
        <v>4493575.7990081869</v>
      </c>
      <c r="D154" s="167">
        <v>3160340.7806140301</v>
      </c>
      <c r="E154" s="167">
        <v>1357802.8644019193</v>
      </c>
      <c r="F154" s="167">
        <v>-20430.883487994804</v>
      </c>
      <c r="G154" s="304">
        <f>Verokompensaatiot[[#This Row],[Jäljelle jäävät korvaukset vuosilta 2010-2023, €]]+Verokompensaatiot[[#This Row],[Veromenetysten korvaus 2024]]</f>
        <v>1337371.9809139245</v>
      </c>
    </row>
    <row r="155" spans="1:7" x14ac:dyDescent="0.25">
      <c r="A155" s="32">
        <v>495</v>
      </c>
      <c r="B155" s="13" t="s">
        <v>161</v>
      </c>
      <c r="C155" s="304">
        <v>1118514.1216297441</v>
      </c>
      <c r="D155" s="167">
        <v>783505.79708256887</v>
      </c>
      <c r="E155" s="167">
        <v>332971.06142243801</v>
      </c>
      <c r="F155" s="167">
        <v>-4686.876623035384</v>
      </c>
      <c r="G155" s="304">
        <f>Verokompensaatiot[[#This Row],[Jäljelle jäävät korvaukset vuosilta 2010-2023, €]]+Verokompensaatiot[[#This Row],[Veromenetysten korvaus 2024]]</f>
        <v>328284.1847994026</v>
      </c>
    </row>
    <row r="156" spans="1:7" x14ac:dyDescent="0.25">
      <c r="A156" s="32">
        <v>498</v>
      </c>
      <c r="B156" s="13" t="s">
        <v>162</v>
      </c>
      <c r="C156" s="304">
        <v>1504978.6801538721</v>
      </c>
      <c r="D156" s="167">
        <v>1056579.1715052461</v>
      </c>
      <c r="E156" s="167">
        <v>444350.04603458964</v>
      </c>
      <c r="F156" s="167">
        <v>-4769.4856205083097</v>
      </c>
      <c r="G156" s="304">
        <f>Verokompensaatiot[[#This Row],[Jäljelle jäävät korvaukset vuosilta 2010-2023, €]]+Verokompensaatiot[[#This Row],[Veromenetysten korvaus 2024]]</f>
        <v>439580.56041408132</v>
      </c>
    </row>
    <row r="157" spans="1:7" x14ac:dyDescent="0.25">
      <c r="A157" s="32">
        <v>499</v>
      </c>
      <c r="B157" s="13" t="s">
        <v>163</v>
      </c>
      <c r="C157" s="304">
        <v>9573677.8228718303</v>
      </c>
      <c r="D157" s="167">
        <v>6761971.9049839228</v>
      </c>
      <c r="E157" s="167">
        <v>2855979.3655998912</v>
      </c>
      <c r="F157" s="167">
        <v>-31875.361735449093</v>
      </c>
      <c r="G157" s="304">
        <f>Verokompensaatiot[[#This Row],[Jäljelle jäävät korvaukset vuosilta 2010-2023, €]]+Verokompensaatiot[[#This Row],[Veromenetysten korvaus 2024]]</f>
        <v>2824104.003864442</v>
      </c>
    </row>
    <row r="158" spans="1:7" x14ac:dyDescent="0.25">
      <c r="A158" s="32">
        <v>500</v>
      </c>
      <c r="B158" s="13" t="s">
        <v>164</v>
      </c>
      <c r="C158" s="304">
        <v>3548802.1564536197</v>
      </c>
      <c r="D158" s="167">
        <v>2496429.2090937844</v>
      </c>
      <c r="E158" s="167">
        <v>1064618.4075359539</v>
      </c>
      <c r="F158" s="167">
        <v>-31843.846745599138</v>
      </c>
      <c r="G158" s="304">
        <f>Verokompensaatiot[[#This Row],[Jäljelle jäävät korvaukset vuosilta 2010-2023, €]]+Verokompensaatiot[[#This Row],[Veromenetysten korvaus 2024]]</f>
        <v>1032774.5607903547</v>
      </c>
    </row>
    <row r="159" spans="1:7" x14ac:dyDescent="0.25">
      <c r="A159" s="32">
        <v>503</v>
      </c>
      <c r="B159" s="13" t="s">
        <v>165</v>
      </c>
      <c r="C159" s="304">
        <v>4796121.9078176655</v>
      </c>
      <c r="D159" s="167">
        <v>3370764.5066971071</v>
      </c>
      <c r="E159" s="167">
        <v>1432956.3497235579</v>
      </c>
      <c r="F159" s="167">
        <v>-44648.210936948133</v>
      </c>
      <c r="G159" s="304">
        <f>Verokompensaatiot[[#This Row],[Jäljelle jäävät korvaukset vuosilta 2010-2023, €]]+Verokompensaatiot[[#This Row],[Veromenetysten korvaus 2024]]</f>
        <v>1388308.1387866098</v>
      </c>
    </row>
    <row r="160" spans="1:7" x14ac:dyDescent="0.25">
      <c r="A160" s="32">
        <v>504</v>
      </c>
      <c r="B160" s="13" t="s">
        <v>166</v>
      </c>
      <c r="C160" s="304">
        <v>1322437.1665955535</v>
      </c>
      <c r="D160" s="167">
        <v>921630.29452731146</v>
      </c>
      <c r="E160" s="167">
        <v>394743.52792224649</v>
      </c>
      <c r="F160" s="167">
        <v>-12790.221832791169</v>
      </c>
      <c r="G160" s="304">
        <f>Verokompensaatiot[[#This Row],[Jäljelle jäävät korvaukset vuosilta 2010-2023, €]]+Verokompensaatiot[[#This Row],[Veromenetysten korvaus 2024]]</f>
        <v>381953.30608945532</v>
      </c>
    </row>
    <row r="161" spans="1:7" x14ac:dyDescent="0.25">
      <c r="A161" s="32">
        <v>505</v>
      </c>
      <c r="B161" s="13" t="s">
        <v>167</v>
      </c>
      <c r="C161" s="304">
        <v>10554937.664482078</v>
      </c>
      <c r="D161" s="167">
        <v>7322323.005063111</v>
      </c>
      <c r="E161" s="167">
        <v>3199902.0564645678</v>
      </c>
      <c r="F161" s="167">
        <v>-122787.08451824253</v>
      </c>
      <c r="G161" s="304">
        <f>Verokompensaatiot[[#This Row],[Jäljelle jäävät korvaukset vuosilta 2010-2023, €]]+Verokompensaatiot[[#This Row],[Veromenetysten korvaus 2024]]</f>
        <v>3077114.9719463252</v>
      </c>
    </row>
    <row r="162" spans="1:7" x14ac:dyDescent="0.25">
      <c r="A162" s="32">
        <v>507</v>
      </c>
      <c r="B162" s="13" t="s">
        <v>168</v>
      </c>
      <c r="C162" s="304">
        <v>3762043.601303855</v>
      </c>
      <c r="D162" s="167">
        <v>2637728.5399277783</v>
      </c>
      <c r="E162" s="167">
        <v>1114235.8704170487</v>
      </c>
      <c r="F162" s="167">
        <v>-7691.944713630518</v>
      </c>
      <c r="G162" s="304">
        <f>Verokompensaatiot[[#This Row],[Jäljelle jäävät korvaukset vuosilta 2010-2023, €]]+Verokompensaatiot[[#This Row],[Veromenetysten korvaus 2024]]</f>
        <v>1106543.9257034182</v>
      </c>
    </row>
    <row r="163" spans="1:7" x14ac:dyDescent="0.25">
      <c r="A163" s="32">
        <v>508</v>
      </c>
      <c r="B163" s="13" t="s">
        <v>169</v>
      </c>
      <c r="C163" s="304">
        <v>5602156.7531381464</v>
      </c>
      <c r="D163" s="167">
        <v>3929206.2903610962</v>
      </c>
      <c r="E163" s="167">
        <v>1678386.8842173759</v>
      </c>
      <c r="F163" s="167">
        <v>-16030.781562754757</v>
      </c>
      <c r="G163" s="304">
        <f>Verokompensaatiot[[#This Row],[Jäljelle jäävät korvaukset vuosilta 2010-2023, €]]+Verokompensaatiot[[#This Row],[Veromenetysten korvaus 2024]]</f>
        <v>1662356.1026546212</v>
      </c>
    </row>
    <row r="164" spans="1:7" x14ac:dyDescent="0.25">
      <c r="A164" s="32">
        <v>529</v>
      </c>
      <c r="B164" s="13" t="s">
        <v>170</v>
      </c>
      <c r="C164" s="304">
        <v>7687811.0848915074</v>
      </c>
      <c r="D164" s="167">
        <v>5400325.9665551968</v>
      </c>
      <c r="E164" s="167">
        <v>2330134.0337805543</v>
      </c>
      <c r="F164" s="167">
        <v>-28491.15669390139</v>
      </c>
      <c r="G164" s="304">
        <f>Verokompensaatiot[[#This Row],[Jäljelle jäävät korvaukset vuosilta 2010-2023, €]]+Verokompensaatiot[[#This Row],[Veromenetysten korvaus 2024]]</f>
        <v>2301642.8770866529</v>
      </c>
    </row>
    <row r="165" spans="1:7" x14ac:dyDescent="0.25">
      <c r="A165" s="32">
        <v>531</v>
      </c>
      <c r="B165" s="13" t="s">
        <v>171</v>
      </c>
      <c r="C165" s="304">
        <v>2976466.5272113886</v>
      </c>
      <c r="D165" s="167">
        <v>2097224.3916900815</v>
      </c>
      <c r="E165" s="167">
        <v>894507.61685186625</v>
      </c>
      <c r="F165" s="167">
        <v>-15378.816319427751</v>
      </c>
      <c r="G165" s="304">
        <f>Verokompensaatiot[[#This Row],[Jäljelle jäävät korvaukset vuosilta 2010-2023, €]]+Verokompensaatiot[[#This Row],[Veromenetysten korvaus 2024]]</f>
        <v>879128.80053243844</v>
      </c>
    </row>
    <row r="166" spans="1:7" x14ac:dyDescent="0.25">
      <c r="A166" s="32">
        <v>535</v>
      </c>
      <c r="B166" s="13" t="s">
        <v>172</v>
      </c>
      <c r="C166" s="304">
        <v>6510054.0035441034</v>
      </c>
      <c r="D166" s="167">
        <v>4582142.3126062788</v>
      </c>
      <c r="E166" s="167">
        <v>1996875.6162195159</v>
      </c>
      <c r="F166" s="167">
        <v>18.435731047280569</v>
      </c>
      <c r="G166" s="304">
        <f>Verokompensaatiot[[#This Row],[Jäljelle jäävät korvaukset vuosilta 2010-2023, €]]+Verokompensaatiot[[#This Row],[Veromenetysten korvaus 2024]]</f>
        <v>1996894.0519505632</v>
      </c>
    </row>
    <row r="167" spans="1:7" x14ac:dyDescent="0.25">
      <c r="A167" s="32">
        <v>536</v>
      </c>
      <c r="B167" s="13" t="s">
        <v>173</v>
      </c>
      <c r="C167" s="304">
        <v>14374327.590412365</v>
      </c>
      <c r="D167" s="167">
        <v>10096322.089841342</v>
      </c>
      <c r="E167" s="167">
        <v>4319910.8290714007</v>
      </c>
      <c r="F167" s="167">
        <v>-76116.852190959442</v>
      </c>
      <c r="G167" s="304">
        <f>Verokompensaatiot[[#This Row],[Jäljelle jäävät korvaukset vuosilta 2010-2023, €]]+Verokompensaatiot[[#This Row],[Veromenetysten korvaus 2024]]</f>
        <v>4243793.9768804414</v>
      </c>
    </row>
    <row r="168" spans="1:7" x14ac:dyDescent="0.25">
      <c r="A168" s="32">
        <v>538</v>
      </c>
      <c r="B168" s="13" t="s">
        <v>174</v>
      </c>
      <c r="C168" s="304">
        <v>2654890.4275304084</v>
      </c>
      <c r="D168" s="167">
        <v>1873552.8442671038</v>
      </c>
      <c r="E168" s="167">
        <v>803528.66794922063</v>
      </c>
      <c r="F168" s="167">
        <v>-25039.86487755222</v>
      </c>
      <c r="G168" s="304">
        <f>Verokompensaatiot[[#This Row],[Jäljelle jäävät korvaukset vuosilta 2010-2023, €]]+Verokompensaatiot[[#This Row],[Veromenetysten korvaus 2024]]</f>
        <v>778488.80307166837</v>
      </c>
    </row>
    <row r="169" spans="1:7" x14ac:dyDescent="0.25">
      <c r="A169" s="32">
        <v>541</v>
      </c>
      <c r="B169" s="13" t="s">
        <v>175</v>
      </c>
      <c r="C169" s="304">
        <v>6565277.7054371508</v>
      </c>
      <c r="D169" s="167">
        <v>4607833.7073794808</v>
      </c>
      <c r="E169" s="167">
        <v>2019208.9214752344</v>
      </c>
      <c r="F169" s="167">
        <v>11408.968739092546</v>
      </c>
      <c r="G169" s="304">
        <f>Verokompensaatiot[[#This Row],[Jäljelle jäävät korvaukset vuosilta 2010-2023, €]]+Verokompensaatiot[[#This Row],[Veromenetysten korvaus 2024]]</f>
        <v>2030617.890214327</v>
      </c>
    </row>
    <row r="170" spans="1:7" x14ac:dyDescent="0.25">
      <c r="A170" s="32">
        <v>543</v>
      </c>
      <c r="B170" s="13" t="s">
        <v>176</v>
      </c>
      <c r="C170" s="304">
        <v>17268091.11546712</v>
      </c>
      <c r="D170" s="167">
        <v>11957266.758879555</v>
      </c>
      <c r="E170" s="167">
        <v>5312251.0396160055</v>
      </c>
      <c r="F170" s="167">
        <v>-168028.78775858571</v>
      </c>
      <c r="G170" s="304">
        <f>Verokompensaatiot[[#This Row],[Jäljelle jäävät korvaukset vuosilta 2010-2023, €]]+Verokompensaatiot[[#This Row],[Veromenetysten korvaus 2024]]</f>
        <v>5144222.2518574195</v>
      </c>
    </row>
    <row r="171" spans="1:7" x14ac:dyDescent="0.25">
      <c r="A171" s="32">
        <v>545</v>
      </c>
      <c r="B171" s="13" t="s">
        <v>177</v>
      </c>
      <c r="C171" s="304">
        <v>7077016.5877885977</v>
      </c>
      <c r="D171" s="167">
        <v>4976637.5421798993</v>
      </c>
      <c r="E171" s="167">
        <v>2169459.5671574911</v>
      </c>
      <c r="F171" s="167">
        <v>3930.8259780094231</v>
      </c>
      <c r="G171" s="304">
        <f>Verokompensaatiot[[#This Row],[Jäljelle jäävät korvaukset vuosilta 2010-2023, €]]+Verokompensaatiot[[#This Row],[Veromenetysten korvaus 2024]]</f>
        <v>2173390.3931355006</v>
      </c>
    </row>
    <row r="172" spans="1:7" x14ac:dyDescent="0.25">
      <c r="A172" s="32">
        <v>560</v>
      </c>
      <c r="B172" s="13" t="s">
        <v>178</v>
      </c>
      <c r="C172" s="304">
        <v>9378491.9535839241</v>
      </c>
      <c r="D172" s="167">
        <v>6566926.2156122988</v>
      </c>
      <c r="E172" s="167">
        <v>2807763.6069482872</v>
      </c>
      <c r="F172" s="167">
        <v>-55272.018292399785</v>
      </c>
      <c r="G172" s="304">
        <f>Verokompensaatiot[[#This Row],[Jäljelle jäävät korvaukset vuosilta 2010-2023, €]]+Verokompensaatiot[[#This Row],[Veromenetysten korvaus 2024]]</f>
        <v>2752491.5886558876</v>
      </c>
    </row>
    <row r="173" spans="1:7" x14ac:dyDescent="0.25">
      <c r="A173" s="32">
        <v>561</v>
      </c>
      <c r="B173" s="13" t="s">
        <v>179</v>
      </c>
      <c r="C173" s="304">
        <v>951471.47466524527</v>
      </c>
      <c r="D173" s="167">
        <v>668817.55590410042</v>
      </c>
      <c r="E173" s="167">
        <v>342227.01655398041</v>
      </c>
      <c r="F173" s="167">
        <v>-2142.8697999763526</v>
      </c>
      <c r="G173" s="304">
        <f>Verokompensaatiot[[#This Row],[Jäljelle jäävät korvaukset vuosilta 2010-2023, €]]+Verokompensaatiot[[#This Row],[Veromenetysten korvaus 2024]]</f>
        <v>340084.14675400406</v>
      </c>
    </row>
    <row r="174" spans="1:7" x14ac:dyDescent="0.25">
      <c r="A174" s="32">
        <v>562</v>
      </c>
      <c r="B174" s="13" t="s">
        <v>180</v>
      </c>
      <c r="C174" s="304">
        <v>5706101.0690478776</v>
      </c>
      <c r="D174" s="167">
        <v>3993344.2210099045</v>
      </c>
      <c r="E174" s="167">
        <v>1707001.9478384415</v>
      </c>
      <c r="F174" s="167">
        <v>-48276.357160384076</v>
      </c>
      <c r="G174" s="304">
        <f>Verokompensaatiot[[#This Row],[Jäljelle jäävät korvaukset vuosilta 2010-2023, €]]+Verokompensaatiot[[#This Row],[Veromenetysten korvaus 2024]]</f>
        <v>1658725.5906780574</v>
      </c>
    </row>
    <row r="175" spans="1:7" x14ac:dyDescent="0.25">
      <c r="A175" s="32">
        <v>563</v>
      </c>
      <c r="B175" s="13" t="s">
        <v>181</v>
      </c>
      <c r="C175" s="304">
        <v>4344096.3555738218</v>
      </c>
      <c r="D175" s="167">
        <v>3043586.2050396362</v>
      </c>
      <c r="E175" s="167">
        <v>1307424.8951470982</v>
      </c>
      <c r="F175" s="167">
        <v>-10251.256780378637</v>
      </c>
      <c r="G175" s="304">
        <f>Verokompensaatiot[[#This Row],[Jäljelle jäävät korvaukset vuosilta 2010-2023, €]]+Verokompensaatiot[[#This Row],[Veromenetysten korvaus 2024]]</f>
        <v>1297173.6383667197</v>
      </c>
    </row>
    <row r="176" spans="1:7" x14ac:dyDescent="0.25">
      <c r="A176" s="32">
        <v>564</v>
      </c>
      <c r="B176" s="13" t="s">
        <v>182</v>
      </c>
      <c r="C176" s="304">
        <v>95488876.918839708</v>
      </c>
      <c r="D176" s="167">
        <v>66944202.069628224</v>
      </c>
      <c r="E176" s="167">
        <v>29128493.766056716</v>
      </c>
      <c r="F176" s="167">
        <v>270795.43636430189</v>
      </c>
      <c r="G176" s="304">
        <f>Verokompensaatiot[[#This Row],[Jäljelle jäävät korvaukset vuosilta 2010-2023, €]]+Verokompensaatiot[[#This Row],[Veromenetysten korvaus 2024]]</f>
        <v>29399289.202421017</v>
      </c>
    </row>
    <row r="177" spans="1:7" x14ac:dyDescent="0.25">
      <c r="A177" s="32">
        <v>576</v>
      </c>
      <c r="B177" s="13" t="s">
        <v>183</v>
      </c>
      <c r="C177" s="304">
        <v>2099297.1020866297</v>
      </c>
      <c r="D177" s="167">
        <v>1470836.7134952748</v>
      </c>
      <c r="E177" s="167">
        <v>626308.25840280904</v>
      </c>
      <c r="F177" s="167">
        <v>-10515.611798564159</v>
      </c>
      <c r="G177" s="304">
        <f>Verokompensaatiot[[#This Row],[Jäljelle jäävät korvaukset vuosilta 2010-2023, €]]+Verokompensaatiot[[#This Row],[Veromenetysten korvaus 2024]]</f>
        <v>615792.64660424483</v>
      </c>
    </row>
    <row r="178" spans="1:7" x14ac:dyDescent="0.25">
      <c r="A178" s="32">
        <v>577</v>
      </c>
      <c r="B178" s="13" t="s">
        <v>184</v>
      </c>
      <c r="C178" s="304">
        <v>5367281.4449874097</v>
      </c>
      <c r="D178" s="167">
        <v>3766403.5918914163</v>
      </c>
      <c r="E178" s="167">
        <v>1619753.7953696446</v>
      </c>
      <c r="F178" s="167">
        <v>-46012.36310920972</v>
      </c>
      <c r="G178" s="304">
        <f>Verokompensaatiot[[#This Row],[Jäljelle jäävät korvaukset vuosilta 2010-2023, €]]+Verokompensaatiot[[#This Row],[Veromenetysten korvaus 2024]]</f>
        <v>1573741.4322604348</v>
      </c>
    </row>
    <row r="179" spans="1:7" x14ac:dyDescent="0.25">
      <c r="A179" s="32">
        <v>578</v>
      </c>
      <c r="B179" s="13" t="s">
        <v>185</v>
      </c>
      <c r="C179" s="304">
        <v>2289770.2896996615</v>
      </c>
      <c r="D179" s="167">
        <v>1607090.7833951036</v>
      </c>
      <c r="E179" s="167">
        <v>676025.78812674666</v>
      </c>
      <c r="F179" s="167">
        <v>-11829.880050511338</v>
      </c>
      <c r="G179" s="304">
        <f>Verokompensaatiot[[#This Row],[Jäljelle jäävät korvaukset vuosilta 2010-2023, €]]+Verokompensaatiot[[#This Row],[Veromenetysten korvaus 2024]]</f>
        <v>664195.90807623533</v>
      </c>
    </row>
    <row r="180" spans="1:7" x14ac:dyDescent="0.25">
      <c r="A180" s="32">
        <v>580</v>
      </c>
      <c r="B180" s="13" t="s">
        <v>186</v>
      </c>
      <c r="C180" s="304">
        <v>3377663.7816468976</v>
      </c>
      <c r="D180" s="167">
        <v>2368994.7555211876</v>
      </c>
      <c r="E180" s="167">
        <v>1033549.7310828343</v>
      </c>
      <c r="F180" s="167">
        <v>-8083.8061279057129</v>
      </c>
      <c r="G180" s="304">
        <f>Verokompensaatiot[[#This Row],[Jäljelle jäävät korvaukset vuosilta 2010-2023, €]]+Verokompensaatiot[[#This Row],[Veromenetysten korvaus 2024]]</f>
        <v>1025465.9249549286</v>
      </c>
    </row>
    <row r="181" spans="1:7" x14ac:dyDescent="0.25">
      <c r="A181" s="32">
        <v>581</v>
      </c>
      <c r="B181" s="13" t="s">
        <v>187</v>
      </c>
      <c r="C181" s="304">
        <v>4120216.2465880457</v>
      </c>
      <c r="D181" s="167">
        <v>2887074.6934870481</v>
      </c>
      <c r="E181" s="167">
        <v>1238202.8315967713</v>
      </c>
      <c r="F181" s="167">
        <v>-13725.337588587807</v>
      </c>
      <c r="G181" s="304">
        <f>Verokompensaatiot[[#This Row],[Jäljelle jäävät korvaukset vuosilta 2010-2023, €]]+Verokompensaatiot[[#This Row],[Veromenetysten korvaus 2024]]</f>
        <v>1224477.4940081835</v>
      </c>
    </row>
    <row r="182" spans="1:7" x14ac:dyDescent="0.25">
      <c r="A182" s="32">
        <v>583</v>
      </c>
      <c r="B182" s="13" t="s">
        <v>188</v>
      </c>
      <c r="C182" s="304">
        <v>649179.32496746571</v>
      </c>
      <c r="D182" s="167">
        <v>457369.80342396349</v>
      </c>
      <c r="E182" s="167">
        <v>191959.12275273213</v>
      </c>
      <c r="F182" s="167">
        <v>-441.03565210003239</v>
      </c>
      <c r="G182" s="304">
        <f>Verokompensaatiot[[#This Row],[Jäljelle jäävät korvaukset vuosilta 2010-2023, €]]+Verokompensaatiot[[#This Row],[Veromenetysten korvaus 2024]]</f>
        <v>191518.08710063211</v>
      </c>
    </row>
    <row r="183" spans="1:7" x14ac:dyDescent="0.25">
      <c r="A183" s="32">
        <v>584</v>
      </c>
      <c r="B183" s="13" t="s">
        <v>189</v>
      </c>
      <c r="C183" s="304">
        <v>1773237.1918064989</v>
      </c>
      <c r="D183" s="167">
        <v>1244272.9753530039</v>
      </c>
      <c r="E183" s="167">
        <v>544264.87358014286</v>
      </c>
      <c r="F183" s="167">
        <v>3381.729380000952</v>
      </c>
      <c r="G183" s="304">
        <f>Verokompensaatiot[[#This Row],[Jäljelle jäävät korvaukset vuosilta 2010-2023, €]]+Verokompensaatiot[[#This Row],[Veromenetysten korvaus 2024]]</f>
        <v>547646.60296014382</v>
      </c>
    </row>
    <row r="184" spans="1:7" x14ac:dyDescent="0.25">
      <c r="A184" s="32">
        <v>588</v>
      </c>
      <c r="B184" s="13" t="s">
        <v>190</v>
      </c>
      <c r="C184" s="304">
        <v>1292895.0979313189</v>
      </c>
      <c r="D184" s="167">
        <v>906174.59597087232</v>
      </c>
      <c r="E184" s="167">
        <v>384234.18517887965</v>
      </c>
      <c r="F184" s="167">
        <v>-4095.7106915776726</v>
      </c>
      <c r="G184" s="304">
        <f>Verokompensaatiot[[#This Row],[Jäljelle jäävät korvaukset vuosilta 2010-2023, €]]+Verokompensaatiot[[#This Row],[Veromenetysten korvaus 2024]]</f>
        <v>380138.47448730195</v>
      </c>
    </row>
    <row r="185" spans="1:7" x14ac:dyDescent="0.25">
      <c r="A185" s="32">
        <v>592</v>
      </c>
      <c r="B185" s="13" t="s">
        <v>191</v>
      </c>
      <c r="C185" s="304">
        <v>2336190.767872171</v>
      </c>
      <c r="D185" s="167">
        <v>1636207.9469416654</v>
      </c>
      <c r="E185" s="167">
        <v>694864.69179638941</v>
      </c>
      <c r="F185" s="167">
        <v>-21109.301594785644</v>
      </c>
      <c r="G185" s="304">
        <f>Verokompensaatiot[[#This Row],[Jäljelle jäävät korvaukset vuosilta 2010-2023, €]]+Verokompensaatiot[[#This Row],[Veromenetysten korvaus 2024]]</f>
        <v>673755.39020160376</v>
      </c>
    </row>
    <row r="186" spans="1:7" x14ac:dyDescent="0.25">
      <c r="A186" s="32">
        <v>593</v>
      </c>
      <c r="B186" s="13" t="s">
        <v>192</v>
      </c>
      <c r="C186" s="304">
        <v>11051802.816363364</v>
      </c>
      <c r="D186" s="167">
        <v>7754794.0134429093</v>
      </c>
      <c r="E186" s="167">
        <v>3330180.2490723021</v>
      </c>
      <c r="F186" s="167">
        <v>-7996.8048801974837</v>
      </c>
      <c r="G186" s="304">
        <f>Verokompensaatiot[[#This Row],[Jäljelle jäävät korvaukset vuosilta 2010-2023, €]]+Verokompensaatiot[[#This Row],[Veromenetysten korvaus 2024]]</f>
        <v>3322183.4441921045</v>
      </c>
    </row>
    <row r="187" spans="1:7" x14ac:dyDescent="0.25">
      <c r="A187" s="32">
        <v>595</v>
      </c>
      <c r="B187" s="13" t="s">
        <v>193</v>
      </c>
      <c r="C187" s="304">
        <v>3171901.0329290587</v>
      </c>
      <c r="D187" s="167">
        <v>2224195.0969949933</v>
      </c>
      <c r="E187" s="167">
        <v>972282.43669580948</v>
      </c>
      <c r="F187" s="167">
        <v>-6780.1428213591535</v>
      </c>
      <c r="G187" s="304">
        <f>Verokompensaatiot[[#This Row],[Jäljelle jäävät korvaukset vuosilta 2010-2023, €]]+Verokompensaatiot[[#This Row],[Veromenetysten korvaus 2024]]</f>
        <v>965502.29387445038</v>
      </c>
    </row>
    <row r="188" spans="1:7" x14ac:dyDescent="0.25">
      <c r="A188" s="32">
        <v>598</v>
      </c>
      <c r="B188" s="13" t="s">
        <v>194</v>
      </c>
      <c r="C188" s="304">
        <v>9981887.6279837582</v>
      </c>
      <c r="D188" s="167">
        <v>7007655.6859291475</v>
      </c>
      <c r="E188" s="167">
        <v>3057466.6288290229</v>
      </c>
      <c r="F188" s="167">
        <v>18968.423896229855</v>
      </c>
      <c r="G188" s="304">
        <f>Verokompensaatiot[[#This Row],[Jäljelle jäävät korvaukset vuosilta 2010-2023, €]]+Verokompensaatiot[[#This Row],[Veromenetysten korvaus 2024]]</f>
        <v>3076435.0527252527</v>
      </c>
    </row>
    <row r="189" spans="1:7" x14ac:dyDescent="0.25">
      <c r="A189" s="32">
        <v>599</v>
      </c>
      <c r="B189" s="13" t="s">
        <v>195</v>
      </c>
      <c r="C189" s="304">
        <v>6571651.8462631181</v>
      </c>
      <c r="D189" s="167">
        <v>4642992.9080809699</v>
      </c>
      <c r="E189" s="167">
        <v>2039832.4276491953</v>
      </c>
      <c r="F189" s="167">
        <v>763.41020902849777</v>
      </c>
      <c r="G189" s="304">
        <f>Verokompensaatiot[[#This Row],[Jäljelle jäävät korvaukset vuosilta 2010-2023, €]]+Verokompensaatiot[[#This Row],[Veromenetysten korvaus 2024]]</f>
        <v>2040595.8378582238</v>
      </c>
    </row>
    <row r="190" spans="1:7" x14ac:dyDescent="0.25">
      <c r="A190" s="32">
        <v>601</v>
      </c>
      <c r="B190" s="13" t="s">
        <v>196</v>
      </c>
      <c r="C190" s="304">
        <v>2851283.9119949746</v>
      </c>
      <c r="D190" s="167">
        <v>2000024.0693749515</v>
      </c>
      <c r="E190" s="167">
        <v>858001.98963607987</v>
      </c>
      <c r="F190" s="167">
        <v>-147.54206033757691</v>
      </c>
      <c r="G190" s="304">
        <f>Verokompensaatiot[[#This Row],[Jäljelle jäävät korvaukset vuosilta 2010-2023, €]]+Verokompensaatiot[[#This Row],[Veromenetysten korvaus 2024]]</f>
        <v>857854.44757574226</v>
      </c>
    </row>
    <row r="191" spans="1:7" x14ac:dyDescent="0.25">
      <c r="A191" s="32">
        <v>604</v>
      </c>
      <c r="B191" s="13" t="s">
        <v>197</v>
      </c>
      <c r="C191" s="304">
        <v>6989818.8039682005</v>
      </c>
      <c r="D191" s="167">
        <v>4894732.8317879289</v>
      </c>
      <c r="E191" s="167">
        <v>2135859.3612966966</v>
      </c>
      <c r="F191" s="167">
        <v>-16198.816704595545</v>
      </c>
      <c r="G191" s="304">
        <f>Verokompensaatiot[[#This Row],[Jäljelle jäävät korvaukset vuosilta 2010-2023, €]]+Verokompensaatiot[[#This Row],[Veromenetysten korvaus 2024]]</f>
        <v>2119660.5445921011</v>
      </c>
    </row>
    <row r="192" spans="1:7" x14ac:dyDescent="0.25">
      <c r="A192" s="32">
        <v>607</v>
      </c>
      <c r="B192" s="13" t="s">
        <v>198</v>
      </c>
      <c r="C192" s="304">
        <v>3112439.243659813</v>
      </c>
      <c r="D192" s="167">
        <v>2188412.3900996349</v>
      </c>
      <c r="E192" s="167">
        <v>938647.58690160885</v>
      </c>
      <c r="F192" s="167">
        <v>-5764.2108516378266</v>
      </c>
      <c r="G192" s="304">
        <f>Verokompensaatiot[[#This Row],[Jäljelle jäävät korvaukset vuosilta 2010-2023, €]]+Verokompensaatiot[[#This Row],[Veromenetysten korvaus 2024]]</f>
        <v>932883.37604997098</v>
      </c>
    </row>
    <row r="193" spans="1:7" x14ac:dyDescent="0.25">
      <c r="A193" s="32">
        <v>608</v>
      </c>
      <c r="B193" s="13" t="s">
        <v>199</v>
      </c>
      <c r="C193" s="304">
        <v>1405667.3919847857</v>
      </c>
      <c r="D193" s="167">
        <v>986354.85731287557</v>
      </c>
      <c r="E193" s="167">
        <v>418388.12446064875</v>
      </c>
      <c r="F193" s="167">
        <v>-5103.6667095825051</v>
      </c>
      <c r="G193" s="304">
        <f>Verokompensaatiot[[#This Row],[Jäljelle jäävät korvaukset vuosilta 2010-2023, €]]+Verokompensaatiot[[#This Row],[Veromenetysten korvaus 2024]]</f>
        <v>413284.45775106625</v>
      </c>
    </row>
    <row r="194" spans="1:7" x14ac:dyDescent="0.25">
      <c r="A194" s="32">
        <v>609</v>
      </c>
      <c r="B194" s="13" t="s">
        <v>200</v>
      </c>
      <c r="C194" s="304">
        <v>44484112.501570858</v>
      </c>
      <c r="D194" s="167">
        <v>31187181.278298102</v>
      </c>
      <c r="E194" s="167">
        <v>13537031.482079029</v>
      </c>
      <c r="F194" s="167">
        <v>5330.3636550249103</v>
      </c>
      <c r="G194" s="304">
        <f>Verokompensaatiot[[#This Row],[Jäljelle jäävät korvaukset vuosilta 2010-2023, €]]+Verokompensaatiot[[#This Row],[Veromenetysten korvaus 2024]]</f>
        <v>13542361.845734054</v>
      </c>
    </row>
    <row r="195" spans="1:7" x14ac:dyDescent="0.25">
      <c r="A195" s="305">
        <v>611</v>
      </c>
      <c r="B195" s="13" t="s">
        <v>201</v>
      </c>
      <c r="C195" s="304">
        <v>2545257.8799268892</v>
      </c>
      <c r="D195" s="167">
        <v>1767450.5229554954</v>
      </c>
      <c r="E195" s="167">
        <v>758884.41692466103</v>
      </c>
      <c r="F195" s="167">
        <v>-39242.977017067096</v>
      </c>
      <c r="G195" s="304">
        <f>Verokompensaatiot[[#This Row],[Jäljelle jäävät korvaukset vuosilta 2010-2023, €]]+Verokompensaatiot[[#This Row],[Veromenetysten korvaus 2024]]</f>
        <v>719641.43990759389</v>
      </c>
    </row>
    <row r="196" spans="1:7" x14ac:dyDescent="0.25">
      <c r="A196" s="32">
        <v>614</v>
      </c>
      <c r="B196" s="13" t="s">
        <v>202</v>
      </c>
      <c r="C196" s="304">
        <v>2511371.9910503761</v>
      </c>
      <c r="D196" s="167">
        <v>1762009.5115788241</v>
      </c>
      <c r="E196" s="167">
        <v>765773.22457206785</v>
      </c>
      <c r="F196" s="167">
        <v>3227.7093184630639</v>
      </c>
      <c r="G196" s="304">
        <f>Verokompensaatiot[[#This Row],[Jäljelle jäävät korvaukset vuosilta 2010-2023, €]]+Verokompensaatiot[[#This Row],[Veromenetysten korvaus 2024]]</f>
        <v>769000.93389053096</v>
      </c>
    </row>
    <row r="197" spans="1:7" x14ac:dyDescent="0.25">
      <c r="A197" s="32">
        <v>615</v>
      </c>
      <c r="B197" s="13" t="s">
        <v>203</v>
      </c>
      <c r="C197" s="304">
        <v>5221086.5938135087</v>
      </c>
      <c r="D197" s="167">
        <v>3659338.447053975</v>
      </c>
      <c r="E197" s="167">
        <v>1559906.3044823692</v>
      </c>
      <c r="F197" s="167">
        <v>-2839.2779425589997</v>
      </c>
      <c r="G197" s="304">
        <f>Verokompensaatiot[[#This Row],[Jäljelle jäävät korvaukset vuosilta 2010-2023, €]]+Verokompensaatiot[[#This Row],[Veromenetysten korvaus 2024]]</f>
        <v>1557067.0265398102</v>
      </c>
    </row>
    <row r="198" spans="1:7" x14ac:dyDescent="0.25">
      <c r="A198" s="32">
        <v>616</v>
      </c>
      <c r="B198" s="13" t="s">
        <v>204</v>
      </c>
      <c r="C198" s="304">
        <v>1292811.6487046531</v>
      </c>
      <c r="D198" s="167">
        <v>905315.39078325802</v>
      </c>
      <c r="E198" s="167">
        <v>391264.80938673951</v>
      </c>
      <c r="F198" s="167">
        <v>-11116.095694455018</v>
      </c>
      <c r="G198" s="304">
        <f>Verokompensaatiot[[#This Row],[Jäljelle jäävät korvaukset vuosilta 2010-2023, €]]+Verokompensaatiot[[#This Row],[Veromenetysten korvaus 2024]]</f>
        <v>380148.71369228448</v>
      </c>
    </row>
    <row r="199" spans="1:7" x14ac:dyDescent="0.25">
      <c r="A199" s="32">
        <v>619</v>
      </c>
      <c r="B199" s="13" t="s">
        <v>205</v>
      </c>
      <c r="C199" s="304">
        <v>2196943.5405581091</v>
      </c>
      <c r="D199" s="167">
        <v>1540380.6296431539</v>
      </c>
      <c r="E199" s="167">
        <v>692332.35488204192</v>
      </c>
      <c r="F199" s="167">
        <v>-3520.836632194194</v>
      </c>
      <c r="G199" s="304">
        <f>Verokompensaatiot[[#This Row],[Jäljelle jäävät korvaukset vuosilta 2010-2023, €]]+Verokompensaatiot[[#This Row],[Veromenetysten korvaus 2024]]</f>
        <v>688811.51824984769</v>
      </c>
    </row>
    <row r="200" spans="1:7" x14ac:dyDescent="0.25">
      <c r="A200" s="32">
        <v>620</v>
      </c>
      <c r="B200" s="13" t="s">
        <v>206</v>
      </c>
      <c r="C200" s="304">
        <v>1876367.064981536</v>
      </c>
      <c r="D200" s="167">
        <v>1317287.1108318733</v>
      </c>
      <c r="E200" s="167">
        <v>592880.19126909296</v>
      </c>
      <c r="F200" s="167">
        <v>-1875.5753370449092</v>
      </c>
      <c r="G200" s="304">
        <f>Verokompensaatiot[[#This Row],[Jäljelle jäävät korvaukset vuosilta 2010-2023, €]]+Verokompensaatiot[[#This Row],[Veromenetysten korvaus 2024]]</f>
        <v>591004.61593204807</v>
      </c>
    </row>
    <row r="201" spans="1:7" x14ac:dyDescent="0.25">
      <c r="A201" s="32">
        <v>623</v>
      </c>
      <c r="B201" s="13" t="s">
        <v>207</v>
      </c>
      <c r="C201" s="304">
        <v>1577366.9322103851</v>
      </c>
      <c r="D201" s="167">
        <v>1105002.0661319352</v>
      </c>
      <c r="E201" s="167">
        <v>477548.71115935524</v>
      </c>
      <c r="F201" s="167">
        <v>-3011.6420900786516</v>
      </c>
      <c r="G201" s="304">
        <f>Verokompensaatiot[[#This Row],[Jäljelle jäävät korvaukset vuosilta 2010-2023, €]]+Verokompensaatiot[[#This Row],[Veromenetysten korvaus 2024]]</f>
        <v>474537.06906927656</v>
      </c>
    </row>
    <row r="202" spans="1:7" x14ac:dyDescent="0.25">
      <c r="A202" s="32">
        <v>624</v>
      </c>
      <c r="B202" s="13" t="s">
        <v>208</v>
      </c>
      <c r="C202" s="304">
        <v>2449622.2608153801</v>
      </c>
      <c r="D202" s="167">
        <v>1714011.8763148179</v>
      </c>
      <c r="E202" s="167">
        <v>739756.86131195817</v>
      </c>
      <c r="F202" s="167">
        <v>-25112.735155243034</v>
      </c>
      <c r="G202" s="304">
        <f>Verokompensaatiot[[#This Row],[Jäljelle jäävät korvaukset vuosilta 2010-2023, €]]+Verokompensaatiot[[#This Row],[Veromenetysten korvaus 2024]]</f>
        <v>714644.12615671509</v>
      </c>
    </row>
    <row r="203" spans="1:7" x14ac:dyDescent="0.25">
      <c r="A203" s="32">
        <v>625</v>
      </c>
      <c r="B203" s="13" t="s">
        <v>209</v>
      </c>
      <c r="C203" s="304">
        <v>1828466.6358563174</v>
      </c>
      <c r="D203" s="167">
        <v>1281895.2705825923</v>
      </c>
      <c r="E203" s="167">
        <v>563298.79902610555</v>
      </c>
      <c r="F203" s="167">
        <v>-6041.3908384857286</v>
      </c>
      <c r="G203" s="304">
        <f>Verokompensaatiot[[#This Row],[Jäljelle jäävät korvaukset vuosilta 2010-2023, €]]+Verokompensaatiot[[#This Row],[Veromenetysten korvaus 2024]]</f>
        <v>557257.40818761988</v>
      </c>
    </row>
    <row r="204" spans="1:7" x14ac:dyDescent="0.25">
      <c r="A204" s="32">
        <v>626</v>
      </c>
      <c r="B204" s="13" t="s">
        <v>210</v>
      </c>
      <c r="C204" s="304">
        <v>3206852.2334686713</v>
      </c>
      <c r="D204" s="167">
        <v>2251757.7585437195</v>
      </c>
      <c r="E204" s="167">
        <v>958856.20401978446</v>
      </c>
      <c r="F204" s="167">
        <v>-913.8016317605834</v>
      </c>
      <c r="G204" s="304">
        <f>Verokompensaatiot[[#This Row],[Jäljelle jäävät korvaukset vuosilta 2010-2023, €]]+Verokompensaatiot[[#This Row],[Veromenetysten korvaus 2024]]</f>
        <v>957942.40238802391</v>
      </c>
    </row>
    <row r="205" spans="1:7" x14ac:dyDescent="0.25">
      <c r="A205" s="32">
        <v>630</v>
      </c>
      <c r="B205" s="13" t="s">
        <v>211</v>
      </c>
      <c r="C205" s="304">
        <v>958683.07615972531</v>
      </c>
      <c r="D205" s="167">
        <v>673878.83929164964</v>
      </c>
      <c r="E205" s="167">
        <v>293457.79005564051</v>
      </c>
      <c r="F205" s="167">
        <v>1582.1644145842192</v>
      </c>
      <c r="G205" s="304">
        <f>Verokompensaatiot[[#This Row],[Jäljelle jäävät korvaukset vuosilta 2010-2023, €]]+Verokompensaatiot[[#This Row],[Veromenetysten korvaus 2024]]</f>
        <v>295039.95447022474</v>
      </c>
    </row>
    <row r="206" spans="1:7" x14ac:dyDescent="0.25">
      <c r="A206" s="32">
        <v>631</v>
      </c>
      <c r="B206" s="13" t="s">
        <v>212</v>
      </c>
      <c r="C206" s="304">
        <v>1171467.4070434477</v>
      </c>
      <c r="D206" s="167">
        <v>827211.0063643977</v>
      </c>
      <c r="E206" s="167">
        <v>344417.13611322758</v>
      </c>
      <c r="F206" s="167">
        <v>-11167.013262571138</v>
      </c>
      <c r="G206" s="304">
        <f>Verokompensaatiot[[#This Row],[Jäljelle jäävät korvaukset vuosilta 2010-2023, €]]+Verokompensaatiot[[#This Row],[Veromenetysten korvaus 2024]]</f>
        <v>333250.12285065645</v>
      </c>
    </row>
    <row r="207" spans="1:7" x14ac:dyDescent="0.25">
      <c r="A207" s="32">
        <v>635</v>
      </c>
      <c r="B207" s="13" t="s">
        <v>213</v>
      </c>
      <c r="C207" s="304">
        <v>4230799.6860099016</v>
      </c>
      <c r="D207" s="167">
        <v>2973904.4651243165</v>
      </c>
      <c r="E207" s="167">
        <v>1272187.3641265314</v>
      </c>
      <c r="F207" s="167">
        <v>-33444.399860024489</v>
      </c>
      <c r="G207" s="304">
        <f>Verokompensaatiot[[#This Row],[Jäljelle jäävät korvaukset vuosilta 2010-2023, €]]+Verokompensaatiot[[#This Row],[Veromenetysten korvaus 2024]]</f>
        <v>1238742.964266507</v>
      </c>
    </row>
    <row r="208" spans="1:7" x14ac:dyDescent="0.25">
      <c r="A208" s="32">
        <v>636</v>
      </c>
      <c r="B208" s="13" t="s">
        <v>214</v>
      </c>
      <c r="C208" s="304">
        <v>5447874.7989777904</v>
      </c>
      <c r="D208" s="167">
        <v>3827683.5922113429</v>
      </c>
      <c r="E208" s="167">
        <v>1772192.3552646744</v>
      </c>
      <c r="F208" s="167">
        <v>-33709.773266676566</v>
      </c>
      <c r="G208" s="304">
        <f>Verokompensaatiot[[#This Row],[Jäljelle jäävät korvaukset vuosilta 2010-2023, €]]+Verokompensaatiot[[#This Row],[Veromenetysten korvaus 2024]]</f>
        <v>1738482.5819979978</v>
      </c>
    </row>
    <row r="209" spans="1:7" x14ac:dyDescent="0.25">
      <c r="A209" s="32">
        <v>638</v>
      </c>
      <c r="B209" s="13" t="s">
        <v>215</v>
      </c>
      <c r="C209" s="304">
        <v>23909998.660898998</v>
      </c>
      <c r="D209" s="167">
        <v>16523728.636811676</v>
      </c>
      <c r="E209" s="167">
        <v>7464233.6631018911</v>
      </c>
      <c r="F209" s="167">
        <v>-139313.11942067801</v>
      </c>
      <c r="G209" s="304">
        <f>Verokompensaatiot[[#This Row],[Jäljelle jäävät korvaukset vuosilta 2010-2023, €]]+Verokompensaatiot[[#This Row],[Veromenetysten korvaus 2024]]</f>
        <v>7324920.5436812127</v>
      </c>
    </row>
    <row r="210" spans="1:7" x14ac:dyDescent="0.25">
      <c r="A210" s="32">
        <v>678</v>
      </c>
      <c r="B210" s="13" t="s">
        <v>216</v>
      </c>
      <c r="C210" s="304">
        <v>11512355.546443632</v>
      </c>
      <c r="D210" s="167">
        <v>8078632.8736491883</v>
      </c>
      <c r="E210" s="167">
        <v>3472366.0037305513</v>
      </c>
      <c r="F210" s="167">
        <v>-17280.547611528971</v>
      </c>
      <c r="G210" s="304">
        <f>Verokompensaatiot[[#This Row],[Jäljelle jäävät korvaukset vuosilta 2010-2023, €]]+Verokompensaatiot[[#This Row],[Veromenetysten korvaus 2024]]</f>
        <v>3455085.4561190223</v>
      </c>
    </row>
    <row r="211" spans="1:7" x14ac:dyDescent="0.25">
      <c r="A211" s="32">
        <v>680</v>
      </c>
      <c r="B211" s="13" t="s">
        <v>217</v>
      </c>
      <c r="C211" s="304">
        <v>11231204.048889538</v>
      </c>
      <c r="D211" s="167">
        <v>7874479.2508955114</v>
      </c>
      <c r="E211" s="167">
        <v>3437295.6144646946</v>
      </c>
      <c r="F211" s="167">
        <v>-8876.3631779418429</v>
      </c>
      <c r="G211" s="304">
        <f>Verokompensaatiot[[#This Row],[Jäljelle jäävät korvaukset vuosilta 2010-2023, €]]+Verokompensaatiot[[#This Row],[Veromenetysten korvaus 2024]]</f>
        <v>3428419.251286753</v>
      </c>
    </row>
    <row r="212" spans="1:7" x14ac:dyDescent="0.25">
      <c r="A212" s="32">
        <v>681</v>
      </c>
      <c r="B212" s="13" t="s">
        <v>218</v>
      </c>
      <c r="C212" s="304">
        <v>2598499.5604641046</v>
      </c>
      <c r="D212" s="167">
        <v>1823939.4410390346</v>
      </c>
      <c r="E212" s="167">
        <v>805669.3802147815</v>
      </c>
      <c r="F212" s="167">
        <v>-3647.2257864315234</v>
      </c>
      <c r="G212" s="304">
        <f>Verokompensaatiot[[#This Row],[Jäljelle jäävät korvaukset vuosilta 2010-2023, €]]+Verokompensaatiot[[#This Row],[Veromenetysten korvaus 2024]]</f>
        <v>802022.15442834992</v>
      </c>
    </row>
    <row r="213" spans="1:7" x14ac:dyDescent="0.25">
      <c r="A213" s="32">
        <v>683</v>
      </c>
      <c r="B213" s="13" t="s">
        <v>219</v>
      </c>
      <c r="C213" s="304">
        <v>2518931.3987886487</v>
      </c>
      <c r="D213" s="167">
        <v>1764990.8725029549</v>
      </c>
      <c r="E213" s="167">
        <v>759963.97848509136</v>
      </c>
      <c r="F213" s="167">
        <v>2195.8263855824698</v>
      </c>
      <c r="G213" s="304">
        <f>Verokompensaatiot[[#This Row],[Jäljelle jäävät korvaukset vuosilta 2010-2023, €]]+Verokompensaatiot[[#This Row],[Veromenetysten korvaus 2024]]</f>
        <v>762159.8048706738</v>
      </c>
    </row>
    <row r="214" spans="1:7" x14ac:dyDescent="0.25">
      <c r="A214" s="32">
        <v>684</v>
      </c>
      <c r="B214" s="13" t="s">
        <v>220</v>
      </c>
      <c r="C214" s="304">
        <v>23225148.269903205</v>
      </c>
      <c r="D214" s="167">
        <v>16276110.470209239</v>
      </c>
      <c r="E214" s="167">
        <v>7040812.967825627</v>
      </c>
      <c r="F214" s="167">
        <v>-46326.868723353313</v>
      </c>
      <c r="G214" s="304">
        <f>Verokompensaatiot[[#This Row],[Jäljelle jäävät korvaukset vuosilta 2010-2023, €]]+Verokompensaatiot[[#This Row],[Veromenetysten korvaus 2024]]</f>
        <v>6994486.0991022736</v>
      </c>
    </row>
    <row r="215" spans="1:7" x14ac:dyDescent="0.25">
      <c r="A215" s="32">
        <v>686</v>
      </c>
      <c r="B215" s="13" t="s">
        <v>221</v>
      </c>
      <c r="C215" s="304">
        <v>2187127.0501605025</v>
      </c>
      <c r="D215" s="167">
        <v>1535448.4153805964</v>
      </c>
      <c r="E215" s="167">
        <v>672707.59369978006</v>
      </c>
      <c r="F215" s="167">
        <v>-5763.5498863852827</v>
      </c>
      <c r="G215" s="304">
        <f>Verokompensaatiot[[#This Row],[Jäljelle jäävät korvaukset vuosilta 2010-2023, €]]+Verokompensaatiot[[#This Row],[Veromenetysten korvaus 2024]]</f>
        <v>666944.04381339473</v>
      </c>
    </row>
    <row r="216" spans="1:7" x14ac:dyDescent="0.25">
      <c r="A216" s="32">
        <v>687</v>
      </c>
      <c r="B216" s="13" t="s">
        <v>222</v>
      </c>
      <c r="C216" s="304">
        <v>1255563.7386485457</v>
      </c>
      <c r="D216" s="167">
        <v>877337.92445017875</v>
      </c>
      <c r="E216" s="167">
        <v>376032.70872593054</v>
      </c>
      <c r="F216" s="167">
        <v>997.98261103500727</v>
      </c>
      <c r="G216" s="304">
        <f>Verokompensaatiot[[#This Row],[Jäljelle jäävät korvaukset vuosilta 2010-2023, €]]+Verokompensaatiot[[#This Row],[Veromenetysten korvaus 2024]]</f>
        <v>377030.69133696554</v>
      </c>
    </row>
    <row r="217" spans="1:7" x14ac:dyDescent="0.25">
      <c r="A217" s="32">
        <v>689</v>
      </c>
      <c r="B217" s="13" t="s">
        <v>223</v>
      </c>
      <c r="C217" s="304">
        <v>1983369.1363212909</v>
      </c>
      <c r="D217" s="167">
        <v>1387240.2582120111</v>
      </c>
      <c r="E217" s="167">
        <v>595411.99035538943</v>
      </c>
      <c r="F217" s="167">
        <v>-6980.7495428664679</v>
      </c>
      <c r="G217" s="304">
        <f>Verokompensaatiot[[#This Row],[Jäljelle jäävät korvaukset vuosilta 2010-2023, €]]+Verokompensaatiot[[#This Row],[Veromenetysten korvaus 2024]]</f>
        <v>588431.24081252294</v>
      </c>
    </row>
    <row r="218" spans="1:7" x14ac:dyDescent="0.25">
      <c r="A218" s="32">
        <v>691</v>
      </c>
      <c r="B218" s="13" t="s">
        <v>224</v>
      </c>
      <c r="C218" s="304">
        <v>1903613.2453114691</v>
      </c>
      <c r="D218" s="167">
        <v>1334610.6644693871</v>
      </c>
      <c r="E218" s="167">
        <v>640960.05842737365</v>
      </c>
      <c r="F218" s="167">
        <v>889.16465889832762</v>
      </c>
      <c r="G218" s="304">
        <f>Verokompensaatiot[[#This Row],[Jäljelle jäävät korvaukset vuosilta 2010-2023, €]]+Verokompensaatiot[[#This Row],[Veromenetysten korvaus 2024]]</f>
        <v>641849.22308627202</v>
      </c>
    </row>
    <row r="219" spans="1:7" x14ac:dyDescent="0.25">
      <c r="A219" s="32">
        <v>694</v>
      </c>
      <c r="B219" s="13" t="s">
        <v>225</v>
      </c>
      <c r="C219" s="304">
        <v>14009734.016563462</v>
      </c>
      <c r="D219" s="167">
        <v>9703244.7297688164</v>
      </c>
      <c r="E219" s="167">
        <v>4328850.2716077119</v>
      </c>
      <c r="F219" s="167">
        <v>-65207.639687632676</v>
      </c>
      <c r="G219" s="304">
        <f>Verokompensaatiot[[#This Row],[Jäljelle jäävät korvaukset vuosilta 2010-2023, €]]+Verokompensaatiot[[#This Row],[Veromenetysten korvaus 2024]]</f>
        <v>4263642.6319200788</v>
      </c>
    </row>
    <row r="220" spans="1:7" x14ac:dyDescent="0.25">
      <c r="A220" s="32">
        <v>697</v>
      </c>
      <c r="B220" s="13" t="s">
        <v>226</v>
      </c>
      <c r="C220" s="304">
        <v>971968.24665809888</v>
      </c>
      <c r="D220" s="167">
        <v>680470.55100912787</v>
      </c>
      <c r="E220" s="167">
        <v>294418.19818171416</v>
      </c>
      <c r="F220" s="167">
        <v>-4717.5566931582398</v>
      </c>
      <c r="G220" s="304">
        <f>Verokompensaatiot[[#This Row],[Jäljelle jäävät korvaukset vuosilta 2010-2023, €]]+Verokompensaatiot[[#This Row],[Veromenetysten korvaus 2024]]</f>
        <v>289700.64148855594</v>
      </c>
    </row>
    <row r="221" spans="1:7" x14ac:dyDescent="0.25">
      <c r="A221" s="32">
        <v>698</v>
      </c>
      <c r="B221" s="13" t="s">
        <v>227</v>
      </c>
      <c r="C221" s="304">
        <v>31761070.265235242</v>
      </c>
      <c r="D221" s="167">
        <v>22295780.799656238</v>
      </c>
      <c r="E221" s="167">
        <v>9602704.4680333622</v>
      </c>
      <c r="F221" s="167">
        <v>61591.119052694317</v>
      </c>
      <c r="G221" s="304">
        <f>Verokompensaatiot[[#This Row],[Jäljelle jäävät korvaukset vuosilta 2010-2023, €]]+Verokompensaatiot[[#This Row],[Veromenetysten korvaus 2024]]</f>
        <v>9664295.5870860573</v>
      </c>
    </row>
    <row r="222" spans="1:7" x14ac:dyDescent="0.25">
      <c r="A222" s="32">
        <v>700</v>
      </c>
      <c r="B222" s="13" t="s">
        <v>228</v>
      </c>
      <c r="C222" s="304">
        <v>2773844.493138378</v>
      </c>
      <c r="D222" s="167">
        <v>1953346.4570390568</v>
      </c>
      <c r="E222" s="167">
        <v>815623.78408988658</v>
      </c>
      <c r="F222" s="167">
        <v>-25084.569847599741</v>
      </c>
      <c r="G222" s="304">
        <f>Verokompensaatiot[[#This Row],[Jäljelle jäävät korvaukset vuosilta 2010-2023, €]]+Verokompensaatiot[[#This Row],[Veromenetysten korvaus 2024]]</f>
        <v>790539.21424228686</v>
      </c>
    </row>
    <row r="223" spans="1:7" x14ac:dyDescent="0.25">
      <c r="A223" s="32">
        <v>702</v>
      </c>
      <c r="B223" s="13" t="s">
        <v>229</v>
      </c>
      <c r="C223" s="304">
        <v>2990419.5005834214</v>
      </c>
      <c r="D223" s="167">
        <v>2097173.1570080901</v>
      </c>
      <c r="E223" s="167">
        <v>910151.59470414324</v>
      </c>
      <c r="F223" s="167">
        <v>-12482.508347875468</v>
      </c>
      <c r="G223" s="304">
        <f>Verokompensaatiot[[#This Row],[Jäljelle jäävät korvaukset vuosilta 2010-2023, €]]+Verokompensaatiot[[#This Row],[Veromenetysten korvaus 2024]]</f>
        <v>897669.0863562678</v>
      </c>
    </row>
    <row r="224" spans="1:7" x14ac:dyDescent="0.25">
      <c r="A224" s="32">
        <v>704</v>
      </c>
      <c r="B224" s="13" t="s">
        <v>230</v>
      </c>
      <c r="C224" s="304">
        <v>2868551.7854358489</v>
      </c>
      <c r="D224" s="167">
        <v>2022669.9047249178</v>
      </c>
      <c r="E224" s="167">
        <v>871842.56580709014</v>
      </c>
      <c r="F224" s="167">
        <v>-24726.130465027702</v>
      </c>
      <c r="G224" s="304">
        <f>Verokompensaatiot[[#This Row],[Jäljelle jäävät korvaukset vuosilta 2010-2023, €]]+Verokompensaatiot[[#This Row],[Veromenetysten korvaus 2024]]</f>
        <v>847116.4353420625</v>
      </c>
    </row>
    <row r="225" spans="1:7" x14ac:dyDescent="0.25">
      <c r="A225" s="32">
        <v>707</v>
      </c>
      <c r="B225" s="13" t="s">
        <v>231</v>
      </c>
      <c r="C225" s="304">
        <v>1721685.9576449182</v>
      </c>
      <c r="D225" s="167">
        <v>1208350.8684975533</v>
      </c>
      <c r="E225" s="167">
        <v>524427.44226363301</v>
      </c>
      <c r="F225" s="167">
        <v>-44.61667030094759</v>
      </c>
      <c r="G225" s="304">
        <f>Verokompensaatiot[[#This Row],[Jäljelle jäävät korvaukset vuosilta 2010-2023, €]]+Verokompensaatiot[[#This Row],[Veromenetysten korvaus 2024]]</f>
        <v>524382.82559333206</v>
      </c>
    </row>
    <row r="226" spans="1:7" x14ac:dyDescent="0.25">
      <c r="A226" s="32">
        <v>710</v>
      </c>
      <c r="B226" s="13" t="s">
        <v>232</v>
      </c>
      <c r="C226" s="304">
        <v>16051973.669276308</v>
      </c>
      <c r="D226" s="167">
        <v>11229907.091119945</v>
      </c>
      <c r="E226" s="167">
        <v>4902020.8825135343</v>
      </c>
      <c r="F226" s="167">
        <v>-93203.810375645218</v>
      </c>
      <c r="G226" s="304">
        <f>Verokompensaatiot[[#This Row],[Jäljelle jäävät korvaukset vuosilta 2010-2023, €]]+Verokompensaatiot[[#This Row],[Veromenetysten korvaus 2024]]</f>
        <v>4808817.0721378895</v>
      </c>
    </row>
    <row r="227" spans="1:7" x14ac:dyDescent="0.25">
      <c r="A227" s="32">
        <v>729</v>
      </c>
      <c r="B227" s="13" t="s">
        <v>233</v>
      </c>
      <c r="C227" s="304">
        <v>6306202.7515819687</v>
      </c>
      <c r="D227" s="167">
        <v>4419896.2503372263</v>
      </c>
      <c r="E227" s="167">
        <v>1905196.3208219288</v>
      </c>
      <c r="F227" s="167">
        <v>-22058.211785798332</v>
      </c>
      <c r="G227" s="304">
        <f>Verokompensaatiot[[#This Row],[Jäljelle jäävät korvaukset vuosilta 2010-2023, €]]+Verokompensaatiot[[#This Row],[Veromenetysten korvaus 2024]]</f>
        <v>1883138.1090361304</v>
      </c>
    </row>
    <row r="228" spans="1:7" x14ac:dyDescent="0.25">
      <c r="A228" s="32">
        <v>732</v>
      </c>
      <c r="B228" s="13" t="s">
        <v>234</v>
      </c>
      <c r="C228" s="304">
        <v>2488892.0303752562</v>
      </c>
      <c r="D228" s="167">
        <v>1744840.8980819618</v>
      </c>
      <c r="E228" s="167">
        <v>755675.73850250035</v>
      </c>
      <c r="F228" s="167">
        <v>1465.7189432671148</v>
      </c>
      <c r="G228" s="304">
        <f>Verokompensaatiot[[#This Row],[Jäljelle jäävät korvaukset vuosilta 2010-2023, €]]+Verokompensaatiot[[#This Row],[Veromenetysten korvaus 2024]]</f>
        <v>757141.45744576748</v>
      </c>
    </row>
    <row r="229" spans="1:7" x14ac:dyDescent="0.25">
      <c r="A229" s="32">
        <v>734</v>
      </c>
      <c r="B229" s="13" t="s">
        <v>235</v>
      </c>
      <c r="C229" s="304">
        <v>30209926.755465154</v>
      </c>
      <c r="D229" s="167">
        <v>21132009.225452807</v>
      </c>
      <c r="E229" s="167">
        <v>9273826.570309896</v>
      </c>
      <c r="F229" s="167">
        <v>-140622.93085031488</v>
      </c>
      <c r="G229" s="304">
        <f>Verokompensaatiot[[#This Row],[Jäljelle jäävät korvaukset vuosilta 2010-2023, €]]+Verokompensaatiot[[#This Row],[Veromenetysten korvaus 2024]]</f>
        <v>9133203.639459582</v>
      </c>
    </row>
    <row r="230" spans="1:7" x14ac:dyDescent="0.25">
      <c r="A230" s="32">
        <v>738</v>
      </c>
      <c r="B230" s="13" t="s">
        <v>236</v>
      </c>
      <c r="C230" s="304">
        <v>1915189.9029749373</v>
      </c>
      <c r="D230" s="167">
        <v>1343363.4337225633</v>
      </c>
      <c r="E230" s="167">
        <v>584899.15882966924</v>
      </c>
      <c r="F230" s="167">
        <v>-15128.506439010893</v>
      </c>
      <c r="G230" s="304">
        <f>Verokompensaatiot[[#This Row],[Jäljelle jäävät korvaukset vuosilta 2010-2023, €]]+Verokompensaatiot[[#This Row],[Veromenetysten korvaus 2024]]</f>
        <v>569770.65239065839</v>
      </c>
    </row>
    <row r="231" spans="1:7" x14ac:dyDescent="0.25">
      <c r="A231" s="32">
        <v>739</v>
      </c>
      <c r="B231" s="13" t="s">
        <v>237</v>
      </c>
      <c r="C231" s="304">
        <v>2424447.1275602533</v>
      </c>
      <c r="D231" s="167">
        <v>1701388.8589313866</v>
      </c>
      <c r="E231" s="167">
        <v>719684.4299765157</v>
      </c>
      <c r="F231" s="167">
        <v>-15399.730164890145</v>
      </c>
      <c r="G231" s="304">
        <f>Verokompensaatiot[[#This Row],[Jäljelle jäävät korvaukset vuosilta 2010-2023, €]]+Verokompensaatiot[[#This Row],[Veromenetysten korvaus 2024]]</f>
        <v>704284.69981162553</v>
      </c>
    </row>
    <row r="232" spans="1:7" x14ac:dyDescent="0.25">
      <c r="A232" s="32">
        <v>740</v>
      </c>
      <c r="B232" s="13" t="s">
        <v>238</v>
      </c>
      <c r="C232" s="304">
        <v>20355049.122418426</v>
      </c>
      <c r="D232" s="167">
        <v>14288904.142906262</v>
      </c>
      <c r="E232" s="167">
        <v>6155499.2061898317</v>
      </c>
      <c r="F232" s="167">
        <v>-3462.5217500497383</v>
      </c>
      <c r="G232" s="304">
        <f>Verokompensaatiot[[#This Row],[Jäljelle jäävät korvaukset vuosilta 2010-2023, €]]+Verokompensaatiot[[#This Row],[Veromenetysten korvaus 2024]]</f>
        <v>6152036.6844397821</v>
      </c>
    </row>
    <row r="233" spans="1:7" x14ac:dyDescent="0.25">
      <c r="A233" s="32">
        <v>742</v>
      </c>
      <c r="B233" s="13" t="s">
        <v>239</v>
      </c>
      <c r="C233" s="304">
        <v>760117.69443824957</v>
      </c>
      <c r="D233" s="167">
        <v>533029.80120348418</v>
      </c>
      <c r="E233" s="167">
        <v>225038.02043149644</v>
      </c>
      <c r="F233" s="167">
        <v>2775.6352535470601</v>
      </c>
      <c r="G233" s="304">
        <f>Verokompensaatiot[[#This Row],[Jäljelle jäävät korvaukset vuosilta 2010-2023, €]]+Verokompensaatiot[[#This Row],[Veromenetysten korvaus 2024]]</f>
        <v>227813.65568504349</v>
      </c>
    </row>
    <row r="234" spans="1:7" x14ac:dyDescent="0.25">
      <c r="A234" s="32">
        <v>743</v>
      </c>
      <c r="B234" s="13" t="s">
        <v>240</v>
      </c>
      <c r="C234" s="304">
        <v>32369501.429993518</v>
      </c>
      <c r="D234" s="167">
        <v>22750470.573308073</v>
      </c>
      <c r="E234" s="167">
        <v>9945565.9278010912</v>
      </c>
      <c r="F234" s="167">
        <v>-53755.976626312869</v>
      </c>
      <c r="G234" s="304">
        <f>Verokompensaatiot[[#This Row],[Jäljelle jäävät korvaukset vuosilta 2010-2023, €]]+Verokompensaatiot[[#This Row],[Veromenetysten korvaus 2024]]</f>
        <v>9891809.9511747789</v>
      </c>
    </row>
    <row r="235" spans="1:7" x14ac:dyDescent="0.25">
      <c r="A235" s="32">
        <v>746</v>
      </c>
      <c r="B235" s="13" t="s">
        <v>241</v>
      </c>
      <c r="C235" s="304">
        <v>2965832.681737382</v>
      </c>
      <c r="D235" s="167">
        <v>2086274.2848583567</v>
      </c>
      <c r="E235" s="167">
        <v>923550.17904456658</v>
      </c>
      <c r="F235" s="167">
        <v>3487.6826948098169</v>
      </c>
      <c r="G235" s="304">
        <f>Verokompensaatiot[[#This Row],[Jäljelle jäävät korvaukset vuosilta 2010-2023, €]]+Verokompensaatiot[[#This Row],[Veromenetysten korvaus 2024]]</f>
        <v>927037.86173937644</v>
      </c>
    </row>
    <row r="236" spans="1:7" x14ac:dyDescent="0.25">
      <c r="A236" s="32">
        <v>747</v>
      </c>
      <c r="B236" s="13" t="s">
        <v>242</v>
      </c>
      <c r="C236" s="304">
        <v>1116998.2608955826</v>
      </c>
      <c r="D236" s="167">
        <v>784046.68247535359</v>
      </c>
      <c r="E236" s="167">
        <v>336015.46016985853</v>
      </c>
      <c r="F236" s="167">
        <v>-923.87301867191536</v>
      </c>
      <c r="G236" s="304">
        <f>Verokompensaatiot[[#This Row],[Jäljelle jäävät korvaukset vuosilta 2010-2023, €]]+Verokompensaatiot[[#This Row],[Veromenetysten korvaus 2024]]</f>
        <v>335091.5871511866</v>
      </c>
    </row>
    <row r="237" spans="1:7" x14ac:dyDescent="0.25">
      <c r="A237" s="32">
        <v>748</v>
      </c>
      <c r="B237" s="13" t="s">
        <v>243</v>
      </c>
      <c r="C237" s="304">
        <v>3237607.5872490415</v>
      </c>
      <c r="D237" s="167">
        <v>2269453.851386237</v>
      </c>
      <c r="E237" s="167">
        <v>1025424.8215553551</v>
      </c>
      <c r="F237" s="167">
        <v>-9744.5270485501187</v>
      </c>
      <c r="G237" s="304">
        <f>Verokompensaatiot[[#This Row],[Jäljelle jäävät korvaukset vuosilta 2010-2023, €]]+Verokompensaatiot[[#This Row],[Veromenetysten korvaus 2024]]</f>
        <v>1015680.294506805</v>
      </c>
    </row>
    <row r="238" spans="1:7" x14ac:dyDescent="0.25">
      <c r="A238" s="32">
        <v>749</v>
      </c>
      <c r="B238" s="13" t="s">
        <v>244</v>
      </c>
      <c r="C238" s="304">
        <v>10171111.007828463</v>
      </c>
      <c r="D238" s="167">
        <v>7132932.7635704437</v>
      </c>
      <c r="E238" s="167">
        <v>3085504.7920736158</v>
      </c>
      <c r="F238" s="167">
        <v>-65483.638688530249</v>
      </c>
      <c r="G238" s="304">
        <f>Verokompensaatiot[[#This Row],[Jäljelle jäävät korvaukset vuosilta 2010-2023, €]]+Verokompensaatiot[[#This Row],[Veromenetysten korvaus 2024]]</f>
        <v>3020021.1533850855</v>
      </c>
    </row>
    <row r="239" spans="1:7" x14ac:dyDescent="0.25">
      <c r="A239" s="32">
        <v>751</v>
      </c>
      <c r="B239" s="13" t="s">
        <v>245</v>
      </c>
      <c r="C239" s="304">
        <v>1765546.7622344922</v>
      </c>
      <c r="D239" s="167">
        <v>1237889.3637190198</v>
      </c>
      <c r="E239" s="167">
        <v>521520.347331553</v>
      </c>
      <c r="F239" s="167">
        <v>-16143.542302261176</v>
      </c>
      <c r="G239" s="304">
        <f>Verokompensaatiot[[#This Row],[Jäljelle jäävät korvaukset vuosilta 2010-2023, €]]+Verokompensaatiot[[#This Row],[Veromenetysten korvaus 2024]]</f>
        <v>505376.80502929183</v>
      </c>
    </row>
    <row r="240" spans="1:7" x14ac:dyDescent="0.25">
      <c r="A240" s="32">
        <v>753</v>
      </c>
      <c r="B240" s="13" t="s">
        <v>246</v>
      </c>
      <c r="C240" s="304">
        <v>8181838.7585110879</v>
      </c>
      <c r="D240" s="167">
        <v>5677173.4762421548</v>
      </c>
      <c r="E240" s="167">
        <v>2530377.8872347632</v>
      </c>
      <c r="F240" s="167">
        <v>-54785.270209304406</v>
      </c>
      <c r="G240" s="304">
        <f>Verokompensaatiot[[#This Row],[Jäljelle jäävät korvaukset vuosilta 2010-2023, €]]+Verokompensaatiot[[#This Row],[Veromenetysten korvaus 2024]]</f>
        <v>2475592.6170254587</v>
      </c>
    </row>
    <row r="241" spans="1:7" x14ac:dyDescent="0.25">
      <c r="A241" s="32">
        <v>755</v>
      </c>
      <c r="B241" s="13" t="s">
        <v>247</v>
      </c>
      <c r="C241" s="304">
        <v>3038323.0277892426</v>
      </c>
      <c r="D241" s="167">
        <v>2118261.7021271167</v>
      </c>
      <c r="E241" s="167">
        <v>912800.49977479735</v>
      </c>
      <c r="F241" s="167">
        <v>-43903.329861416343</v>
      </c>
      <c r="G241" s="304">
        <f>Verokompensaatiot[[#This Row],[Jäljelle jäävät korvaukset vuosilta 2010-2023, €]]+Verokompensaatiot[[#This Row],[Veromenetysten korvaus 2024]]</f>
        <v>868897.16991338099</v>
      </c>
    </row>
    <row r="242" spans="1:7" x14ac:dyDescent="0.25">
      <c r="A242" s="32">
        <v>758</v>
      </c>
      <c r="B242" s="13" t="s">
        <v>248</v>
      </c>
      <c r="C242" s="304">
        <v>5054979.3097698623</v>
      </c>
      <c r="D242" s="167">
        <v>3532799.0221280023</v>
      </c>
      <c r="E242" s="167">
        <v>1522016.359015387</v>
      </c>
      <c r="F242" s="167">
        <v>-10508.418054106198</v>
      </c>
      <c r="G242" s="304">
        <f>Verokompensaatiot[[#This Row],[Jäljelle jäävät korvaukset vuosilta 2010-2023, €]]+Verokompensaatiot[[#This Row],[Veromenetysten korvaus 2024]]</f>
        <v>1511507.9409612808</v>
      </c>
    </row>
    <row r="243" spans="1:7" x14ac:dyDescent="0.25">
      <c r="A243" s="32">
        <v>759</v>
      </c>
      <c r="B243" s="13" t="s">
        <v>249</v>
      </c>
      <c r="C243" s="304">
        <v>1554416.6734008971</v>
      </c>
      <c r="D243" s="167">
        <v>1091927.4358975545</v>
      </c>
      <c r="E243" s="167">
        <v>487637.29880807875</v>
      </c>
      <c r="F243" s="167">
        <v>-665.12050297063706</v>
      </c>
      <c r="G243" s="304">
        <f>Verokompensaatiot[[#This Row],[Jäljelle jäävät korvaukset vuosilta 2010-2023, €]]+Verokompensaatiot[[#This Row],[Veromenetysten korvaus 2024]]</f>
        <v>486972.1783051081</v>
      </c>
    </row>
    <row r="244" spans="1:7" x14ac:dyDescent="0.25">
      <c r="A244" s="32">
        <v>761</v>
      </c>
      <c r="B244" s="13" t="s">
        <v>250</v>
      </c>
      <c r="C244" s="304">
        <v>5956096.5129892016</v>
      </c>
      <c r="D244" s="167">
        <v>4169339.5554828024</v>
      </c>
      <c r="E244" s="167">
        <v>1840449.4381827028</v>
      </c>
      <c r="F244" s="167">
        <v>-14516.78431071965</v>
      </c>
      <c r="G244" s="304">
        <f>Verokompensaatiot[[#This Row],[Jäljelle jäävät korvaukset vuosilta 2010-2023, €]]+Verokompensaatiot[[#This Row],[Veromenetysten korvaus 2024]]</f>
        <v>1825932.6538719831</v>
      </c>
    </row>
    <row r="245" spans="1:7" x14ac:dyDescent="0.25">
      <c r="A245" s="32">
        <v>762</v>
      </c>
      <c r="B245" s="13" t="s">
        <v>251</v>
      </c>
      <c r="C245" s="304">
        <v>2838254.8865405461</v>
      </c>
      <c r="D245" s="167">
        <v>1995370.3311661878</v>
      </c>
      <c r="E245" s="167">
        <v>890771.17347844271</v>
      </c>
      <c r="F245" s="167">
        <v>-5539.6239367263152</v>
      </c>
      <c r="G245" s="304">
        <f>Verokompensaatiot[[#This Row],[Jäljelle jäävät korvaukset vuosilta 2010-2023, €]]+Verokompensaatiot[[#This Row],[Veromenetysten korvaus 2024]]</f>
        <v>885231.54954171635</v>
      </c>
    </row>
    <row r="246" spans="1:7" x14ac:dyDescent="0.25">
      <c r="A246" s="32">
        <v>765</v>
      </c>
      <c r="B246" s="13" t="s">
        <v>252</v>
      </c>
      <c r="C246" s="304">
        <v>6263266.1937809037</v>
      </c>
      <c r="D246" s="167">
        <v>4395114.2104134681</v>
      </c>
      <c r="E246" s="167">
        <v>1887722.8527956754</v>
      </c>
      <c r="F246" s="167">
        <v>-25338.82072308183</v>
      </c>
      <c r="G246" s="304">
        <f>Verokompensaatiot[[#This Row],[Jäljelle jäävät korvaukset vuosilta 2010-2023, €]]+Verokompensaatiot[[#This Row],[Veromenetysten korvaus 2024]]</f>
        <v>1862384.0320725935</v>
      </c>
    </row>
    <row r="247" spans="1:7" x14ac:dyDescent="0.25">
      <c r="A247" s="32">
        <v>768</v>
      </c>
      <c r="B247" s="13" t="s">
        <v>253</v>
      </c>
      <c r="C247" s="304">
        <v>1888764.8482496762</v>
      </c>
      <c r="D247" s="167">
        <v>1325290.4920920224</v>
      </c>
      <c r="E247" s="167">
        <v>569415.54148617201</v>
      </c>
      <c r="F247" s="167">
        <v>-2063.4236582368912</v>
      </c>
      <c r="G247" s="304">
        <f>Verokompensaatiot[[#This Row],[Jäljelle jäävät korvaukset vuosilta 2010-2023, €]]+Verokompensaatiot[[#This Row],[Veromenetysten korvaus 2024]]</f>
        <v>567352.11782793514</v>
      </c>
    </row>
    <row r="248" spans="1:7" x14ac:dyDescent="0.25">
      <c r="A248" s="32">
        <v>777</v>
      </c>
      <c r="B248" s="13" t="s">
        <v>254</v>
      </c>
      <c r="C248" s="304">
        <v>5154800.7070890032</v>
      </c>
      <c r="D248" s="167">
        <v>3615022.197175011</v>
      </c>
      <c r="E248" s="167">
        <v>1559568.3935236624</v>
      </c>
      <c r="F248" s="167">
        <v>-246.56918531909105</v>
      </c>
      <c r="G248" s="304">
        <f>Verokompensaatiot[[#This Row],[Jäljelle jäävät korvaukset vuosilta 2010-2023, €]]+Verokompensaatiot[[#This Row],[Veromenetysten korvaus 2024]]</f>
        <v>1559321.8243383432</v>
      </c>
    </row>
    <row r="249" spans="1:7" x14ac:dyDescent="0.25">
      <c r="A249" s="32">
        <v>778</v>
      </c>
      <c r="B249" s="13" t="s">
        <v>255</v>
      </c>
      <c r="C249" s="304">
        <v>4490126.9750424102</v>
      </c>
      <c r="D249" s="167">
        <v>3150935.1993503687</v>
      </c>
      <c r="E249" s="167">
        <v>1365028.5224604667</v>
      </c>
      <c r="F249" s="167">
        <v>-5890.9047256729646</v>
      </c>
      <c r="G249" s="304">
        <f>Verokompensaatiot[[#This Row],[Jäljelle jäävät korvaukset vuosilta 2010-2023, €]]+Verokompensaatiot[[#This Row],[Veromenetysten korvaus 2024]]</f>
        <v>1359137.6177347938</v>
      </c>
    </row>
    <row r="250" spans="1:7" x14ac:dyDescent="0.25">
      <c r="A250" s="32">
        <v>781</v>
      </c>
      <c r="B250" s="13" t="s">
        <v>256</v>
      </c>
      <c r="C250" s="304">
        <v>2642846.6544762929</v>
      </c>
      <c r="D250" s="167">
        <v>1852723.242580995</v>
      </c>
      <c r="E250" s="167">
        <v>805419.18893994577</v>
      </c>
      <c r="F250" s="167">
        <v>-3269.1115672129708</v>
      </c>
      <c r="G250" s="304">
        <f>Verokompensaatiot[[#This Row],[Jäljelle jäävät korvaukset vuosilta 2010-2023, €]]+Verokompensaatiot[[#This Row],[Veromenetysten korvaus 2024]]</f>
        <v>802150.07737273281</v>
      </c>
    </row>
    <row r="251" spans="1:7" x14ac:dyDescent="0.25">
      <c r="A251" s="32">
        <v>783</v>
      </c>
      <c r="B251" s="13" t="s">
        <v>257</v>
      </c>
      <c r="C251" s="304">
        <v>4135763.3066697591</v>
      </c>
      <c r="D251" s="167">
        <v>2907169.1693065078</v>
      </c>
      <c r="E251" s="167">
        <v>1263911.4918444799</v>
      </c>
      <c r="F251" s="167">
        <v>-25297.668876097196</v>
      </c>
      <c r="G251" s="304">
        <f>Verokompensaatiot[[#This Row],[Jäljelle jäävät korvaukset vuosilta 2010-2023, €]]+Verokompensaatiot[[#This Row],[Veromenetysten korvaus 2024]]</f>
        <v>1238613.8229683826</v>
      </c>
    </row>
    <row r="252" spans="1:7" x14ac:dyDescent="0.25">
      <c r="A252" s="32">
        <v>785</v>
      </c>
      <c r="B252" s="13" t="s">
        <v>258</v>
      </c>
      <c r="C252" s="304">
        <v>1958875.3334883768</v>
      </c>
      <c r="D252" s="167">
        <v>1371848.1116550362</v>
      </c>
      <c r="E252" s="167">
        <v>638365.88914082851</v>
      </c>
      <c r="F252" s="167">
        <v>-1738.7571173005672</v>
      </c>
      <c r="G252" s="304">
        <f>Verokompensaatiot[[#This Row],[Jäljelle jäävät korvaukset vuosilta 2010-2023, €]]+Verokompensaatiot[[#This Row],[Veromenetysten korvaus 2024]]</f>
        <v>636627.13202352799</v>
      </c>
    </row>
    <row r="253" spans="1:7" x14ac:dyDescent="0.25">
      <c r="A253" s="32">
        <v>790</v>
      </c>
      <c r="B253" s="13" t="s">
        <v>259</v>
      </c>
      <c r="C253" s="304">
        <v>14795834.095750891</v>
      </c>
      <c r="D253" s="167">
        <v>10393376.626100179</v>
      </c>
      <c r="E253" s="167">
        <v>4475838.6949382462</v>
      </c>
      <c r="F253" s="167">
        <v>-97637.420714441367</v>
      </c>
      <c r="G253" s="304">
        <f>Verokompensaatiot[[#This Row],[Jäljelle jäävät korvaukset vuosilta 2010-2023, €]]+Verokompensaatiot[[#This Row],[Veromenetysten korvaus 2024]]</f>
        <v>4378201.2742238045</v>
      </c>
    </row>
    <row r="254" spans="1:7" x14ac:dyDescent="0.25">
      <c r="A254" s="32">
        <v>791</v>
      </c>
      <c r="B254" s="13" t="s">
        <v>260</v>
      </c>
      <c r="C254" s="304">
        <v>4054664.5666210842</v>
      </c>
      <c r="D254" s="167">
        <v>2843514.7785984869</v>
      </c>
      <c r="E254" s="167">
        <v>1262903.4928640015</v>
      </c>
      <c r="F254" s="167">
        <v>-3481.3071575720205</v>
      </c>
      <c r="G254" s="304">
        <f>Verokompensaatiot[[#This Row],[Jäljelle jäävät korvaukset vuosilta 2010-2023, €]]+Verokompensaatiot[[#This Row],[Veromenetysten korvaus 2024]]</f>
        <v>1259422.1857064294</v>
      </c>
    </row>
    <row r="255" spans="1:7" x14ac:dyDescent="0.25">
      <c r="A255" s="32">
        <v>831</v>
      </c>
      <c r="B255" s="13" t="s">
        <v>261</v>
      </c>
      <c r="C255" s="304">
        <v>2316145.1856104983</v>
      </c>
      <c r="D255" s="167">
        <v>1630304.1900245138</v>
      </c>
      <c r="E255" s="167">
        <v>695604.28385445755</v>
      </c>
      <c r="F255" s="167">
        <v>-18795.158042885178</v>
      </c>
      <c r="G255" s="304">
        <f>Verokompensaatiot[[#This Row],[Jäljelle jäävät korvaukset vuosilta 2010-2023, €]]+Verokompensaatiot[[#This Row],[Veromenetysten korvaus 2024]]</f>
        <v>676809.12581157242</v>
      </c>
    </row>
    <row r="256" spans="1:7" x14ac:dyDescent="0.25">
      <c r="A256" s="32">
        <v>832</v>
      </c>
      <c r="B256" s="13" t="s">
        <v>262</v>
      </c>
      <c r="C256" s="304">
        <v>2562167.0502761239</v>
      </c>
      <c r="D256" s="167">
        <v>1798074.6690510975</v>
      </c>
      <c r="E256" s="167">
        <v>765347.09521522536</v>
      </c>
      <c r="F256" s="167">
        <v>94.710858530927453</v>
      </c>
      <c r="G256" s="304">
        <f>Verokompensaatiot[[#This Row],[Jäljelle jäävät korvaukset vuosilta 2010-2023, €]]+Verokompensaatiot[[#This Row],[Veromenetysten korvaus 2024]]</f>
        <v>765441.80607375631</v>
      </c>
    </row>
    <row r="257" spans="1:7" x14ac:dyDescent="0.25">
      <c r="A257" s="32">
        <v>833</v>
      </c>
      <c r="B257" s="13" t="s">
        <v>263</v>
      </c>
      <c r="C257" s="304">
        <v>1103683.1998708695</v>
      </c>
      <c r="D257" s="167">
        <v>773995.57247688994</v>
      </c>
      <c r="E257" s="167">
        <v>342281.76810028055</v>
      </c>
      <c r="F257" s="167">
        <v>-7185.6569388959533</v>
      </c>
      <c r="G257" s="304">
        <f>Verokompensaatiot[[#This Row],[Jäljelle jäävät korvaukset vuosilta 2010-2023, €]]+Verokompensaatiot[[#This Row],[Veromenetysten korvaus 2024]]</f>
        <v>335096.11116138462</v>
      </c>
    </row>
    <row r="258" spans="1:7" x14ac:dyDescent="0.25">
      <c r="A258" s="32">
        <v>834</v>
      </c>
      <c r="B258" s="13" t="s">
        <v>264</v>
      </c>
      <c r="C258" s="304">
        <v>3708979.5918655051</v>
      </c>
      <c r="D258" s="167">
        <v>2609410.0476463553</v>
      </c>
      <c r="E258" s="167">
        <v>1113721.6941235559</v>
      </c>
      <c r="F258" s="167">
        <v>-24717.224699091807</v>
      </c>
      <c r="G258" s="304">
        <f>Verokompensaatiot[[#This Row],[Jäljelle jäävät korvaukset vuosilta 2010-2023, €]]+Verokompensaatiot[[#This Row],[Veromenetysten korvaus 2024]]</f>
        <v>1089004.469424464</v>
      </c>
    </row>
    <row r="259" spans="1:7" x14ac:dyDescent="0.25">
      <c r="A259" s="32">
        <v>837</v>
      </c>
      <c r="B259" s="13" t="s">
        <v>265</v>
      </c>
      <c r="C259" s="304">
        <v>117060643.86201537</v>
      </c>
      <c r="D259" s="167">
        <v>81865033.504743978</v>
      </c>
      <c r="E259" s="167">
        <v>36300023.396053225</v>
      </c>
      <c r="F259" s="167">
        <v>420076.98405097169</v>
      </c>
      <c r="G259" s="304">
        <f>Verokompensaatiot[[#This Row],[Jäljelle jäävät korvaukset vuosilta 2010-2023, €]]+Verokompensaatiot[[#This Row],[Veromenetysten korvaus 2024]]</f>
        <v>36720100.380104199</v>
      </c>
    </row>
    <row r="260" spans="1:7" x14ac:dyDescent="0.25">
      <c r="A260" s="32">
        <v>844</v>
      </c>
      <c r="B260" s="13" t="s">
        <v>266</v>
      </c>
      <c r="C260" s="304">
        <v>1211900.8783003301</v>
      </c>
      <c r="D260" s="167">
        <v>850327.49589453544</v>
      </c>
      <c r="E260" s="167">
        <v>367381.62735902192</v>
      </c>
      <c r="F260" s="167">
        <v>-8927.1742334659211</v>
      </c>
      <c r="G260" s="304">
        <f>Verokompensaatiot[[#This Row],[Jäljelle jäävät korvaukset vuosilta 2010-2023, €]]+Verokompensaatiot[[#This Row],[Veromenetysten korvaus 2024]]</f>
        <v>358454.453125556</v>
      </c>
    </row>
    <row r="261" spans="1:7" x14ac:dyDescent="0.25">
      <c r="A261" s="32">
        <v>845</v>
      </c>
      <c r="B261" s="13" t="s">
        <v>267</v>
      </c>
      <c r="C261" s="304">
        <v>1903717.6959708424</v>
      </c>
      <c r="D261" s="167">
        <v>1331868.4926218244</v>
      </c>
      <c r="E261" s="167">
        <v>595425.26634182339</v>
      </c>
      <c r="F261" s="167">
        <v>-5597.3370576055113</v>
      </c>
      <c r="G261" s="304">
        <f>Verokompensaatiot[[#This Row],[Jäljelle jäävät korvaukset vuosilta 2010-2023, €]]+Verokompensaatiot[[#This Row],[Veromenetysten korvaus 2024]]</f>
        <v>589827.92928421788</v>
      </c>
    </row>
    <row r="262" spans="1:7" x14ac:dyDescent="0.25">
      <c r="A262" s="32">
        <v>846</v>
      </c>
      <c r="B262" s="13" t="s">
        <v>268</v>
      </c>
      <c r="C262" s="304">
        <v>3738628.9424776365</v>
      </c>
      <c r="D262" s="167">
        <v>2627877.7801566725</v>
      </c>
      <c r="E262" s="167">
        <v>1137822.754602755</v>
      </c>
      <c r="F262" s="167">
        <v>355.49147906483813</v>
      </c>
      <c r="G262" s="304">
        <f>Verokompensaatiot[[#This Row],[Jäljelle jäävät korvaukset vuosilta 2010-2023, €]]+Verokompensaatiot[[#This Row],[Veromenetysten korvaus 2024]]</f>
        <v>1138178.2460818198</v>
      </c>
    </row>
    <row r="263" spans="1:7" x14ac:dyDescent="0.25">
      <c r="A263" s="32">
        <v>848</v>
      </c>
      <c r="B263" s="13" t="s">
        <v>269</v>
      </c>
      <c r="C263" s="304">
        <v>3181416.3734441213</v>
      </c>
      <c r="D263" s="167">
        <v>2231096.2699434785</v>
      </c>
      <c r="E263" s="167">
        <v>989321.16184801655</v>
      </c>
      <c r="F263" s="167">
        <v>-12471.088586874963</v>
      </c>
      <c r="G263" s="304">
        <f>Verokompensaatiot[[#This Row],[Jäljelle jäävät korvaukset vuosilta 2010-2023, €]]+Verokompensaatiot[[#This Row],[Veromenetysten korvaus 2024]]</f>
        <v>976850.07326114154</v>
      </c>
    </row>
    <row r="264" spans="1:7" x14ac:dyDescent="0.25">
      <c r="A264" s="32">
        <v>849</v>
      </c>
      <c r="B264" s="13" t="s">
        <v>270</v>
      </c>
      <c r="C264" s="304">
        <v>2165019.4841542882</v>
      </c>
      <c r="D264" s="167">
        <v>1517975.3511777897</v>
      </c>
      <c r="E264" s="167">
        <v>698965.11716177594</v>
      </c>
      <c r="F264" s="167">
        <v>-1960.3759419803773</v>
      </c>
      <c r="G264" s="304">
        <f>Verokompensaatiot[[#This Row],[Jäljelle jäävät korvaukset vuosilta 2010-2023, €]]+Verokompensaatiot[[#This Row],[Veromenetysten korvaus 2024]]</f>
        <v>697004.74121979554</v>
      </c>
    </row>
    <row r="265" spans="1:7" x14ac:dyDescent="0.25">
      <c r="A265" s="32">
        <v>850</v>
      </c>
      <c r="B265" s="13" t="s">
        <v>271</v>
      </c>
      <c r="C265" s="304">
        <v>1427829.0367570685</v>
      </c>
      <c r="D265" s="167">
        <v>1003078.241190937</v>
      </c>
      <c r="E265" s="167">
        <v>420099.4296281893</v>
      </c>
      <c r="F265" s="167">
        <v>-16488.361190124262</v>
      </c>
      <c r="G265" s="304">
        <f>Verokompensaatiot[[#This Row],[Jäljelle jäävät korvaukset vuosilta 2010-2023, €]]+Verokompensaatiot[[#This Row],[Veromenetysten korvaus 2024]]</f>
        <v>403611.06843806506</v>
      </c>
    </row>
    <row r="266" spans="1:7" x14ac:dyDescent="0.25">
      <c r="A266" s="32">
        <v>851</v>
      </c>
      <c r="B266" s="13" t="s">
        <v>272</v>
      </c>
      <c r="C266" s="304">
        <v>10885150.482996266</v>
      </c>
      <c r="D266" s="167">
        <v>7654358.1523133954</v>
      </c>
      <c r="E266" s="167">
        <v>3292338.6038466329</v>
      </c>
      <c r="F266" s="167">
        <v>-18714.073120874687</v>
      </c>
      <c r="G266" s="304">
        <f>Verokompensaatiot[[#This Row],[Jäljelle jäävät korvaukset vuosilta 2010-2023, €]]+Verokompensaatiot[[#This Row],[Veromenetysten korvaus 2024]]</f>
        <v>3273624.5307257581</v>
      </c>
    </row>
    <row r="267" spans="1:7" x14ac:dyDescent="0.25">
      <c r="A267" s="32">
        <v>853</v>
      </c>
      <c r="B267" s="13" t="s">
        <v>273</v>
      </c>
      <c r="C267" s="304">
        <v>101052572.13740179</v>
      </c>
      <c r="D267" s="167">
        <v>70671720.52821371</v>
      </c>
      <c r="E267" s="167">
        <v>31340782.047305316</v>
      </c>
      <c r="F267" s="167">
        <v>374358.79328620632</v>
      </c>
      <c r="G267" s="304">
        <f>Verokompensaatiot[[#This Row],[Jäljelle jäävät korvaukset vuosilta 2010-2023, €]]+Verokompensaatiot[[#This Row],[Veromenetysten korvaus 2024]]</f>
        <v>31715140.840591524</v>
      </c>
    </row>
    <row r="268" spans="1:7" x14ac:dyDescent="0.25">
      <c r="A268" s="32">
        <v>854</v>
      </c>
      <c r="B268" s="13" t="s">
        <v>274</v>
      </c>
      <c r="C268" s="304">
        <v>2268127.0872382307</v>
      </c>
      <c r="D268" s="167">
        <v>1592970.1746957037</v>
      </c>
      <c r="E268" s="167">
        <v>677713.52548992494</v>
      </c>
      <c r="F268" s="167">
        <v>-6669.4635548915649</v>
      </c>
      <c r="G268" s="304">
        <f>Verokompensaatiot[[#This Row],[Jäljelle jäävät korvaukset vuosilta 2010-2023, €]]+Verokompensaatiot[[#This Row],[Veromenetysten korvaus 2024]]</f>
        <v>671044.06193503342</v>
      </c>
    </row>
    <row r="269" spans="1:7" x14ac:dyDescent="0.25">
      <c r="A269" s="32">
        <v>857</v>
      </c>
      <c r="B269" s="13" t="s">
        <v>275</v>
      </c>
      <c r="C269" s="304">
        <v>1804787.613218969</v>
      </c>
      <c r="D269" s="167">
        <v>1263376.6643490982</v>
      </c>
      <c r="E269" s="167">
        <v>527451.85057411972</v>
      </c>
      <c r="F269" s="167">
        <v>-8903.5198820928417</v>
      </c>
      <c r="G269" s="304">
        <f>Verokompensaatiot[[#This Row],[Jäljelle jäävät korvaukset vuosilta 2010-2023, €]]+Verokompensaatiot[[#This Row],[Veromenetysten korvaus 2024]]</f>
        <v>518548.33069202688</v>
      </c>
    </row>
    <row r="270" spans="1:7" x14ac:dyDescent="0.25">
      <c r="A270" s="32">
        <v>858</v>
      </c>
      <c r="B270" s="13" t="s">
        <v>276</v>
      </c>
      <c r="C270" s="304">
        <v>15044079.26054896</v>
      </c>
      <c r="D270" s="167">
        <v>10449577.117429107</v>
      </c>
      <c r="E270" s="167">
        <v>4629137.4877160415</v>
      </c>
      <c r="F270" s="167">
        <v>-106119.51493814212</v>
      </c>
      <c r="G270" s="304">
        <f>Verokompensaatiot[[#This Row],[Jäljelle jäävät korvaukset vuosilta 2010-2023, €]]+Verokompensaatiot[[#This Row],[Veromenetysten korvaus 2024]]</f>
        <v>4523017.9727778994</v>
      </c>
    </row>
    <row r="271" spans="1:7" x14ac:dyDescent="0.25">
      <c r="A271" s="32">
        <v>859</v>
      </c>
      <c r="B271" s="13" t="s">
        <v>277</v>
      </c>
      <c r="C271" s="304">
        <v>3312813.4295565658</v>
      </c>
      <c r="D271" s="167">
        <v>2336673.0353434347</v>
      </c>
      <c r="E271" s="167">
        <v>968220.28774869489</v>
      </c>
      <c r="F271" s="167">
        <v>-24225.913534068655</v>
      </c>
      <c r="G271" s="304">
        <f>Verokompensaatiot[[#This Row],[Jäljelle jäävät korvaukset vuosilta 2010-2023, €]]+Verokompensaatiot[[#This Row],[Veromenetysten korvaus 2024]]</f>
        <v>943994.37421462627</v>
      </c>
    </row>
    <row r="272" spans="1:7" x14ac:dyDescent="0.25">
      <c r="A272" s="32">
        <v>886</v>
      </c>
      <c r="B272" s="13" t="s">
        <v>278</v>
      </c>
      <c r="C272" s="304">
        <v>6475622.1633369755</v>
      </c>
      <c r="D272" s="167">
        <v>4562511.0484115137</v>
      </c>
      <c r="E272" s="167">
        <v>1935332.8315087492</v>
      </c>
      <c r="F272" s="167">
        <v>-28088.924984773057</v>
      </c>
      <c r="G272" s="304">
        <f>Verokompensaatiot[[#This Row],[Jäljelle jäävät korvaukset vuosilta 2010-2023, €]]+Verokompensaatiot[[#This Row],[Veromenetysten korvaus 2024]]</f>
        <v>1907243.906523976</v>
      </c>
    </row>
    <row r="273" spans="1:7" x14ac:dyDescent="0.25">
      <c r="A273" s="32">
        <v>887</v>
      </c>
      <c r="B273" s="13" t="s">
        <v>279</v>
      </c>
      <c r="C273" s="304">
        <v>3434638.6272101505</v>
      </c>
      <c r="D273" s="167">
        <v>2407699.3481854247</v>
      </c>
      <c r="E273" s="167">
        <v>1059397.7324163243</v>
      </c>
      <c r="F273" s="167">
        <v>-22137.603092433375</v>
      </c>
      <c r="G273" s="304">
        <f>Verokompensaatiot[[#This Row],[Jäljelle jäävät korvaukset vuosilta 2010-2023, €]]+Verokompensaatiot[[#This Row],[Veromenetysten korvaus 2024]]</f>
        <v>1037260.1293238909</v>
      </c>
    </row>
    <row r="274" spans="1:7" x14ac:dyDescent="0.25">
      <c r="A274" s="32">
        <v>889</v>
      </c>
      <c r="B274" s="13" t="s">
        <v>280</v>
      </c>
      <c r="C274" s="304">
        <v>1809750.447115452</v>
      </c>
      <c r="D274" s="167">
        <v>1268594.7717289804</v>
      </c>
      <c r="E274" s="167">
        <v>555205.31133360858</v>
      </c>
      <c r="F274" s="167">
        <v>-2221.0085262214507</v>
      </c>
      <c r="G274" s="304">
        <f>Verokompensaatiot[[#This Row],[Jäljelle jäävät korvaukset vuosilta 2010-2023, €]]+Verokompensaatiot[[#This Row],[Veromenetysten korvaus 2024]]</f>
        <v>552984.30280738708</v>
      </c>
    </row>
    <row r="275" spans="1:7" x14ac:dyDescent="0.25">
      <c r="A275" s="32">
        <v>890</v>
      </c>
      <c r="B275" s="13" t="s">
        <v>281</v>
      </c>
      <c r="C275" s="304">
        <v>774254.34802629496</v>
      </c>
      <c r="D275" s="167">
        <v>540117.86917101708</v>
      </c>
      <c r="E275" s="167">
        <v>234551.63909570267</v>
      </c>
      <c r="F275" s="167">
        <v>3171.3782403669902</v>
      </c>
      <c r="G275" s="304">
        <f>Verokompensaatiot[[#This Row],[Jäljelle jäävät korvaukset vuosilta 2010-2023, €]]+Verokompensaatiot[[#This Row],[Veromenetysten korvaus 2024]]</f>
        <v>237723.01733606966</v>
      </c>
    </row>
    <row r="276" spans="1:7" x14ac:dyDescent="0.25">
      <c r="A276" s="32">
        <v>892</v>
      </c>
      <c r="B276" s="13" t="s">
        <v>282</v>
      </c>
      <c r="C276" s="304">
        <v>2011872.2560610052</v>
      </c>
      <c r="D276" s="167">
        <v>1416617.6639711794</v>
      </c>
      <c r="E276" s="167">
        <v>596788.2530678059</v>
      </c>
      <c r="F276" s="167">
        <v>-17466.152090015872</v>
      </c>
      <c r="G276" s="304">
        <f>Verokompensaatiot[[#This Row],[Jäljelle jäävät korvaukset vuosilta 2010-2023, €]]+Verokompensaatiot[[#This Row],[Veromenetysten korvaus 2024]]</f>
        <v>579322.10097779008</v>
      </c>
    </row>
    <row r="277" spans="1:7" x14ac:dyDescent="0.25">
      <c r="A277" s="32">
        <v>893</v>
      </c>
      <c r="B277" s="13" t="s">
        <v>283</v>
      </c>
      <c r="C277" s="304">
        <v>4934230.6697417554</v>
      </c>
      <c r="D277" s="167">
        <v>3473816.1842338797</v>
      </c>
      <c r="E277" s="167">
        <v>1521040.3856361369</v>
      </c>
      <c r="F277" s="167">
        <v>-4529.8111347074046</v>
      </c>
      <c r="G277" s="304">
        <f>Verokompensaatiot[[#This Row],[Jäljelle jäävät korvaukset vuosilta 2010-2023, €]]+Verokompensaatiot[[#This Row],[Veromenetysten korvaus 2024]]</f>
        <v>1516510.5745014295</v>
      </c>
    </row>
    <row r="278" spans="1:7" x14ac:dyDescent="0.25">
      <c r="A278" s="32">
        <v>895</v>
      </c>
      <c r="B278" s="13" t="s">
        <v>284</v>
      </c>
      <c r="C278" s="304">
        <v>8462970.7317899838</v>
      </c>
      <c r="D278" s="167">
        <v>5942824.0579203162</v>
      </c>
      <c r="E278" s="167">
        <v>2613083.7152337562</v>
      </c>
      <c r="F278" s="167">
        <v>-9667.2574188193066</v>
      </c>
      <c r="G278" s="304">
        <f>Verokompensaatiot[[#This Row],[Jäljelle jäävät korvaukset vuosilta 2010-2023, €]]+Verokompensaatiot[[#This Row],[Veromenetysten korvaus 2024]]</f>
        <v>2603416.457814937</v>
      </c>
    </row>
    <row r="279" spans="1:7" x14ac:dyDescent="0.25">
      <c r="A279" s="32">
        <v>905</v>
      </c>
      <c r="B279" s="13" t="s">
        <v>285</v>
      </c>
      <c r="C279" s="304">
        <v>33970056.61300391</v>
      </c>
      <c r="D279" s="167">
        <v>23825291.11175305</v>
      </c>
      <c r="E279" s="167">
        <v>10466596.893593695</v>
      </c>
      <c r="F279" s="167">
        <v>120547.78794924309</v>
      </c>
      <c r="G279" s="304">
        <f>Verokompensaatiot[[#This Row],[Jäljelle jäävät korvaukset vuosilta 2010-2023, €]]+Verokompensaatiot[[#This Row],[Veromenetysten korvaus 2024]]</f>
        <v>10587144.681542939</v>
      </c>
    </row>
    <row r="280" spans="1:7" x14ac:dyDescent="0.25">
      <c r="A280" s="32">
        <v>908</v>
      </c>
      <c r="B280" s="13" t="s">
        <v>286</v>
      </c>
      <c r="C280" s="304">
        <v>9587990.1707395967</v>
      </c>
      <c r="D280" s="167">
        <v>6707948.3673347095</v>
      </c>
      <c r="E280" s="167">
        <v>2924192.5603013141</v>
      </c>
      <c r="F280" s="167">
        <v>-60796.277065151095</v>
      </c>
      <c r="G280" s="304">
        <f>Verokompensaatiot[[#This Row],[Jäljelle jäävät korvaukset vuosilta 2010-2023, €]]+Verokompensaatiot[[#This Row],[Veromenetysten korvaus 2024]]</f>
        <v>2863396.2832361632</v>
      </c>
    </row>
    <row r="281" spans="1:7" x14ac:dyDescent="0.25">
      <c r="A281" s="32">
        <v>915</v>
      </c>
      <c r="B281" s="13" t="s">
        <v>287</v>
      </c>
      <c r="C281" s="304">
        <v>10963425.13668745</v>
      </c>
      <c r="D281" s="167">
        <v>7679749.4584001955</v>
      </c>
      <c r="E281" s="167">
        <v>3323029.3194958586</v>
      </c>
      <c r="F281" s="167">
        <v>-12555.937114786198</v>
      </c>
      <c r="G281" s="304">
        <f>Verokompensaatiot[[#This Row],[Jäljelle jäävät korvaukset vuosilta 2010-2023, €]]+Verokompensaatiot[[#This Row],[Veromenetysten korvaus 2024]]</f>
        <v>3310473.3823810723</v>
      </c>
    </row>
    <row r="282" spans="1:7" x14ac:dyDescent="0.25">
      <c r="A282" s="32">
        <v>918</v>
      </c>
      <c r="B282" s="13" t="s">
        <v>288</v>
      </c>
      <c r="C282" s="304">
        <v>1689683.8533343424</v>
      </c>
      <c r="D282" s="167">
        <v>1190629.0820513554</v>
      </c>
      <c r="E282" s="167">
        <v>520627.62677149219</v>
      </c>
      <c r="F282" s="167">
        <v>-10490.84787955154</v>
      </c>
      <c r="G282" s="304">
        <f>Verokompensaatiot[[#This Row],[Jäljelle jäävät korvaukset vuosilta 2010-2023, €]]+Verokompensaatiot[[#This Row],[Veromenetysten korvaus 2024]]</f>
        <v>510136.77889194066</v>
      </c>
    </row>
    <row r="283" spans="1:7" x14ac:dyDescent="0.25">
      <c r="A283" s="32">
        <v>921</v>
      </c>
      <c r="B283" s="13" t="s">
        <v>289</v>
      </c>
      <c r="C283" s="304">
        <v>1603816.8977849092</v>
      </c>
      <c r="D283" s="167">
        <v>1124132.7832885173</v>
      </c>
      <c r="E283" s="167">
        <v>489090.13610551949</v>
      </c>
      <c r="F283" s="167">
        <v>738.96572517530785</v>
      </c>
      <c r="G283" s="304">
        <f>Verokompensaatiot[[#This Row],[Jäljelle jäävät korvaukset vuosilta 2010-2023, €]]+Verokompensaatiot[[#This Row],[Veromenetysten korvaus 2024]]</f>
        <v>489829.10183069477</v>
      </c>
    </row>
    <row r="284" spans="1:7" x14ac:dyDescent="0.25">
      <c r="A284" s="32">
        <v>922</v>
      </c>
      <c r="B284" s="13" t="s">
        <v>290</v>
      </c>
      <c r="C284" s="304">
        <v>2438906.2781831902</v>
      </c>
      <c r="D284" s="167">
        <v>1708816.2007618744</v>
      </c>
      <c r="E284" s="167">
        <v>723605.03246662044</v>
      </c>
      <c r="F284" s="167">
        <v>-26269.225509112926</v>
      </c>
      <c r="G284" s="304">
        <f>Verokompensaatiot[[#This Row],[Jäljelle jäävät korvaukset vuosilta 2010-2023, €]]+Verokompensaatiot[[#This Row],[Veromenetysten korvaus 2024]]</f>
        <v>697335.80695750751</v>
      </c>
    </row>
    <row r="285" spans="1:7" x14ac:dyDescent="0.25">
      <c r="A285" s="32">
        <v>924</v>
      </c>
      <c r="B285" s="13" t="s">
        <v>291</v>
      </c>
      <c r="C285" s="304">
        <v>2331482.7032699832</v>
      </c>
      <c r="D285" s="167">
        <v>1637740.857504816</v>
      </c>
      <c r="E285" s="167">
        <v>723912.00203211629</v>
      </c>
      <c r="F285" s="167">
        <v>-3511.9560778691302</v>
      </c>
      <c r="G285" s="304">
        <f>Verokompensaatiot[[#This Row],[Jäljelle jäävät korvaukset vuosilta 2010-2023, €]]+Verokompensaatiot[[#This Row],[Veromenetysten korvaus 2024]]</f>
        <v>720400.04595424712</v>
      </c>
    </row>
    <row r="286" spans="1:7" x14ac:dyDescent="0.25">
      <c r="A286" s="32">
        <v>925</v>
      </c>
      <c r="B286" s="13" t="s">
        <v>292</v>
      </c>
      <c r="C286" s="304">
        <v>2587658.4990995508</v>
      </c>
      <c r="D286" s="167">
        <v>1819089.9908363929</v>
      </c>
      <c r="E286" s="167">
        <v>817536.66303129564</v>
      </c>
      <c r="F286" s="167">
        <v>2993.6838939091194</v>
      </c>
      <c r="G286" s="304">
        <f>Verokompensaatiot[[#This Row],[Jäljelle jäävät korvaukset vuosilta 2010-2023, €]]+Verokompensaatiot[[#This Row],[Veromenetysten korvaus 2024]]</f>
        <v>820530.34692520474</v>
      </c>
    </row>
    <row r="287" spans="1:7" x14ac:dyDescent="0.25">
      <c r="A287" s="32">
        <v>927</v>
      </c>
      <c r="B287" s="13" t="s">
        <v>293</v>
      </c>
      <c r="C287" s="304">
        <v>13762467.198739575</v>
      </c>
      <c r="D287" s="167">
        <v>9505857.7756426129</v>
      </c>
      <c r="E287" s="167">
        <v>4188001.3455443028</v>
      </c>
      <c r="F287" s="167">
        <v>-159819.00281489795</v>
      </c>
      <c r="G287" s="304">
        <f>Verokompensaatiot[[#This Row],[Jäljelle jäävät korvaukset vuosilta 2010-2023, €]]+Verokompensaatiot[[#This Row],[Veromenetysten korvaus 2024]]</f>
        <v>4028182.342729405</v>
      </c>
    </row>
    <row r="288" spans="1:7" x14ac:dyDescent="0.25">
      <c r="A288" s="32">
        <v>931</v>
      </c>
      <c r="B288" s="13" t="s">
        <v>294</v>
      </c>
      <c r="C288" s="304">
        <v>4352705.8415672462</v>
      </c>
      <c r="D288" s="167">
        <v>3051328.312514781</v>
      </c>
      <c r="E288" s="167">
        <v>1313012.965701743</v>
      </c>
      <c r="F288" s="167">
        <v>-3298.6731226030506</v>
      </c>
      <c r="G288" s="304">
        <f>Verokompensaatiot[[#This Row],[Jäljelle jäävät korvaukset vuosilta 2010-2023, €]]+Verokompensaatiot[[#This Row],[Veromenetysten korvaus 2024]]</f>
        <v>1309714.29257914</v>
      </c>
    </row>
    <row r="289" spans="1:7" x14ac:dyDescent="0.25">
      <c r="A289" s="32">
        <v>934</v>
      </c>
      <c r="B289" s="13" t="s">
        <v>295</v>
      </c>
      <c r="C289" s="304">
        <v>1827503.0426406444</v>
      </c>
      <c r="D289" s="167">
        <v>1285643.1591544794</v>
      </c>
      <c r="E289" s="167">
        <v>565563.69020306994</v>
      </c>
      <c r="F289" s="167">
        <v>-3664.599877405436</v>
      </c>
      <c r="G289" s="304">
        <f>Verokompensaatiot[[#This Row],[Jäljelle jäävät korvaukset vuosilta 2010-2023, €]]+Verokompensaatiot[[#This Row],[Veromenetysten korvaus 2024]]</f>
        <v>561899.0903256645</v>
      </c>
    </row>
    <row r="290" spans="1:7" x14ac:dyDescent="0.25">
      <c r="A290" s="32">
        <v>935</v>
      </c>
      <c r="B290" s="13" t="s">
        <v>296</v>
      </c>
      <c r="C290" s="304">
        <v>2082562.8176878851</v>
      </c>
      <c r="D290" s="167">
        <v>1461604.8313106913</v>
      </c>
      <c r="E290" s="167">
        <v>632603.8478659899</v>
      </c>
      <c r="F290" s="167">
        <v>-10116.522724127277</v>
      </c>
      <c r="G290" s="304">
        <f>Verokompensaatiot[[#This Row],[Jäljelle jäävät korvaukset vuosilta 2010-2023, €]]+Verokompensaatiot[[#This Row],[Veromenetysten korvaus 2024]]</f>
        <v>622487.32514186262</v>
      </c>
    </row>
    <row r="291" spans="1:7" x14ac:dyDescent="0.25">
      <c r="A291" s="32">
        <v>936</v>
      </c>
      <c r="B291" s="13" t="s">
        <v>297</v>
      </c>
      <c r="C291" s="304">
        <v>4607284.2549322601</v>
      </c>
      <c r="D291" s="167">
        <v>3233998.3895016187</v>
      </c>
      <c r="E291" s="167">
        <v>1423625.6235486302</v>
      </c>
      <c r="F291" s="167">
        <v>-7046.5084695038131</v>
      </c>
      <c r="G291" s="304">
        <f>Verokompensaatiot[[#This Row],[Jäljelle jäävät korvaukset vuosilta 2010-2023, €]]+Verokompensaatiot[[#This Row],[Veromenetysten korvaus 2024]]</f>
        <v>1416579.1150791263</v>
      </c>
    </row>
    <row r="292" spans="1:7" x14ac:dyDescent="0.25">
      <c r="A292" s="32">
        <v>946</v>
      </c>
      <c r="B292" s="13" t="s">
        <v>298</v>
      </c>
      <c r="C292" s="304">
        <v>4456367.1899150303</v>
      </c>
      <c r="D292" s="167">
        <v>3136854.5569595797</v>
      </c>
      <c r="E292" s="167">
        <v>1380218.5947131673</v>
      </c>
      <c r="F292" s="167">
        <v>-16183.450541126163</v>
      </c>
      <c r="G292" s="304">
        <f>Verokompensaatiot[[#This Row],[Jäljelle jäävät korvaukset vuosilta 2010-2023, €]]+Verokompensaatiot[[#This Row],[Veromenetysten korvaus 2024]]</f>
        <v>1364035.1441720412</v>
      </c>
    </row>
    <row r="293" spans="1:7" x14ac:dyDescent="0.25">
      <c r="A293" s="32">
        <v>976</v>
      </c>
      <c r="B293" s="13" t="s">
        <v>299</v>
      </c>
      <c r="C293" s="304">
        <v>2696653.9618642372</v>
      </c>
      <c r="D293" s="167">
        <v>1888081.3395385093</v>
      </c>
      <c r="E293" s="167">
        <v>829621.10435336339</v>
      </c>
      <c r="F293" s="167">
        <v>-6850.0211902480742</v>
      </c>
      <c r="G293" s="304">
        <f>Verokompensaatiot[[#This Row],[Jäljelle jäävät korvaukset vuosilta 2010-2023, €]]+Verokompensaatiot[[#This Row],[Veromenetysten korvaus 2024]]</f>
        <v>822771.08316311531</v>
      </c>
    </row>
    <row r="294" spans="1:7" x14ac:dyDescent="0.25">
      <c r="A294" s="32">
        <v>977</v>
      </c>
      <c r="B294" s="13" t="s">
        <v>300</v>
      </c>
      <c r="C294" s="304">
        <v>8059607.8749968307</v>
      </c>
      <c r="D294" s="167">
        <v>5669657.7313953703</v>
      </c>
      <c r="E294" s="167">
        <v>2434887.9310677741</v>
      </c>
      <c r="F294" s="167">
        <v>-1474.647877423824</v>
      </c>
      <c r="G294" s="304">
        <f>Verokompensaatiot[[#This Row],[Jäljelle jäävät korvaukset vuosilta 2010-2023, €]]+Verokompensaatiot[[#This Row],[Veromenetysten korvaus 2024]]</f>
        <v>2433413.28319035</v>
      </c>
    </row>
    <row r="295" spans="1:7" x14ac:dyDescent="0.25">
      <c r="A295" s="32">
        <v>980</v>
      </c>
      <c r="B295" s="13" t="s">
        <v>301</v>
      </c>
      <c r="C295" s="304">
        <v>14464844.446224453</v>
      </c>
      <c r="D295" s="167">
        <v>10163885.309710452</v>
      </c>
      <c r="E295" s="167">
        <v>4320934.4172466155</v>
      </c>
      <c r="F295" s="167">
        <v>-99965.103571664047</v>
      </c>
      <c r="G295" s="304">
        <f>Verokompensaatiot[[#This Row],[Jäljelle jäävät korvaukset vuosilta 2010-2023, €]]+Verokompensaatiot[[#This Row],[Veromenetysten korvaus 2024]]</f>
        <v>4220969.3136749519</v>
      </c>
    </row>
    <row r="296" spans="1:7" x14ac:dyDescent="0.25">
      <c r="A296" s="32">
        <v>981</v>
      </c>
      <c r="B296" s="13" t="s">
        <v>302</v>
      </c>
      <c r="C296" s="304">
        <v>1650734.9916412393</v>
      </c>
      <c r="D296" s="167">
        <v>1159893.3660612078</v>
      </c>
      <c r="E296" s="167">
        <v>512319.97658165707</v>
      </c>
      <c r="F296" s="167">
        <v>-5725.0016940501655</v>
      </c>
      <c r="G296" s="304">
        <f>Verokompensaatiot[[#This Row],[Jäljelle jäävät korvaukset vuosilta 2010-2023, €]]+Verokompensaatiot[[#This Row],[Veromenetysten korvaus 2024]]</f>
        <v>506594.97488760692</v>
      </c>
    </row>
    <row r="297" spans="1:7" x14ac:dyDescent="0.25">
      <c r="A297" s="32">
        <v>989</v>
      </c>
      <c r="B297" s="13" t="s">
        <v>303</v>
      </c>
      <c r="C297" s="304">
        <v>3777222.1418359703</v>
      </c>
      <c r="D297" s="167">
        <v>2653754.1365008405</v>
      </c>
      <c r="E297" s="167">
        <v>1159091.2377425535</v>
      </c>
      <c r="F297" s="167">
        <v>-8814.1020562735011</v>
      </c>
      <c r="G297" s="304">
        <f>Verokompensaatiot[[#This Row],[Jäljelle jäävät korvaukset vuosilta 2010-2023, €]]+Verokompensaatiot[[#This Row],[Veromenetysten korvaus 2024]]</f>
        <v>1150277.13568628</v>
      </c>
    </row>
    <row r="298" spans="1:7" x14ac:dyDescent="0.25">
      <c r="A298" s="32">
        <v>992</v>
      </c>
      <c r="B298" s="13" t="s">
        <v>304</v>
      </c>
      <c r="C298" s="304">
        <v>10004435.821346484</v>
      </c>
      <c r="D298" s="167">
        <v>7027231.4305414259</v>
      </c>
      <c r="E298" s="167">
        <v>2981917.2262499053</v>
      </c>
      <c r="F298" s="167">
        <v>-47616.011511176992</v>
      </c>
      <c r="G298" s="304">
        <f>Verokompensaatiot[[#This Row],[Jäljelle jäävät korvaukset vuosilta 2010-2023, €]]+Verokompensaatiot[[#This Row],[Veromenetysten korvaus 2024]]</f>
        <v>2934301.2147387285</v>
      </c>
    </row>
    <row r="299" spans="1:7" x14ac:dyDescent="0.25">
      <c r="A299" s="306"/>
    </row>
  </sheetData>
  <pageMargins left="0.7" right="0.7" top="0.75" bottom="0.75" header="0.3" footer="0.3"/>
  <pageSetup paperSize="9" orientation="portrait" r:id="rId1"/>
  <ignoredErrors>
    <ignoredError sqref="C5 C6:C29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2"/>
  <sheetViews>
    <sheetView zoomScale="80" zoomScaleNormal="80" workbookViewId="0">
      <selection activeCell="B5" sqref="B5"/>
    </sheetView>
  </sheetViews>
  <sheetFormatPr defaultRowHeight="15" x14ac:dyDescent="0.25"/>
  <cols>
    <col min="1" max="1" width="24" style="245" customWidth="1"/>
    <col min="2" max="2" width="39.125" style="36" bestFit="1" customWidth="1"/>
    <col min="3" max="3" width="20.5" style="41" customWidth="1"/>
    <col min="4" max="4" width="9.625" style="41" customWidth="1"/>
    <col min="5" max="5" width="20.125" style="41" customWidth="1"/>
    <col min="6" max="6" width="22.125" style="134" customWidth="1"/>
    <col min="7" max="11" width="9" style="21"/>
  </cols>
  <sheetData>
    <row r="1" spans="1:11" ht="24" thickBot="1" x14ac:dyDescent="0.4">
      <c r="A1" s="470" t="s">
        <v>1082</v>
      </c>
      <c r="C1" s="326"/>
      <c r="F1" s="163"/>
    </row>
    <row r="2" spans="1:11" ht="15.75" thickTop="1" x14ac:dyDescent="0.25">
      <c r="A2" s="245" t="s">
        <v>367</v>
      </c>
    </row>
    <row r="4" spans="1:11" x14ac:dyDescent="0.25">
      <c r="A4" s="450" t="s">
        <v>1178</v>
      </c>
      <c r="B4" s="451">
        <v>7880.65</v>
      </c>
    </row>
    <row r="5" spans="1:11" x14ac:dyDescent="0.25">
      <c r="C5" s="452"/>
      <c r="D5" s="452"/>
      <c r="E5" s="452"/>
      <c r="F5" s="452"/>
    </row>
    <row r="6" spans="1:11" s="454" customFormat="1" ht="28.5" x14ac:dyDescent="0.2">
      <c r="A6" s="217" t="s">
        <v>785</v>
      </c>
      <c r="B6" s="216" t="s">
        <v>786</v>
      </c>
      <c r="C6" s="218" t="s">
        <v>787</v>
      </c>
      <c r="D6" s="218" t="s">
        <v>788</v>
      </c>
      <c r="E6" s="218" t="s">
        <v>789</v>
      </c>
      <c r="F6" s="218" t="s">
        <v>790</v>
      </c>
      <c r="G6" s="453"/>
      <c r="H6" s="453"/>
      <c r="I6" s="453"/>
      <c r="J6" s="453"/>
      <c r="K6" s="453"/>
    </row>
    <row r="7" spans="1:11" ht="14.25" x14ac:dyDescent="0.2">
      <c r="A7" s="42"/>
      <c r="B7" s="133" t="s">
        <v>791</v>
      </c>
      <c r="F7" s="455">
        <f>F8-D8</f>
        <v>12605597.259241264</v>
      </c>
    </row>
    <row r="8" spans="1:11" x14ac:dyDescent="0.25">
      <c r="A8" s="134"/>
      <c r="B8" s="36" t="s">
        <v>11</v>
      </c>
      <c r="C8" s="38">
        <f>SUM(C9:C377)</f>
        <v>368892299.78809768</v>
      </c>
      <c r="D8" s="38">
        <f>SUM(D9:D377)</f>
        <v>8398989.5673479028</v>
      </c>
      <c r="E8" s="38">
        <f>SUM(E9:E377)</f>
        <v>356286702.5288564</v>
      </c>
      <c r="F8" s="456">
        <f>C8+D8-E8</f>
        <v>21004586.826589167</v>
      </c>
    </row>
    <row r="9" spans="1:11" s="45" customFormat="1" x14ac:dyDescent="0.25">
      <c r="A9" s="463">
        <v>5</v>
      </c>
      <c r="B9" s="36" t="s">
        <v>792</v>
      </c>
      <c r="C9" s="41">
        <v>2815441.0189999999</v>
      </c>
      <c r="D9" s="41">
        <v>0</v>
      </c>
      <c r="E9" s="15">
        <v>672408.5806000001</v>
      </c>
      <c r="F9" s="457">
        <f t="shared" ref="F9:F72" si="0">C9+D9-E9</f>
        <v>2143032.4383999999</v>
      </c>
      <c r="G9" s="112"/>
      <c r="H9" s="112"/>
      <c r="I9" s="112"/>
      <c r="J9" s="112"/>
      <c r="K9" s="112"/>
    </row>
    <row r="10" spans="1:11" s="45" customFormat="1" x14ac:dyDescent="0.25">
      <c r="A10" s="463">
        <v>9</v>
      </c>
      <c r="B10" s="36" t="s">
        <v>793</v>
      </c>
      <c r="C10" s="41">
        <v>174950.43000000002</v>
      </c>
      <c r="D10" s="41">
        <v>0</v>
      </c>
      <c r="E10" s="15">
        <v>86687.15</v>
      </c>
      <c r="F10" s="457">
        <f t="shared" si="0"/>
        <v>88263.280000000028</v>
      </c>
      <c r="G10" s="112"/>
      <c r="H10" s="112"/>
      <c r="I10" s="112"/>
      <c r="J10" s="112"/>
      <c r="K10" s="112"/>
    </row>
    <row r="11" spans="1:11" s="45" customFormat="1" x14ac:dyDescent="0.25">
      <c r="A11" s="463">
        <v>10</v>
      </c>
      <c r="B11" s="36" t="s">
        <v>794</v>
      </c>
      <c r="C11" s="41">
        <v>203399.57650000002</v>
      </c>
      <c r="D11" s="41">
        <v>0</v>
      </c>
      <c r="E11" s="15">
        <v>252338.413</v>
      </c>
      <c r="F11" s="457">
        <f t="shared" si="0"/>
        <v>-48938.836499999976</v>
      </c>
      <c r="G11" s="112"/>
      <c r="H11" s="112"/>
      <c r="I11" s="112"/>
      <c r="J11" s="112"/>
      <c r="K11" s="112"/>
    </row>
    <row r="12" spans="1:11" s="45" customFormat="1" x14ac:dyDescent="0.25">
      <c r="A12" s="463">
        <v>16</v>
      </c>
      <c r="B12" s="36" t="s">
        <v>795</v>
      </c>
      <c r="C12" s="41">
        <v>741017.51950000017</v>
      </c>
      <c r="D12" s="41">
        <v>0</v>
      </c>
      <c r="E12" s="15">
        <v>161710.93800000002</v>
      </c>
      <c r="F12" s="457">
        <f t="shared" si="0"/>
        <v>579306.58150000009</v>
      </c>
      <c r="G12" s="112"/>
      <c r="H12" s="112"/>
      <c r="I12" s="112"/>
      <c r="J12" s="112"/>
      <c r="K12" s="112"/>
    </row>
    <row r="13" spans="1:11" s="45" customFormat="1" x14ac:dyDescent="0.25">
      <c r="A13" s="463">
        <v>18</v>
      </c>
      <c r="B13" s="36" t="s">
        <v>796</v>
      </c>
      <c r="C13" s="41">
        <v>733058.06300000008</v>
      </c>
      <c r="D13" s="41">
        <v>0</v>
      </c>
      <c r="E13" s="15">
        <v>317684.76280000003</v>
      </c>
      <c r="F13" s="457">
        <f t="shared" si="0"/>
        <v>415373.30020000006</v>
      </c>
      <c r="G13" s="112"/>
      <c r="H13" s="112"/>
      <c r="I13" s="112"/>
      <c r="J13" s="112"/>
      <c r="K13" s="112"/>
    </row>
    <row r="14" spans="1:11" s="45" customFormat="1" x14ac:dyDescent="0.25">
      <c r="A14" s="463">
        <v>19</v>
      </c>
      <c r="B14" s="36" t="s">
        <v>797</v>
      </c>
      <c r="C14" s="41">
        <v>223810.46000000002</v>
      </c>
      <c r="D14" s="41">
        <v>0</v>
      </c>
      <c r="E14" s="15">
        <v>181254.95</v>
      </c>
      <c r="F14" s="457">
        <f t="shared" si="0"/>
        <v>42555.510000000009</v>
      </c>
      <c r="G14" s="112"/>
      <c r="H14" s="112"/>
      <c r="I14" s="112"/>
      <c r="J14" s="112"/>
      <c r="K14" s="112"/>
    </row>
    <row r="15" spans="1:11" s="45" customFormat="1" x14ac:dyDescent="0.25">
      <c r="A15" s="463">
        <v>20</v>
      </c>
      <c r="B15" s="36" t="s">
        <v>798</v>
      </c>
      <c r="C15" s="41">
        <v>309236.70600000001</v>
      </c>
      <c r="D15" s="41">
        <v>0</v>
      </c>
      <c r="E15" s="15">
        <v>927993.82140000013</v>
      </c>
      <c r="F15" s="457">
        <f t="shared" si="0"/>
        <v>-618757.11540000013</v>
      </c>
      <c r="G15" s="112"/>
      <c r="H15" s="112"/>
      <c r="I15" s="112"/>
      <c r="J15" s="112"/>
      <c r="K15" s="112"/>
    </row>
    <row r="16" spans="1:11" s="45" customFormat="1" x14ac:dyDescent="0.25">
      <c r="A16" s="463">
        <v>46</v>
      </c>
      <c r="B16" s="36" t="s">
        <v>799</v>
      </c>
      <c r="C16" s="41">
        <v>334297.17300000001</v>
      </c>
      <c r="D16" s="41">
        <v>0</v>
      </c>
      <c r="E16" s="15">
        <v>25218.080000000002</v>
      </c>
      <c r="F16" s="457">
        <f t="shared" si="0"/>
        <v>309079.09299999999</v>
      </c>
      <c r="G16" s="112"/>
      <c r="H16" s="112"/>
      <c r="I16" s="112"/>
      <c r="J16" s="112"/>
      <c r="K16" s="112"/>
    </row>
    <row r="17" spans="1:11" s="45" customFormat="1" x14ac:dyDescent="0.25">
      <c r="A17" s="463">
        <v>47</v>
      </c>
      <c r="B17" s="36" t="s">
        <v>800</v>
      </c>
      <c r="C17" s="41">
        <v>0</v>
      </c>
      <c r="D17" s="41">
        <v>0</v>
      </c>
      <c r="E17" s="15">
        <v>53588.42</v>
      </c>
      <c r="F17" s="457">
        <f t="shared" si="0"/>
        <v>-53588.42</v>
      </c>
      <c r="G17" s="112"/>
      <c r="H17" s="112"/>
      <c r="I17" s="112"/>
      <c r="J17" s="112"/>
      <c r="K17" s="112"/>
    </row>
    <row r="18" spans="1:11" s="45" customFormat="1" x14ac:dyDescent="0.25">
      <c r="A18" s="463">
        <v>49</v>
      </c>
      <c r="B18" s="36" t="s">
        <v>801</v>
      </c>
      <c r="C18" s="41">
        <v>3652838.8879999989</v>
      </c>
      <c r="D18" s="41">
        <v>0</v>
      </c>
      <c r="E18" s="15">
        <v>19298184.580029994</v>
      </c>
      <c r="F18" s="457">
        <f t="shared" si="0"/>
        <v>-15645345.692029996</v>
      </c>
      <c r="G18" s="112"/>
      <c r="H18" s="112"/>
      <c r="I18" s="112"/>
      <c r="J18" s="112"/>
      <c r="K18" s="112"/>
    </row>
    <row r="19" spans="1:11" s="45" customFormat="1" x14ac:dyDescent="0.25">
      <c r="A19" s="463">
        <v>50</v>
      </c>
      <c r="B19" s="36" t="s">
        <v>802</v>
      </c>
      <c r="C19" s="41">
        <v>359436.44650000002</v>
      </c>
      <c r="D19" s="41">
        <v>0</v>
      </c>
      <c r="E19" s="15">
        <v>149811.15650000001</v>
      </c>
      <c r="F19" s="457">
        <f t="shared" si="0"/>
        <v>209625.29</v>
      </c>
      <c r="G19" s="112"/>
      <c r="H19" s="112"/>
      <c r="I19" s="112"/>
      <c r="J19" s="112"/>
      <c r="K19" s="112"/>
    </row>
    <row r="20" spans="1:11" s="45" customFormat="1" x14ac:dyDescent="0.25">
      <c r="A20" s="463">
        <v>51</v>
      </c>
      <c r="B20" s="36" t="s">
        <v>803</v>
      </c>
      <c r="C20" s="41">
        <v>331223.71949999995</v>
      </c>
      <c r="D20" s="41">
        <v>0</v>
      </c>
      <c r="E20" s="15">
        <v>479253.84909999999</v>
      </c>
      <c r="F20" s="457">
        <f t="shared" si="0"/>
        <v>-148030.12960000004</v>
      </c>
      <c r="G20" s="112"/>
      <c r="H20" s="112"/>
      <c r="I20" s="112"/>
      <c r="J20" s="112"/>
      <c r="K20" s="112"/>
    </row>
    <row r="21" spans="1:11" s="45" customFormat="1" x14ac:dyDescent="0.25">
      <c r="A21" s="463">
        <v>52</v>
      </c>
      <c r="B21" s="36" t="s">
        <v>804</v>
      </c>
      <c r="C21" s="41">
        <v>77230.37</v>
      </c>
      <c r="D21" s="41">
        <v>0</v>
      </c>
      <c r="E21" s="15">
        <v>56740.680000000008</v>
      </c>
      <c r="F21" s="457">
        <f t="shared" si="0"/>
        <v>20489.689999999988</v>
      </c>
      <c r="G21" s="112"/>
      <c r="H21" s="112"/>
      <c r="I21" s="112"/>
      <c r="J21" s="112"/>
      <c r="K21" s="112"/>
    </row>
    <row r="22" spans="1:11" s="45" customFormat="1" x14ac:dyDescent="0.25">
      <c r="A22" s="463">
        <v>61</v>
      </c>
      <c r="B22" s="36" t="s">
        <v>805</v>
      </c>
      <c r="C22" s="41">
        <v>649838.39900000033</v>
      </c>
      <c r="D22" s="41">
        <v>0</v>
      </c>
      <c r="E22" s="15">
        <v>428770.40519999992</v>
      </c>
      <c r="F22" s="457">
        <f t="shared" si="0"/>
        <v>221067.9938000004</v>
      </c>
      <c r="G22" s="112"/>
      <c r="H22" s="112"/>
      <c r="I22" s="112"/>
      <c r="J22" s="112"/>
      <c r="K22" s="112"/>
    </row>
    <row r="23" spans="1:11" s="45" customFormat="1" x14ac:dyDescent="0.25">
      <c r="A23" s="463">
        <v>69</v>
      </c>
      <c r="B23" s="36" t="s">
        <v>806</v>
      </c>
      <c r="C23" s="41">
        <v>216008.6165</v>
      </c>
      <c r="D23" s="41">
        <v>0</v>
      </c>
      <c r="E23" s="15">
        <v>144405.0306</v>
      </c>
      <c r="F23" s="457">
        <f t="shared" si="0"/>
        <v>71603.585900000005</v>
      </c>
      <c r="G23" s="112"/>
      <c r="H23" s="112"/>
      <c r="I23" s="112"/>
      <c r="J23" s="112"/>
      <c r="K23" s="112"/>
    </row>
    <row r="24" spans="1:11" s="45" customFormat="1" x14ac:dyDescent="0.25">
      <c r="A24" s="463">
        <v>71</v>
      </c>
      <c r="B24" s="36" t="s">
        <v>807</v>
      </c>
      <c r="C24" s="41">
        <v>211280.22650000005</v>
      </c>
      <c r="D24" s="41">
        <v>0</v>
      </c>
      <c r="E24" s="15">
        <v>287092.07950000005</v>
      </c>
      <c r="F24" s="457">
        <f t="shared" si="0"/>
        <v>-75811.853000000003</v>
      </c>
      <c r="G24" s="112"/>
      <c r="H24" s="112"/>
      <c r="I24" s="112"/>
      <c r="J24" s="112"/>
      <c r="K24" s="112"/>
    </row>
    <row r="25" spans="1:11" s="45" customFormat="1" x14ac:dyDescent="0.25">
      <c r="A25" s="463">
        <v>72</v>
      </c>
      <c r="B25" s="36" t="s">
        <v>808</v>
      </c>
      <c r="C25" s="41">
        <v>12609.04</v>
      </c>
      <c r="D25" s="41">
        <v>0</v>
      </c>
      <c r="E25" s="15">
        <v>7880.65</v>
      </c>
      <c r="F25" s="457">
        <f t="shared" si="0"/>
        <v>4728.3900000000012</v>
      </c>
      <c r="G25" s="112"/>
      <c r="H25" s="112"/>
      <c r="I25" s="112"/>
      <c r="J25" s="112"/>
      <c r="K25" s="112"/>
    </row>
    <row r="26" spans="1:11" s="45" customFormat="1" x14ac:dyDescent="0.25">
      <c r="A26" s="463">
        <v>74</v>
      </c>
      <c r="B26" s="36" t="s">
        <v>809</v>
      </c>
      <c r="C26" s="41">
        <v>77230.37</v>
      </c>
      <c r="D26" s="41">
        <v>0</v>
      </c>
      <c r="E26" s="15">
        <v>25218.080000000002</v>
      </c>
      <c r="F26" s="457">
        <f t="shared" si="0"/>
        <v>52012.289999999994</v>
      </c>
      <c r="G26" s="112"/>
      <c r="H26" s="112"/>
      <c r="I26" s="112"/>
      <c r="J26" s="112"/>
      <c r="K26" s="112"/>
    </row>
    <row r="27" spans="1:11" s="45" customFormat="1" x14ac:dyDescent="0.25">
      <c r="A27" s="463">
        <v>75</v>
      </c>
      <c r="B27" s="36" t="s">
        <v>810</v>
      </c>
      <c r="C27" s="41">
        <v>367632.32249999995</v>
      </c>
      <c r="D27" s="41">
        <v>0</v>
      </c>
      <c r="E27" s="15">
        <v>389189.05250999995</v>
      </c>
      <c r="F27" s="457">
        <f t="shared" si="0"/>
        <v>-21556.730009999999</v>
      </c>
      <c r="G27" s="112"/>
      <c r="H27" s="112"/>
      <c r="I27" s="112"/>
      <c r="J27" s="112"/>
      <c r="K27" s="112"/>
    </row>
    <row r="28" spans="1:11" s="45" customFormat="1" x14ac:dyDescent="0.25">
      <c r="A28" s="463">
        <v>77</v>
      </c>
      <c r="B28" s="36" t="s">
        <v>811</v>
      </c>
      <c r="C28" s="41">
        <v>189135.6</v>
      </c>
      <c r="D28" s="41">
        <v>0</v>
      </c>
      <c r="E28" s="15">
        <v>139471.74369999999</v>
      </c>
      <c r="F28" s="457">
        <f t="shared" si="0"/>
        <v>49663.856300000014</v>
      </c>
      <c r="G28" s="112"/>
      <c r="H28" s="112"/>
      <c r="I28" s="112"/>
      <c r="J28" s="112"/>
      <c r="K28" s="112"/>
    </row>
    <row r="29" spans="1:11" s="45" customFormat="1" x14ac:dyDescent="0.25">
      <c r="A29" s="463">
        <v>78</v>
      </c>
      <c r="B29" s="36" t="s">
        <v>812</v>
      </c>
      <c r="C29" s="41">
        <v>201823.44649999999</v>
      </c>
      <c r="D29" s="41">
        <v>0</v>
      </c>
      <c r="E29" s="15">
        <v>193391.15100000001</v>
      </c>
      <c r="F29" s="457">
        <f t="shared" si="0"/>
        <v>8432.2954999999783</v>
      </c>
      <c r="G29" s="112"/>
      <c r="H29" s="112"/>
      <c r="I29" s="112"/>
      <c r="J29" s="112"/>
      <c r="K29" s="112"/>
    </row>
    <row r="30" spans="1:11" s="45" customFormat="1" x14ac:dyDescent="0.25">
      <c r="A30" s="463">
        <v>79</v>
      </c>
      <c r="B30" s="36" t="s">
        <v>813</v>
      </c>
      <c r="C30" s="41">
        <v>175029.2365</v>
      </c>
      <c r="D30" s="41">
        <v>0</v>
      </c>
      <c r="E30" s="15">
        <v>231927.52950000003</v>
      </c>
      <c r="F30" s="457">
        <f t="shared" si="0"/>
        <v>-56898.293000000034</v>
      </c>
      <c r="G30" s="112"/>
      <c r="H30" s="112"/>
      <c r="I30" s="112"/>
      <c r="J30" s="112"/>
      <c r="K30" s="112"/>
    </row>
    <row r="31" spans="1:11" s="45" customFormat="1" x14ac:dyDescent="0.25">
      <c r="A31" s="463">
        <v>81</v>
      </c>
      <c r="B31" s="36" t="s">
        <v>814</v>
      </c>
      <c r="C31" s="41">
        <v>15761.3</v>
      </c>
      <c r="D31" s="41">
        <v>0</v>
      </c>
      <c r="E31" s="15">
        <v>184407.21000000002</v>
      </c>
      <c r="F31" s="457">
        <f t="shared" si="0"/>
        <v>-168645.91000000003</v>
      </c>
      <c r="G31" s="112"/>
      <c r="H31" s="112"/>
      <c r="I31" s="112"/>
      <c r="J31" s="112"/>
      <c r="K31" s="112"/>
    </row>
    <row r="32" spans="1:11" s="45" customFormat="1" x14ac:dyDescent="0.25">
      <c r="A32" s="463">
        <v>82</v>
      </c>
      <c r="B32" s="36" t="s">
        <v>815</v>
      </c>
      <c r="C32" s="41">
        <v>279211.42949999997</v>
      </c>
      <c r="D32" s="41">
        <v>0</v>
      </c>
      <c r="E32" s="15">
        <v>146926.83860000002</v>
      </c>
      <c r="F32" s="457">
        <f t="shared" si="0"/>
        <v>132284.59089999995</v>
      </c>
      <c r="G32" s="112"/>
      <c r="H32" s="112"/>
      <c r="I32" s="112"/>
      <c r="J32" s="112"/>
      <c r="K32" s="112"/>
    </row>
    <row r="33" spans="1:11" s="45" customFormat="1" x14ac:dyDescent="0.25">
      <c r="A33" s="463">
        <v>86</v>
      </c>
      <c r="B33" s="36" t="s">
        <v>816</v>
      </c>
      <c r="C33" s="41">
        <v>417674.44999999995</v>
      </c>
      <c r="D33" s="41">
        <v>0</v>
      </c>
      <c r="E33" s="15">
        <v>1209979.2397000003</v>
      </c>
      <c r="F33" s="457">
        <f t="shared" si="0"/>
        <v>-792304.78970000031</v>
      </c>
      <c r="G33" s="112"/>
      <c r="H33" s="112"/>
      <c r="I33" s="112"/>
      <c r="J33" s="112"/>
      <c r="K33" s="112"/>
    </row>
    <row r="34" spans="1:11" s="45" customFormat="1" x14ac:dyDescent="0.25">
      <c r="A34" s="463">
        <v>90</v>
      </c>
      <c r="B34" s="36" t="s">
        <v>817</v>
      </c>
      <c r="C34" s="41">
        <v>25218.080000000002</v>
      </c>
      <c r="D34" s="41">
        <v>0</v>
      </c>
      <c r="E34" s="15">
        <v>33098.730000000003</v>
      </c>
      <c r="F34" s="457">
        <f t="shared" si="0"/>
        <v>-7880.6500000000015</v>
      </c>
      <c r="G34" s="112"/>
      <c r="H34" s="112"/>
      <c r="I34" s="112"/>
      <c r="J34" s="112"/>
      <c r="K34" s="112"/>
    </row>
    <row r="35" spans="1:11" s="45" customFormat="1" x14ac:dyDescent="0.25">
      <c r="A35" s="463">
        <v>91</v>
      </c>
      <c r="B35" s="36" t="s">
        <v>818</v>
      </c>
      <c r="C35" s="41">
        <v>6269214.6880000001</v>
      </c>
      <c r="D35" s="41">
        <v>0</v>
      </c>
      <c r="E35" s="15">
        <v>103140979.45618005</v>
      </c>
      <c r="F35" s="457">
        <f t="shared" si="0"/>
        <v>-96871764.768180057</v>
      </c>
      <c r="G35" s="112"/>
      <c r="H35" s="112"/>
      <c r="I35" s="112"/>
      <c r="J35" s="112"/>
      <c r="K35" s="112"/>
    </row>
    <row r="36" spans="1:11" s="45" customFormat="1" x14ac:dyDescent="0.25">
      <c r="A36" s="463">
        <v>92</v>
      </c>
      <c r="B36" s="36" t="s">
        <v>819</v>
      </c>
      <c r="C36" s="41">
        <v>4379828.8504999988</v>
      </c>
      <c r="D36" s="41">
        <v>0</v>
      </c>
      <c r="E36" s="15">
        <v>10557500.331970001</v>
      </c>
      <c r="F36" s="457">
        <f t="shared" si="0"/>
        <v>-6177671.4814700019</v>
      </c>
      <c r="G36" s="112"/>
      <c r="H36" s="112"/>
      <c r="I36" s="112"/>
      <c r="J36" s="112"/>
      <c r="K36" s="112"/>
    </row>
    <row r="37" spans="1:11" s="45" customFormat="1" x14ac:dyDescent="0.25">
      <c r="A37" s="463">
        <v>97</v>
      </c>
      <c r="B37" s="36" t="s">
        <v>820</v>
      </c>
      <c r="C37" s="41">
        <v>130897.59650000001</v>
      </c>
      <c r="D37" s="41">
        <v>0</v>
      </c>
      <c r="E37" s="15">
        <v>155359.13410000002</v>
      </c>
      <c r="F37" s="457">
        <f t="shared" si="0"/>
        <v>-24461.537600000011</v>
      </c>
      <c r="G37" s="112"/>
      <c r="H37" s="112"/>
      <c r="I37" s="112"/>
      <c r="J37" s="112"/>
      <c r="K37" s="112"/>
    </row>
    <row r="38" spans="1:11" s="45" customFormat="1" x14ac:dyDescent="0.25">
      <c r="A38" s="463">
        <v>98</v>
      </c>
      <c r="B38" s="36" t="s">
        <v>821</v>
      </c>
      <c r="C38" s="41">
        <v>1209128.1295</v>
      </c>
      <c r="D38" s="41">
        <v>0</v>
      </c>
      <c r="E38" s="15">
        <v>3208234.6808200004</v>
      </c>
      <c r="F38" s="457">
        <f t="shared" si="0"/>
        <v>-1999106.5513200003</v>
      </c>
      <c r="G38" s="112"/>
      <c r="H38" s="112"/>
      <c r="I38" s="112"/>
      <c r="J38" s="112"/>
      <c r="K38" s="112"/>
    </row>
    <row r="39" spans="1:11" s="45" customFormat="1" x14ac:dyDescent="0.25">
      <c r="A39" s="463">
        <v>102</v>
      </c>
      <c r="B39" s="36" t="s">
        <v>822</v>
      </c>
      <c r="C39" s="41">
        <v>320348.42249999993</v>
      </c>
      <c r="D39" s="41">
        <v>0</v>
      </c>
      <c r="E39" s="15">
        <v>107176.84</v>
      </c>
      <c r="F39" s="457">
        <f t="shared" si="0"/>
        <v>213171.58249999993</v>
      </c>
      <c r="G39" s="112"/>
      <c r="H39" s="112"/>
      <c r="I39" s="112"/>
      <c r="J39" s="112"/>
      <c r="K39" s="112"/>
    </row>
    <row r="40" spans="1:11" s="45" customFormat="1" x14ac:dyDescent="0.25">
      <c r="A40" s="463">
        <v>103</v>
      </c>
      <c r="B40" s="36" t="s">
        <v>823</v>
      </c>
      <c r="C40" s="41">
        <v>64621.33</v>
      </c>
      <c r="D40" s="41">
        <v>0</v>
      </c>
      <c r="E40" s="15">
        <v>94567.800000000017</v>
      </c>
      <c r="F40" s="457">
        <f t="shared" si="0"/>
        <v>-29946.470000000016</v>
      </c>
      <c r="G40" s="112"/>
      <c r="H40" s="112"/>
      <c r="I40" s="112"/>
      <c r="J40" s="112"/>
      <c r="K40" s="112"/>
    </row>
    <row r="41" spans="1:11" s="45" customFormat="1" x14ac:dyDescent="0.25">
      <c r="A41" s="463">
        <v>105</v>
      </c>
      <c r="B41" s="36" t="s">
        <v>824</v>
      </c>
      <c r="C41" s="41">
        <v>50436.160000000003</v>
      </c>
      <c r="D41" s="41">
        <v>0</v>
      </c>
      <c r="E41" s="15">
        <v>36250.99</v>
      </c>
      <c r="F41" s="457">
        <f t="shared" si="0"/>
        <v>14185.170000000006</v>
      </c>
      <c r="G41" s="112"/>
      <c r="H41" s="112"/>
      <c r="I41" s="112"/>
      <c r="J41" s="112"/>
      <c r="K41" s="112"/>
    </row>
    <row r="42" spans="1:11" s="45" customFormat="1" x14ac:dyDescent="0.25">
      <c r="A42" s="463">
        <v>106</v>
      </c>
      <c r="B42" s="36" t="s">
        <v>825</v>
      </c>
      <c r="C42" s="41">
        <v>1113220.6189999999</v>
      </c>
      <c r="D42" s="41">
        <v>0</v>
      </c>
      <c r="E42" s="15">
        <v>1255103.8416000004</v>
      </c>
      <c r="F42" s="457">
        <f t="shared" si="0"/>
        <v>-141883.22260000044</v>
      </c>
      <c r="G42" s="112"/>
      <c r="H42" s="112"/>
      <c r="I42" s="112"/>
      <c r="J42" s="112"/>
      <c r="K42" s="112"/>
    </row>
    <row r="43" spans="1:11" s="45" customFormat="1" x14ac:dyDescent="0.25">
      <c r="A43" s="463">
        <v>108</v>
      </c>
      <c r="B43" s="36" t="s">
        <v>826</v>
      </c>
      <c r="C43" s="41">
        <v>198749.99299999999</v>
      </c>
      <c r="D43" s="41">
        <v>0</v>
      </c>
      <c r="E43" s="15">
        <v>303672.96710000001</v>
      </c>
      <c r="F43" s="457">
        <f t="shared" si="0"/>
        <v>-104922.97410000002</v>
      </c>
      <c r="G43" s="112"/>
      <c r="H43" s="112"/>
      <c r="I43" s="112"/>
      <c r="J43" s="112"/>
      <c r="K43" s="112"/>
    </row>
    <row r="44" spans="1:11" s="45" customFormat="1" x14ac:dyDescent="0.25">
      <c r="A44" s="463">
        <v>109</v>
      </c>
      <c r="B44" s="36" t="s">
        <v>827</v>
      </c>
      <c r="C44" s="41">
        <v>1025666.5975000004</v>
      </c>
      <c r="D44" s="41">
        <v>0</v>
      </c>
      <c r="E44" s="15">
        <v>1285507.3892999999</v>
      </c>
      <c r="F44" s="457">
        <f t="shared" si="0"/>
        <v>-259840.79179999954</v>
      </c>
      <c r="G44" s="112"/>
      <c r="H44" s="112"/>
      <c r="I44" s="112"/>
      <c r="J44" s="112"/>
      <c r="K44" s="112"/>
    </row>
    <row r="45" spans="1:11" s="45" customFormat="1" x14ac:dyDescent="0.25">
      <c r="A45" s="463">
        <v>111</v>
      </c>
      <c r="B45" s="36" t="s">
        <v>828</v>
      </c>
      <c r="C45" s="41">
        <v>370784.58250000002</v>
      </c>
      <c r="D45" s="41">
        <v>0</v>
      </c>
      <c r="E45" s="15">
        <v>257145.60950000002</v>
      </c>
      <c r="F45" s="457">
        <f t="shared" si="0"/>
        <v>113638.973</v>
      </c>
      <c r="G45" s="112"/>
      <c r="H45" s="112"/>
      <c r="I45" s="112"/>
      <c r="J45" s="112"/>
      <c r="K45" s="112"/>
    </row>
    <row r="46" spans="1:11" s="45" customFormat="1" x14ac:dyDescent="0.25">
      <c r="A46" s="463">
        <v>139</v>
      </c>
      <c r="B46" s="36" t="s">
        <v>829</v>
      </c>
      <c r="C46" s="41">
        <v>386151.85000000009</v>
      </c>
      <c r="D46" s="41">
        <v>0</v>
      </c>
      <c r="E46" s="15">
        <v>110675.84860000003</v>
      </c>
      <c r="F46" s="457">
        <f t="shared" si="0"/>
        <v>275476.00140000007</v>
      </c>
      <c r="G46" s="112"/>
      <c r="H46" s="112"/>
      <c r="I46" s="112"/>
      <c r="J46" s="112"/>
      <c r="K46" s="112"/>
    </row>
    <row r="47" spans="1:11" s="45" customFormat="1" x14ac:dyDescent="0.25">
      <c r="A47" s="463">
        <v>140</v>
      </c>
      <c r="B47" s="36" t="s">
        <v>830</v>
      </c>
      <c r="C47" s="41">
        <v>367553.516</v>
      </c>
      <c r="D47" s="41">
        <v>0</v>
      </c>
      <c r="E47" s="15">
        <v>521919.68820000003</v>
      </c>
      <c r="F47" s="457">
        <f t="shared" si="0"/>
        <v>-154366.17220000003</v>
      </c>
      <c r="G47" s="112"/>
      <c r="H47" s="112"/>
      <c r="I47" s="112"/>
      <c r="J47" s="112"/>
      <c r="K47" s="112"/>
    </row>
    <row r="48" spans="1:11" s="45" customFormat="1" x14ac:dyDescent="0.25">
      <c r="A48" s="463">
        <v>142</v>
      </c>
      <c r="B48" s="36" t="s">
        <v>831</v>
      </c>
      <c r="C48" s="41">
        <v>666939.40950000018</v>
      </c>
      <c r="D48" s="41">
        <v>0</v>
      </c>
      <c r="E48" s="15">
        <v>119785.88</v>
      </c>
      <c r="F48" s="457">
        <f t="shared" si="0"/>
        <v>547153.52950000018</v>
      </c>
      <c r="G48" s="112"/>
      <c r="H48" s="112"/>
      <c r="I48" s="112"/>
      <c r="J48" s="112"/>
      <c r="K48" s="112"/>
    </row>
    <row r="49" spans="1:11" s="45" customFormat="1" x14ac:dyDescent="0.25">
      <c r="A49" s="463">
        <v>143</v>
      </c>
      <c r="B49" s="36" t="s">
        <v>832</v>
      </c>
      <c r="C49" s="41">
        <v>327835.03999999998</v>
      </c>
      <c r="D49" s="41">
        <v>0</v>
      </c>
      <c r="E49" s="15">
        <v>118288.55650000001</v>
      </c>
      <c r="F49" s="457">
        <f t="shared" si="0"/>
        <v>209546.48349999997</v>
      </c>
      <c r="G49" s="112"/>
      <c r="H49" s="112"/>
      <c r="I49" s="112"/>
      <c r="J49" s="112"/>
      <c r="K49" s="112"/>
    </row>
    <row r="50" spans="1:11" s="45" customFormat="1" x14ac:dyDescent="0.25">
      <c r="A50" s="463">
        <v>145</v>
      </c>
      <c r="B50" s="36" t="s">
        <v>833</v>
      </c>
      <c r="C50" s="41">
        <v>326337.71650000004</v>
      </c>
      <c r="D50" s="41">
        <v>0</v>
      </c>
      <c r="E50" s="15">
        <v>255206.96960000001</v>
      </c>
      <c r="F50" s="457">
        <f t="shared" si="0"/>
        <v>71130.746900000027</v>
      </c>
      <c r="G50" s="112"/>
      <c r="H50" s="112"/>
      <c r="I50" s="112"/>
      <c r="J50" s="112"/>
      <c r="K50" s="112"/>
    </row>
    <row r="51" spans="1:11" s="45" customFormat="1" x14ac:dyDescent="0.25">
      <c r="A51" s="463">
        <v>146</v>
      </c>
      <c r="B51" s="36" t="s">
        <v>834</v>
      </c>
      <c r="C51" s="41">
        <v>130897.5965</v>
      </c>
      <c r="D51" s="41">
        <v>0</v>
      </c>
      <c r="E51" s="15">
        <v>102527.25649999999</v>
      </c>
      <c r="F51" s="457">
        <f t="shared" si="0"/>
        <v>28370.340000000011</v>
      </c>
      <c r="G51" s="112"/>
      <c r="H51" s="112"/>
      <c r="I51" s="112"/>
      <c r="J51" s="112"/>
      <c r="K51" s="112"/>
    </row>
    <row r="52" spans="1:11" s="45" customFormat="1" x14ac:dyDescent="0.25">
      <c r="A52" s="463">
        <v>148</v>
      </c>
      <c r="B52" s="36" t="s">
        <v>835</v>
      </c>
      <c r="C52" s="41">
        <v>135625.9865</v>
      </c>
      <c r="D52" s="41">
        <v>0</v>
      </c>
      <c r="E52" s="15">
        <v>138100.51060000001</v>
      </c>
      <c r="F52" s="457">
        <f t="shared" si="0"/>
        <v>-2474.5241000000096</v>
      </c>
      <c r="G52" s="112"/>
      <c r="H52" s="112"/>
      <c r="I52" s="112"/>
      <c r="J52" s="112"/>
      <c r="K52" s="112"/>
    </row>
    <row r="53" spans="1:11" s="45" customFormat="1" x14ac:dyDescent="0.25">
      <c r="A53" s="463">
        <v>149</v>
      </c>
      <c r="B53" s="36" t="s">
        <v>836</v>
      </c>
      <c r="C53" s="41">
        <v>55164.55</v>
      </c>
      <c r="D53" s="41">
        <v>0</v>
      </c>
      <c r="E53" s="15">
        <v>2594436.0703999996</v>
      </c>
      <c r="F53" s="457">
        <f t="shared" si="0"/>
        <v>-2539271.5203999998</v>
      </c>
      <c r="G53" s="112"/>
      <c r="H53" s="112"/>
      <c r="I53" s="112"/>
      <c r="J53" s="112"/>
      <c r="K53" s="112"/>
    </row>
    <row r="54" spans="1:11" s="45" customFormat="1" x14ac:dyDescent="0.25">
      <c r="A54" s="463">
        <v>151</v>
      </c>
      <c r="B54" s="36" t="s">
        <v>837</v>
      </c>
      <c r="C54" s="41">
        <v>37827.120000000003</v>
      </c>
      <c r="D54" s="41">
        <v>0</v>
      </c>
      <c r="E54" s="15">
        <v>37827.120000000003</v>
      </c>
      <c r="F54" s="457">
        <f t="shared" si="0"/>
        <v>0</v>
      </c>
      <c r="G54" s="112"/>
      <c r="H54" s="112"/>
      <c r="I54" s="112"/>
      <c r="J54" s="112"/>
      <c r="K54" s="112"/>
    </row>
    <row r="55" spans="1:11" s="45" customFormat="1" x14ac:dyDescent="0.25">
      <c r="A55" s="463">
        <v>152</v>
      </c>
      <c r="B55" s="36" t="s">
        <v>838</v>
      </c>
      <c r="C55" s="41">
        <v>428864.97300000006</v>
      </c>
      <c r="D55" s="41">
        <v>0</v>
      </c>
      <c r="E55" s="15">
        <v>147683.38099999999</v>
      </c>
      <c r="F55" s="457">
        <f t="shared" si="0"/>
        <v>281181.59200000006</v>
      </c>
      <c r="G55" s="112"/>
      <c r="H55" s="112"/>
      <c r="I55" s="112"/>
      <c r="J55" s="112"/>
      <c r="K55" s="112"/>
    </row>
    <row r="56" spans="1:11" s="45" customFormat="1" x14ac:dyDescent="0.25">
      <c r="A56" s="463">
        <v>153</v>
      </c>
      <c r="B56" s="36" t="s">
        <v>839</v>
      </c>
      <c r="C56" s="41">
        <v>376931.48949999997</v>
      </c>
      <c r="D56" s="41">
        <v>0</v>
      </c>
      <c r="E56" s="15">
        <v>1399743.71557</v>
      </c>
      <c r="F56" s="457">
        <f t="shared" si="0"/>
        <v>-1022812.2260700001</v>
      </c>
      <c r="G56" s="112"/>
      <c r="H56" s="112"/>
      <c r="I56" s="112"/>
      <c r="J56" s="112"/>
      <c r="K56" s="112"/>
    </row>
    <row r="57" spans="1:11" s="45" customFormat="1" x14ac:dyDescent="0.25">
      <c r="A57" s="463">
        <v>165</v>
      </c>
      <c r="B57" s="36" t="s">
        <v>840</v>
      </c>
      <c r="C57" s="41">
        <v>771200.40900000033</v>
      </c>
      <c r="D57" s="41">
        <v>0</v>
      </c>
      <c r="E57" s="15">
        <v>467622.00970000005</v>
      </c>
      <c r="F57" s="457">
        <f t="shared" si="0"/>
        <v>303578.39930000028</v>
      </c>
      <c r="G57" s="112"/>
      <c r="H57" s="112"/>
      <c r="I57" s="112"/>
      <c r="J57" s="112"/>
      <c r="K57" s="112"/>
    </row>
    <row r="58" spans="1:11" s="45" customFormat="1" x14ac:dyDescent="0.25">
      <c r="A58" s="463">
        <v>167</v>
      </c>
      <c r="B58" s="36" t="s">
        <v>841</v>
      </c>
      <c r="C58" s="41">
        <v>805638.84950000001</v>
      </c>
      <c r="D58" s="41">
        <v>0</v>
      </c>
      <c r="E58" s="15">
        <v>11741191.299399998</v>
      </c>
      <c r="F58" s="457">
        <f t="shared" si="0"/>
        <v>-10935552.449899998</v>
      </c>
      <c r="G58" s="112"/>
      <c r="H58" s="112"/>
      <c r="I58" s="112"/>
      <c r="J58" s="112"/>
      <c r="K58" s="112"/>
    </row>
    <row r="59" spans="1:11" s="45" customFormat="1" x14ac:dyDescent="0.25">
      <c r="A59" s="463">
        <v>169</v>
      </c>
      <c r="B59" s="36" t="s">
        <v>842</v>
      </c>
      <c r="C59" s="41">
        <v>201744.63999999998</v>
      </c>
      <c r="D59" s="41">
        <v>0</v>
      </c>
      <c r="E59" s="15">
        <v>121362.01</v>
      </c>
      <c r="F59" s="457">
        <f t="shared" si="0"/>
        <v>80382.62999999999</v>
      </c>
      <c r="G59" s="112"/>
      <c r="H59" s="112"/>
      <c r="I59" s="112"/>
      <c r="J59" s="112"/>
      <c r="K59" s="112"/>
    </row>
    <row r="60" spans="1:11" s="45" customFormat="1" x14ac:dyDescent="0.25">
      <c r="A60" s="463">
        <v>171</v>
      </c>
      <c r="B60" s="36" t="s">
        <v>843</v>
      </c>
      <c r="C60" s="41">
        <v>41136.992999999995</v>
      </c>
      <c r="D60" s="41">
        <v>0</v>
      </c>
      <c r="E60" s="15">
        <v>33098.730000000003</v>
      </c>
      <c r="F60" s="457">
        <f t="shared" si="0"/>
        <v>8038.2629999999917</v>
      </c>
      <c r="G60" s="112"/>
      <c r="H60" s="112"/>
      <c r="I60" s="112"/>
      <c r="J60" s="112"/>
      <c r="K60" s="112"/>
    </row>
    <row r="61" spans="1:11" s="45" customFormat="1" x14ac:dyDescent="0.25">
      <c r="A61" s="463">
        <v>172</v>
      </c>
      <c r="B61" s="36" t="s">
        <v>844</v>
      </c>
      <c r="C61" s="41">
        <v>305769.21999999997</v>
      </c>
      <c r="D61" s="41">
        <v>0</v>
      </c>
      <c r="E61" s="15">
        <v>364117.55260000005</v>
      </c>
      <c r="F61" s="457">
        <f t="shared" si="0"/>
        <v>-58348.332600000082</v>
      </c>
      <c r="G61" s="112"/>
      <c r="H61" s="112"/>
      <c r="I61" s="112"/>
      <c r="J61" s="112"/>
      <c r="K61" s="112"/>
    </row>
    <row r="62" spans="1:11" s="45" customFormat="1" x14ac:dyDescent="0.25">
      <c r="A62" s="463">
        <v>176</v>
      </c>
      <c r="B62" s="36" t="s">
        <v>845</v>
      </c>
      <c r="C62" s="41">
        <v>75654.240000000005</v>
      </c>
      <c r="D62" s="41">
        <v>0</v>
      </c>
      <c r="E62" s="15">
        <v>351634.60300000006</v>
      </c>
      <c r="F62" s="457">
        <f t="shared" si="0"/>
        <v>-275980.36300000007</v>
      </c>
      <c r="G62" s="112"/>
      <c r="H62" s="112"/>
      <c r="I62" s="112"/>
      <c r="J62" s="112"/>
      <c r="K62" s="112"/>
    </row>
    <row r="63" spans="1:11" s="45" customFormat="1" x14ac:dyDescent="0.25">
      <c r="A63" s="463">
        <v>177</v>
      </c>
      <c r="B63" s="36" t="s">
        <v>846</v>
      </c>
      <c r="C63" s="41">
        <v>194074.14066666664</v>
      </c>
      <c r="D63" s="41">
        <v>0</v>
      </c>
      <c r="E63" s="15">
        <v>89224.719299999997</v>
      </c>
      <c r="F63" s="457">
        <f t="shared" si="0"/>
        <v>104849.42136666665</v>
      </c>
      <c r="G63" s="112"/>
      <c r="H63" s="112"/>
      <c r="I63" s="112"/>
      <c r="J63" s="112"/>
      <c r="K63" s="112"/>
    </row>
    <row r="64" spans="1:11" s="45" customFormat="1" x14ac:dyDescent="0.25">
      <c r="A64" s="463">
        <v>178</v>
      </c>
      <c r="B64" s="36" t="s">
        <v>847</v>
      </c>
      <c r="C64" s="41">
        <v>156273.28950000001</v>
      </c>
      <c r="D64" s="41">
        <v>0</v>
      </c>
      <c r="E64" s="15">
        <v>137942.8976</v>
      </c>
      <c r="F64" s="457">
        <f t="shared" si="0"/>
        <v>18330.391900000017</v>
      </c>
      <c r="G64" s="112"/>
      <c r="H64" s="112"/>
      <c r="I64" s="112"/>
      <c r="J64" s="112"/>
      <c r="K64" s="112"/>
    </row>
    <row r="65" spans="1:11" s="45" customFormat="1" x14ac:dyDescent="0.25">
      <c r="A65" s="463">
        <v>179</v>
      </c>
      <c r="B65" s="36" t="s">
        <v>848</v>
      </c>
      <c r="C65" s="41">
        <v>1288722.6945000007</v>
      </c>
      <c r="D65" s="41">
        <v>0</v>
      </c>
      <c r="E65" s="15">
        <v>12672837.014010001</v>
      </c>
      <c r="F65" s="457">
        <f t="shared" si="0"/>
        <v>-11384114.31951</v>
      </c>
      <c r="G65" s="112"/>
      <c r="H65" s="112"/>
      <c r="I65" s="112"/>
      <c r="J65" s="112"/>
      <c r="K65" s="112"/>
    </row>
    <row r="66" spans="1:11" s="45" customFormat="1" x14ac:dyDescent="0.25">
      <c r="A66" s="463">
        <v>181</v>
      </c>
      <c r="B66" s="36" t="s">
        <v>849</v>
      </c>
      <c r="C66" s="41">
        <v>110329.1</v>
      </c>
      <c r="D66" s="41">
        <v>0</v>
      </c>
      <c r="E66" s="15">
        <v>40979.380000000005</v>
      </c>
      <c r="F66" s="457">
        <f t="shared" si="0"/>
        <v>69349.72</v>
      </c>
      <c r="G66" s="112"/>
      <c r="H66" s="112"/>
      <c r="I66" s="112"/>
      <c r="J66" s="112"/>
      <c r="K66" s="112"/>
    </row>
    <row r="67" spans="1:11" s="45" customFormat="1" x14ac:dyDescent="0.25">
      <c r="A67" s="463">
        <v>182</v>
      </c>
      <c r="B67" s="36" t="s">
        <v>850</v>
      </c>
      <c r="C67" s="41">
        <v>240438.63150000005</v>
      </c>
      <c r="D67" s="41">
        <v>0</v>
      </c>
      <c r="E67" s="15">
        <v>504408.88390000007</v>
      </c>
      <c r="F67" s="457">
        <f t="shared" si="0"/>
        <v>-263970.2524</v>
      </c>
      <c r="G67" s="112"/>
      <c r="H67" s="112"/>
      <c r="I67" s="112"/>
      <c r="J67" s="112"/>
      <c r="K67" s="112"/>
    </row>
    <row r="68" spans="1:11" s="45" customFormat="1" x14ac:dyDescent="0.25">
      <c r="A68" s="463">
        <v>186</v>
      </c>
      <c r="B68" s="36" t="s">
        <v>851</v>
      </c>
      <c r="C68" s="41">
        <v>1007068.2635</v>
      </c>
      <c r="D68" s="41">
        <v>0</v>
      </c>
      <c r="E68" s="15">
        <v>3717006.2925600009</v>
      </c>
      <c r="F68" s="457">
        <f t="shared" si="0"/>
        <v>-2709938.029060001</v>
      </c>
      <c r="G68" s="112"/>
      <c r="H68" s="112"/>
      <c r="I68" s="112"/>
      <c r="J68" s="112"/>
      <c r="K68" s="112"/>
    </row>
    <row r="69" spans="1:11" s="45" customFormat="1" x14ac:dyDescent="0.25">
      <c r="A69" s="463">
        <v>202</v>
      </c>
      <c r="B69" s="36" t="s">
        <v>852</v>
      </c>
      <c r="C69" s="41">
        <v>1476360.9710000001</v>
      </c>
      <c r="D69" s="41">
        <v>0</v>
      </c>
      <c r="E69" s="15">
        <v>4004829.6963800001</v>
      </c>
      <c r="F69" s="457">
        <f t="shared" si="0"/>
        <v>-2528468.7253799997</v>
      </c>
      <c r="G69" s="112"/>
      <c r="H69" s="112"/>
      <c r="I69" s="112"/>
      <c r="J69" s="112"/>
      <c r="K69" s="112"/>
    </row>
    <row r="70" spans="1:11" s="45" customFormat="1" x14ac:dyDescent="0.25">
      <c r="A70" s="463">
        <v>204</v>
      </c>
      <c r="B70" s="36" t="s">
        <v>853</v>
      </c>
      <c r="C70" s="41">
        <v>44131.64</v>
      </c>
      <c r="D70" s="41">
        <v>0</v>
      </c>
      <c r="E70" s="15">
        <v>921968.27641000017</v>
      </c>
      <c r="F70" s="457">
        <f t="shared" si="0"/>
        <v>-877836.63641000015</v>
      </c>
      <c r="G70" s="112"/>
      <c r="H70" s="112"/>
      <c r="I70" s="112"/>
      <c r="J70" s="112"/>
      <c r="K70" s="112"/>
    </row>
    <row r="71" spans="1:11" s="45" customFormat="1" x14ac:dyDescent="0.25">
      <c r="A71" s="463">
        <v>205</v>
      </c>
      <c r="B71" s="36" t="s">
        <v>854</v>
      </c>
      <c r="C71" s="41">
        <v>399706.56800000003</v>
      </c>
      <c r="D71" s="41">
        <v>0</v>
      </c>
      <c r="E71" s="15">
        <v>701992.54070000001</v>
      </c>
      <c r="F71" s="457">
        <f t="shared" si="0"/>
        <v>-302285.97269999998</v>
      </c>
      <c r="G71" s="112"/>
      <c r="H71" s="112"/>
      <c r="I71" s="112"/>
      <c r="J71" s="112"/>
      <c r="K71" s="112"/>
    </row>
    <row r="72" spans="1:11" s="45" customFormat="1" x14ac:dyDescent="0.25">
      <c r="A72" s="463">
        <v>208</v>
      </c>
      <c r="B72" s="36" t="s">
        <v>855</v>
      </c>
      <c r="C72" s="41">
        <v>154775.96600000001</v>
      </c>
      <c r="D72" s="41">
        <v>0</v>
      </c>
      <c r="E72" s="15">
        <v>176589.60520000002</v>
      </c>
      <c r="F72" s="457">
        <f t="shared" si="0"/>
        <v>-21813.639200000005</v>
      </c>
      <c r="G72" s="112"/>
      <c r="H72" s="112"/>
      <c r="I72" s="112"/>
      <c r="J72" s="112"/>
      <c r="K72" s="112"/>
    </row>
    <row r="73" spans="1:11" s="45" customFormat="1" x14ac:dyDescent="0.25">
      <c r="A73" s="463">
        <v>211</v>
      </c>
      <c r="B73" s="36" t="s">
        <v>856</v>
      </c>
      <c r="C73" s="41">
        <v>881450.70250000001</v>
      </c>
      <c r="D73" s="41">
        <v>0</v>
      </c>
      <c r="E73" s="15">
        <v>2098940.2016500006</v>
      </c>
      <c r="F73" s="457">
        <f t="shared" ref="F73:F136" si="1">C73+D73-E73</f>
        <v>-1217489.4991500005</v>
      </c>
      <c r="G73" s="112"/>
      <c r="H73" s="112"/>
      <c r="I73" s="112"/>
      <c r="J73" s="112"/>
      <c r="K73" s="112"/>
    </row>
    <row r="74" spans="1:11" s="45" customFormat="1" x14ac:dyDescent="0.25">
      <c r="A74" s="463">
        <v>213</v>
      </c>
      <c r="B74" s="36" t="s">
        <v>857</v>
      </c>
      <c r="C74" s="41">
        <v>31522.6</v>
      </c>
      <c r="D74" s="41">
        <v>0</v>
      </c>
      <c r="E74" s="15">
        <v>152916.13260000001</v>
      </c>
      <c r="F74" s="457">
        <f t="shared" si="1"/>
        <v>-121393.53260000001</v>
      </c>
      <c r="G74" s="112"/>
      <c r="H74" s="112"/>
      <c r="I74" s="112"/>
      <c r="J74" s="112"/>
      <c r="K74" s="112"/>
    </row>
    <row r="75" spans="1:11" s="45" customFormat="1" x14ac:dyDescent="0.25">
      <c r="A75" s="463">
        <v>214</v>
      </c>
      <c r="B75" s="36" t="s">
        <v>858</v>
      </c>
      <c r="C75" s="41">
        <v>425870.32599999994</v>
      </c>
      <c r="D75" s="41">
        <v>0</v>
      </c>
      <c r="E75" s="15">
        <v>219318.48950000003</v>
      </c>
      <c r="F75" s="457">
        <f t="shared" si="1"/>
        <v>206551.83649999992</v>
      </c>
      <c r="G75" s="112"/>
      <c r="H75" s="112"/>
      <c r="I75" s="112"/>
      <c r="J75" s="112"/>
      <c r="K75" s="112"/>
    </row>
    <row r="76" spans="1:11" s="45" customFormat="1" x14ac:dyDescent="0.25">
      <c r="A76" s="463">
        <v>216</v>
      </c>
      <c r="B76" s="36" t="s">
        <v>859</v>
      </c>
      <c r="C76" s="41">
        <v>89839.41</v>
      </c>
      <c r="D76" s="41">
        <v>0</v>
      </c>
      <c r="E76" s="15">
        <v>20489.690000000002</v>
      </c>
      <c r="F76" s="457">
        <f t="shared" si="1"/>
        <v>69349.72</v>
      </c>
      <c r="G76" s="112"/>
      <c r="H76" s="112"/>
      <c r="I76" s="112"/>
      <c r="J76" s="112"/>
      <c r="K76" s="112"/>
    </row>
    <row r="77" spans="1:11" s="45" customFormat="1" x14ac:dyDescent="0.25">
      <c r="A77" s="463">
        <v>217</v>
      </c>
      <c r="B77" s="36" t="s">
        <v>860</v>
      </c>
      <c r="C77" s="41">
        <v>36329.796499999997</v>
      </c>
      <c r="D77" s="41">
        <v>0</v>
      </c>
      <c r="E77" s="15">
        <v>58474.423000000003</v>
      </c>
      <c r="F77" s="457">
        <f t="shared" si="1"/>
        <v>-22144.626500000006</v>
      </c>
      <c r="G77" s="112"/>
      <c r="H77" s="112"/>
      <c r="I77" s="112"/>
      <c r="J77" s="112"/>
      <c r="K77" s="112"/>
    </row>
    <row r="78" spans="1:11" s="45" customFormat="1" x14ac:dyDescent="0.25">
      <c r="A78" s="463">
        <v>218</v>
      </c>
      <c r="B78" s="36" t="s">
        <v>861</v>
      </c>
      <c r="C78" s="41">
        <v>36329.796500000004</v>
      </c>
      <c r="D78" s="41">
        <v>0</v>
      </c>
      <c r="E78" s="15">
        <v>379847.33000000007</v>
      </c>
      <c r="F78" s="457">
        <f t="shared" si="1"/>
        <v>-343517.53350000008</v>
      </c>
      <c r="G78" s="112"/>
      <c r="H78" s="112"/>
      <c r="I78" s="112"/>
      <c r="J78" s="112"/>
      <c r="K78" s="112"/>
    </row>
    <row r="79" spans="1:11" s="45" customFormat="1" x14ac:dyDescent="0.25">
      <c r="A79" s="463">
        <v>224</v>
      </c>
      <c r="B79" s="36" t="s">
        <v>862</v>
      </c>
      <c r="C79" s="41">
        <v>457392.92599999998</v>
      </c>
      <c r="D79" s="41">
        <v>0</v>
      </c>
      <c r="E79" s="15">
        <v>117595.05930000002</v>
      </c>
      <c r="F79" s="457">
        <f t="shared" si="1"/>
        <v>339797.86669999996</v>
      </c>
      <c r="G79" s="112"/>
      <c r="H79" s="112"/>
      <c r="I79" s="112"/>
      <c r="J79" s="112"/>
      <c r="K79" s="112"/>
    </row>
    <row r="80" spans="1:11" s="45" customFormat="1" x14ac:dyDescent="0.25">
      <c r="A80" s="463">
        <v>226</v>
      </c>
      <c r="B80" s="36" t="s">
        <v>863</v>
      </c>
      <c r="C80" s="41">
        <v>74156.916499999992</v>
      </c>
      <c r="D80" s="41">
        <v>0</v>
      </c>
      <c r="E80" s="15">
        <v>41058.186499999996</v>
      </c>
      <c r="F80" s="457">
        <f t="shared" si="1"/>
        <v>33098.729999999996</v>
      </c>
      <c r="G80" s="112"/>
      <c r="H80" s="112"/>
      <c r="I80" s="112"/>
      <c r="J80" s="112"/>
      <c r="K80" s="112"/>
    </row>
    <row r="81" spans="1:11" s="45" customFormat="1" x14ac:dyDescent="0.25">
      <c r="A81" s="463">
        <v>230</v>
      </c>
      <c r="B81" s="36" t="s">
        <v>864</v>
      </c>
      <c r="C81" s="41">
        <v>110329.1</v>
      </c>
      <c r="D81" s="41">
        <v>0</v>
      </c>
      <c r="E81" s="15">
        <v>27897.501</v>
      </c>
      <c r="F81" s="457">
        <f t="shared" si="1"/>
        <v>82431.599000000002</v>
      </c>
      <c r="G81" s="112"/>
      <c r="H81" s="112"/>
      <c r="I81" s="112"/>
      <c r="J81" s="112"/>
      <c r="K81" s="112"/>
    </row>
    <row r="82" spans="1:11" s="45" customFormat="1" x14ac:dyDescent="0.25">
      <c r="A82" s="463">
        <v>231</v>
      </c>
      <c r="B82" s="36" t="s">
        <v>865</v>
      </c>
      <c r="C82" s="41">
        <v>107255.64649999999</v>
      </c>
      <c r="D82" s="41">
        <v>0</v>
      </c>
      <c r="E82" s="15">
        <v>318378.26</v>
      </c>
      <c r="F82" s="457">
        <f t="shared" si="1"/>
        <v>-211122.61350000004</v>
      </c>
      <c r="G82" s="112"/>
      <c r="H82" s="112"/>
      <c r="I82" s="112"/>
      <c r="J82" s="112"/>
      <c r="K82" s="112"/>
    </row>
    <row r="83" spans="1:11" s="45" customFormat="1" x14ac:dyDescent="0.25">
      <c r="A83" s="463">
        <v>232</v>
      </c>
      <c r="B83" s="36" t="s">
        <v>866</v>
      </c>
      <c r="C83" s="41">
        <v>190711.73</v>
      </c>
      <c r="D83" s="41">
        <v>0</v>
      </c>
      <c r="E83" s="15">
        <v>250762.283</v>
      </c>
      <c r="F83" s="457">
        <f t="shared" si="1"/>
        <v>-60050.552999999985</v>
      </c>
      <c r="G83" s="112"/>
      <c r="H83" s="112"/>
      <c r="I83" s="112"/>
      <c r="J83" s="112"/>
      <c r="K83" s="112"/>
    </row>
    <row r="84" spans="1:11" s="45" customFormat="1" x14ac:dyDescent="0.25">
      <c r="A84" s="463">
        <v>233</v>
      </c>
      <c r="B84" s="36" t="s">
        <v>867</v>
      </c>
      <c r="C84" s="41">
        <v>307660.576</v>
      </c>
      <c r="D84" s="41">
        <v>0</v>
      </c>
      <c r="E84" s="15">
        <v>379138.07149999985</v>
      </c>
      <c r="F84" s="457">
        <f t="shared" si="1"/>
        <v>-71477.495499999844</v>
      </c>
      <c r="G84" s="112"/>
      <c r="H84" s="112"/>
      <c r="I84" s="112"/>
      <c r="J84" s="112"/>
      <c r="K84" s="112"/>
    </row>
    <row r="85" spans="1:11" s="45" customFormat="1" x14ac:dyDescent="0.25">
      <c r="A85" s="463">
        <v>235</v>
      </c>
      <c r="B85" s="36" t="s">
        <v>868</v>
      </c>
      <c r="C85" s="41">
        <v>3697679.7865000004</v>
      </c>
      <c r="D85" s="41">
        <v>0</v>
      </c>
      <c r="E85" s="15">
        <v>1302803.8399200002</v>
      </c>
      <c r="F85" s="457">
        <f t="shared" si="1"/>
        <v>2394875.9465800002</v>
      </c>
      <c r="G85" s="112"/>
      <c r="H85" s="112"/>
      <c r="I85" s="112"/>
      <c r="J85" s="112"/>
      <c r="K85" s="112"/>
    </row>
    <row r="86" spans="1:11" s="45" customFormat="1" x14ac:dyDescent="0.25">
      <c r="A86" s="463">
        <v>236</v>
      </c>
      <c r="B86" s="36" t="s">
        <v>869</v>
      </c>
      <c r="C86" s="41">
        <v>375355.35950000002</v>
      </c>
      <c r="D86" s="41">
        <v>0</v>
      </c>
      <c r="E86" s="15">
        <v>57560.267600000006</v>
      </c>
      <c r="F86" s="457">
        <f t="shared" si="1"/>
        <v>317795.0919</v>
      </c>
      <c r="G86" s="112"/>
      <c r="H86" s="112"/>
      <c r="I86" s="112"/>
      <c r="J86" s="112"/>
      <c r="K86" s="112"/>
    </row>
    <row r="87" spans="1:11" s="45" customFormat="1" x14ac:dyDescent="0.25">
      <c r="A87" s="463">
        <v>239</v>
      </c>
      <c r="B87" s="36" t="s">
        <v>870</v>
      </c>
      <c r="C87" s="41">
        <v>36250.99</v>
      </c>
      <c r="D87" s="41">
        <v>0</v>
      </c>
      <c r="E87" s="15">
        <v>32342.187600000005</v>
      </c>
      <c r="F87" s="457">
        <f t="shared" si="1"/>
        <v>3908.8023999999932</v>
      </c>
      <c r="G87" s="112"/>
      <c r="H87" s="112"/>
      <c r="I87" s="112"/>
      <c r="J87" s="112"/>
      <c r="K87" s="112"/>
    </row>
    <row r="88" spans="1:11" s="45" customFormat="1" x14ac:dyDescent="0.25">
      <c r="A88" s="463">
        <v>240</v>
      </c>
      <c r="B88" s="36" t="s">
        <v>871</v>
      </c>
      <c r="C88" s="41">
        <v>265026.25950000004</v>
      </c>
      <c r="D88" s="41">
        <v>0</v>
      </c>
      <c r="E88" s="15">
        <v>464911.06609999994</v>
      </c>
      <c r="F88" s="457">
        <f t="shared" si="1"/>
        <v>-199884.80659999989</v>
      </c>
      <c r="G88" s="112"/>
      <c r="H88" s="112"/>
      <c r="I88" s="112"/>
      <c r="J88" s="112"/>
      <c r="K88" s="112"/>
    </row>
    <row r="89" spans="1:11" s="45" customFormat="1" x14ac:dyDescent="0.25">
      <c r="A89" s="463">
        <v>241</v>
      </c>
      <c r="B89" s="36" t="s">
        <v>872</v>
      </c>
      <c r="C89" s="41">
        <v>336030.91599999997</v>
      </c>
      <c r="D89" s="41">
        <v>0</v>
      </c>
      <c r="E89" s="15">
        <v>152884.60999999999</v>
      </c>
      <c r="F89" s="457">
        <f t="shared" si="1"/>
        <v>183146.30599999998</v>
      </c>
      <c r="G89" s="112"/>
      <c r="H89" s="112"/>
      <c r="I89" s="112"/>
      <c r="J89" s="112"/>
      <c r="K89" s="112"/>
    </row>
    <row r="90" spans="1:11" s="45" customFormat="1" x14ac:dyDescent="0.25">
      <c r="A90" s="463">
        <v>244</v>
      </c>
      <c r="B90" s="36" t="s">
        <v>873</v>
      </c>
      <c r="C90" s="41">
        <v>630530.80650000018</v>
      </c>
      <c r="D90" s="41">
        <v>0</v>
      </c>
      <c r="E90" s="15">
        <v>515121.83950999996</v>
      </c>
      <c r="F90" s="457">
        <f t="shared" si="1"/>
        <v>115408.96699000022</v>
      </c>
      <c r="G90" s="112"/>
      <c r="H90" s="112"/>
      <c r="I90" s="112"/>
      <c r="J90" s="112"/>
      <c r="K90" s="112"/>
    </row>
    <row r="91" spans="1:11" s="45" customFormat="1" x14ac:dyDescent="0.25">
      <c r="A91" s="463">
        <v>245</v>
      </c>
      <c r="B91" s="36" t="s">
        <v>874</v>
      </c>
      <c r="C91" s="41">
        <v>760167.49900000007</v>
      </c>
      <c r="D91" s="41">
        <v>0</v>
      </c>
      <c r="E91" s="15">
        <v>2035452.1091199997</v>
      </c>
      <c r="F91" s="457">
        <f t="shared" si="1"/>
        <v>-1275284.6101199996</v>
      </c>
      <c r="G91" s="112"/>
      <c r="H91" s="112"/>
      <c r="I91" s="112"/>
      <c r="J91" s="112"/>
      <c r="K91" s="112"/>
    </row>
    <row r="92" spans="1:11" s="45" customFormat="1" x14ac:dyDescent="0.25">
      <c r="A92" s="463">
        <v>249</v>
      </c>
      <c r="B92" s="36" t="s">
        <v>875</v>
      </c>
      <c r="C92" s="41">
        <v>145082.76650000003</v>
      </c>
      <c r="D92" s="41">
        <v>0</v>
      </c>
      <c r="E92" s="15">
        <v>184549.06170000002</v>
      </c>
      <c r="F92" s="457">
        <f t="shared" si="1"/>
        <v>-39466.295199999993</v>
      </c>
      <c r="G92" s="112"/>
      <c r="H92" s="112"/>
      <c r="I92" s="112"/>
      <c r="J92" s="112"/>
      <c r="K92" s="112"/>
    </row>
    <row r="93" spans="1:11" s="45" customFormat="1" x14ac:dyDescent="0.25">
      <c r="A93" s="463">
        <v>250</v>
      </c>
      <c r="B93" s="36" t="s">
        <v>876</v>
      </c>
      <c r="C93" s="41">
        <v>58474.422999999995</v>
      </c>
      <c r="D93" s="41">
        <v>0</v>
      </c>
      <c r="E93" s="15">
        <v>12609.04</v>
      </c>
      <c r="F93" s="457">
        <f t="shared" si="1"/>
        <v>45865.382999999994</v>
      </c>
      <c r="G93" s="112"/>
      <c r="H93" s="112"/>
      <c r="I93" s="112"/>
      <c r="J93" s="112"/>
      <c r="K93" s="112"/>
    </row>
    <row r="94" spans="1:11" s="45" customFormat="1" x14ac:dyDescent="0.25">
      <c r="A94" s="463">
        <v>256</v>
      </c>
      <c r="B94" s="36" t="s">
        <v>877</v>
      </c>
      <c r="C94" s="41">
        <v>124671.883</v>
      </c>
      <c r="D94" s="41">
        <v>0</v>
      </c>
      <c r="E94" s="15">
        <v>0</v>
      </c>
      <c r="F94" s="457">
        <f t="shared" si="1"/>
        <v>124671.883</v>
      </c>
      <c r="G94" s="112"/>
      <c r="H94" s="112"/>
      <c r="I94" s="112"/>
      <c r="J94" s="112"/>
      <c r="K94" s="112"/>
    </row>
    <row r="95" spans="1:11" s="45" customFormat="1" x14ac:dyDescent="0.25">
      <c r="A95" s="463">
        <v>257</v>
      </c>
      <c r="B95" s="36" t="s">
        <v>878</v>
      </c>
      <c r="C95" s="41">
        <v>1286831.3385000001</v>
      </c>
      <c r="D95" s="41">
        <v>0</v>
      </c>
      <c r="E95" s="15">
        <v>1868398.0904200003</v>
      </c>
      <c r="F95" s="457">
        <f t="shared" si="1"/>
        <v>-581566.75192000018</v>
      </c>
      <c r="G95" s="112"/>
      <c r="H95" s="112"/>
      <c r="I95" s="112"/>
      <c r="J95" s="112"/>
      <c r="K95" s="112"/>
    </row>
    <row r="96" spans="1:11" s="45" customFormat="1" x14ac:dyDescent="0.25">
      <c r="A96" s="463">
        <v>260</v>
      </c>
      <c r="B96" s="36" t="s">
        <v>879</v>
      </c>
      <c r="C96" s="41">
        <v>101187.546</v>
      </c>
      <c r="D96" s="41">
        <v>0</v>
      </c>
      <c r="E96" s="15">
        <v>145082.76650000003</v>
      </c>
      <c r="F96" s="457">
        <f t="shared" si="1"/>
        <v>-43895.220500000025</v>
      </c>
      <c r="G96" s="112"/>
      <c r="H96" s="112"/>
      <c r="I96" s="112"/>
      <c r="J96" s="112"/>
      <c r="K96" s="112"/>
    </row>
    <row r="97" spans="1:11" s="45" customFormat="1" x14ac:dyDescent="0.25">
      <c r="A97" s="463">
        <v>261</v>
      </c>
      <c r="B97" s="36" t="s">
        <v>880</v>
      </c>
      <c r="C97" s="41">
        <v>178339.10949999999</v>
      </c>
      <c r="D97" s="41">
        <v>0</v>
      </c>
      <c r="E97" s="15">
        <v>209310.06400000001</v>
      </c>
      <c r="F97" s="457">
        <f t="shared" si="1"/>
        <v>-30970.954500000022</v>
      </c>
      <c r="G97" s="112"/>
      <c r="H97" s="112"/>
      <c r="I97" s="112"/>
      <c r="J97" s="112"/>
      <c r="K97" s="112"/>
    </row>
    <row r="98" spans="1:11" s="45" customFormat="1" x14ac:dyDescent="0.25">
      <c r="A98" s="463">
        <v>263</v>
      </c>
      <c r="B98" s="36" t="s">
        <v>881</v>
      </c>
      <c r="C98" s="41">
        <v>306005.63949999999</v>
      </c>
      <c r="D98" s="41">
        <v>0</v>
      </c>
      <c r="E98" s="15">
        <v>126169.2065</v>
      </c>
      <c r="F98" s="457">
        <f t="shared" si="1"/>
        <v>179836.43299999999</v>
      </c>
      <c r="G98" s="112"/>
      <c r="H98" s="112"/>
      <c r="I98" s="112"/>
      <c r="J98" s="112"/>
      <c r="K98" s="112"/>
    </row>
    <row r="99" spans="1:11" s="45" customFormat="1" x14ac:dyDescent="0.25">
      <c r="A99" s="463">
        <v>265</v>
      </c>
      <c r="B99" s="36" t="s">
        <v>882</v>
      </c>
      <c r="C99" s="41">
        <v>0</v>
      </c>
      <c r="D99" s="41">
        <v>0</v>
      </c>
      <c r="E99" s="15">
        <v>81958.760000000009</v>
      </c>
      <c r="F99" s="457">
        <f t="shared" si="1"/>
        <v>-81958.760000000009</v>
      </c>
      <c r="G99" s="112"/>
      <c r="H99" s="112"/>
      <c r="I99" s="112"/>
      <c r="J99" s="112"/>
      <c r="K99" s="112"/>
    </row>
    <row r="100" spans="1:11" s="45" customFormat="1" x14ac:dyDescent="0.25">
      <c r="A100" s="463">
        <v>271</v>
      </c>
      <c r="B100" s="36" t="s">
        <v>883</v>
      </c>
      <c r="C100" s="41">
        <v>277477.68650000007</v>
      </c>
      <c r="D100" s="41">
        <v>0</v>
      </c>
      <c r="E100" s="15">
        <v>256857.17770999996</v>
      </c>
      <c r="F100" s="457">
        <f t="shared" si="1"/>
        <v>20620.508790000109</v>
      </c>
      <c r="G100" s="112"/>
      <c r="H100" s="112"/>
      <c r="I100" s="112"/>
      <c r="J100" s="112"/>
      <c r="K100" s="112"/>
    </row>
    <row r="101" spans="1:11" s="45" customFormat="1" x14ac:dyDescent="0.25">
      <c r="A101" s="463">
        <v>272</v>
      </c>
      <c r="B101" s="36" t="s">
        <v>884</v>
      </c>
      <c r="C101" s="41">
        <v>724783.3805000002</v>
      </c>
      <c r="D101" s="41">
        <v>0</v>
      </c>
      <c r="E101" s="15">
        <v>707997.59600000014</v>
      </c>
      <c r="F101" s="457">
        <f t="shared" si="1"/>
        <v>16785.784500000067</v>
      </c>
      <c r="G101" s="112"/>
      <c r="H101" s="112"/>
      <c r="I101" s="112"/>
      <c r="J101" s="112"/>
      <c r="K101" s="112"/>
    </row>
    <row r="102" spans="1:11" s="45" customFormat="1" x14ac:dyDescent="0.25">
      <c r="A102" s="463">
        <v>273</v>
      </c>
      <c r="B102" s="36" t="s">
        <v>885</v>
      </c>
      <c r="C102" s="41">
        <v>217899.9725</v>
      </c>
      <c r="D102" s="41">
        <v>0</v>
      </c>
      <c r="E102" s="15">
        <v>37070.577600000004</v>
      </c>
      <c r="F102" s="457">
        <f t="shared" si="1"/>
        <v>180829.39490000001</v>
      </c>
      <c r="G102" s="112"/>
      <c r="H102" s="112"/>
      <c r="I102" s="112"/>
      <c r="J102" s="112"/>
      <c r="K102" s="112"/>
    </row>
    <row r="103" spans="1:11" s="45" customFormat="1" x14ac:dyDescent="0.25">
      <c r="A103" s="463">
        <v>275</v>
      </c>
      <c r="B103" s="36" t="s">
        <v>886</v>
      </c>
      <c r="C103" s="41">
        <v>56819.486499999999</v>
      </c>
      <c r="D103" s="41">
        <v>0</v>
      </c>
      <c r="E103" s="15">
        <v>57560.267600000006</v>
      </c>
      <c r="F103" s="457">
        <f t="shared" si="1"/>
        <v>-740.78110000000743</v>
      </c>
      <c r="G103" s="112"/>
      <c r="H103" s="112"/>
      <c r="I103" s="112"/>
      <c r="J103" s="112"/>
      <c r="K103" s="112"/>
    </row>
    <row r="104" spans="1:11" s="45" customFormat="1" x14ac:dyDescent="0.25">
      <c r="A104" s="463">
        <v>276</v>
      </c>
      <c r="B104" s="36" t="s">
        <v>887</v>
      </c>
      <c r="C104" s="41">
        <v>495141.23949999997</v>
      </c>
      <c r="D104" s="41">
        <v>0</v>
      </c>
      <c r="E104" s="15">
        <v>746466.20091000013</v>
      </c>
      <c r="F104" s="457">
        <f t="shared" si="1"/>
        <v>-251324.96141000016</v>
      </c>
      <c r="G104" s="112"/>
      <c r="H104" s="112"/>
      <c r="I104" s="112"/>
      <c r="J104" s="112"/>
      <c r="K104" s="112"/>
    </row>
    <row r="105" spans="1:11" s="45" customFormat="1" x14ac:dyDescent="0.25">
      <c r="A105" s="463">
        <v>280</v>
      </c>
      <c r="B105" s="36" t="s">
        <v>888</v>
      </c>
      <c r="C105" s="41">
        <v>0</v>
      </c>
      <c r="D105" s="41">
        <v>0</v>
      </c>
      <c r="E105" s="15">
        <v>865295.37000000011</v>
      </c>
      <c r="F105" s="457">
        <f t="shared" si="1"/>
        <v>-865295.37000000011</v>
      </c>
      <c r="G105" s="112"/>
      <c r="H105" s="112"/>
      <c r="I105" s="112"/>
      <c r="J105" s="112"/>
      <c r="K105" s="112"/>
    </row>
    <row r="106" spans="1:11" s="45" customFormat="1" x14ac:dyDescent="0.25">
      <c r="A106" s="463">
        <v>284</v>
      </c>
      <c r="B106" s="36" t="s">
        <v>889</v>
      </c>
      <c r="C106" s="41">
        <v>1275089.1700000004</v>
      </c>
      <c r="D106" s="41">
        <v>0</v>
      </c>
      <c r="E106" s="15">
        <v>59892.94</v>
      </c>
      <c r="F106" s="457">
        <f t="shared" si="1"/>
        <v>1215196.2300000004</v>
      </c>
      <c r="G106" s="112"/>
      <c r="H106" s="112"/>
      <c r="I106" s="112"/>
      <c r="J106" s="112"/>
      <c r="K106" s="112"/>
    </row>
    <row r="107" spans="1:11" s="45" customFormat="1" x14ac:dyDescent="0.25">
      <c r="A107" s="463">
        <v>285</v>
      </c>
      <c r="B107" s="36" t="s">
        <v>890</v>
      </c>
      <c r="C107" s="41">
        <v>616345.63650000014</v>
      </c>
      <c r="D107" s="41">
        <v>0</v>
      </c>
      <c r="E107" s="15">
        <v>1401463.2733999998</v>
      </c>
      <c r="F107" s="457">
        <f t="shared" si="1"/>
        <v>-785117.63689999969</v>
      </c>
      <c r="G107" s="112"/>
      <c r="H107" s="112"/>
      <c r="I107" s="112"/>
      <c r="J107" s="112"/>
      <c r="K107" s="112"/>
    </row>
    <row r="108" spans="1:11" s="45" customFormat="1" x14ac:dyDescent="0.25">
      <c r="A108" s="463">
        <v>286</v>
      </c>
      <c r="B108" s="36" t="s">
        <v>891</v>
      </c>
      <c r="C108" s="41">
        <v>1178708.8205000004</v>
      </c>
      <c r="D108" s="41">
        <v>0</v>
      </c>
      <c r="E108" s="15">
        <v>1330222.1974000006</v>
      </c>
      <c r="F108" s="457">
        <f t="shared" si="1"/>
        <v>-151513.37690000026</v>
      </c>
      <c r="G108" s="112"/>
      <c r="H108" s="112"/>
      <c r="I108" s="112"/>
      <c r="J108" s="112"/>
      <c r="K108" s="112"/>
    </row>
    <row r="109" spans="1:11" s="45" customFormat="1" x14ac:dyDescent="0.25">
      <c r="A109" s="463">
        <v>287</v>
      </c>
      <c r="B109" s="36" t="s">
        <v>892</v>
      </c>
      <c r="C109" s="41">
        <v>729984.60950000002</v>
      </c>
      <c r="D109" s="41">
        <v>0</v>
      </c>
      <c r="E109" s="15">
        <v>81958.760000000009</v>
      </c>
      <c r="F109" s="457">
        <f t="shared" si="1"/>
        <v>648025.84950000001</v>
      </c>
      <c r="G109" s="112"/>
      <c r="H109" s="112"/>
      <c r="I109" s="112"/>
      <c r="J109" s="112"/>
      <c r="K109" s="112"/>
    </row>
    <row r="110" spans="1:11" s="45" customFormat="1" x14ac:dyDescent="0.25">
      <c r="A110" s="463">
        <v>288</v>
      </c>
      <c r="B110" s="36" t="s">
        <v>893</v>
      </c>
      <c r="C110" s="41">
        <v>71004.656500000012</v>
      </c>
      <c r="D110" s="41">
        <v>0</v>
      </c>
      <c r="E110" s="15">
        <v>691873.78609999991</v>
      </c>
      <c r="F110" s="457">
        <f t="shared" si="1"/>
        <v>-620869.12959999987</v>
      </c>
      <c r="G110" s="112"/>
      <c r="H110" s="112"/>
      <c r="I110" s="112"/>
      <c r="J110" s="112"/>
      <c r="K110" s="112"/>
    </row>
    <row r="111" spans="1:11" s="45" customFormat="1" x14ac:dyDescent="0.25">
      <c r="A111" s="463">
        <v>290</v>
      </c>
      <c r="B111" s="36" t="s">
        <v>894</v>
      </c>
      <c r="C111" s="41">
        <v>48938.836499999998</v>
      </c>
      <c r="D111" s="41">
        <v>0</v>
      </c>
      <c r="E111" s="15">
        <v>122938.14</v>
      </c>
      <c r="F111" s="457">
        <f t="shared" si="1"/>
        <v>-73999.303500000009</v>
      </c>
      <c r="G111" s="112"/>
      <c r="H111" s="112"/>
      <c r="I111" s="112"/>
      <c r="J111" s="112"/>
      <c r="K111" s="112"/>
    </row>
    <row r="112" spans="1:11" s="45" customFormat="1" x14ac:dyDescent="0.25">
      <c r="A112" s="463">
        <v>291</v>
      </c>
      <c r="B112" s="36" t="s">
        <v>895</v>
      </c>
      <c r="C112" s="41">
        <v>12609.04</v>
      </c>
      <c r="D112" s="41">
        <v>0</v>
      </c>
      <c r="E112" s="15">
        <v>20489.690000000002</v>
      </c>
      <c r="F112" s="457">
        <f t="shared" si="1"/>
        <v>-7880.6500000000015</v>
      </c>
      <c r="G112" s="112"/>
      <c r="H112" s="112"/>
      <c r="I112" s="112"/>
      <c r="J112" s="112"/>
      <c r="K112" s="112"/>
    </row>
    <row r="113" spans="1:15" s="45" customFormat="1" x14ac:dyDescent="0.25">
      <c r="A113" s="463">
        <v>297</v>
      </c>
      <c r="B113" s="36" t="s">
        <v>896</v>
      </c>
      <c r="C113" s="41">
        <v>1258539.8050000002</v>
      </c>
      <c r="D113" s="41">
        <v>0</v>
      </c>
      <c r="E113" s="15">
        <v>4439892.0125399996</v>
      </c>
      <c r="F113" s="457">
        <f t="shared" si="1"/>
        <v>-3181352.2075399994</v>
      </c>
      <c r="G113" s="112"/>
      <c r="H113" s="112"/>
      <c r="I113" s="112"/>
      <c r="J113" s="112"/>
      <c r="K113" s="112"/>
    </row>
    <row r="114" spans="1:15" s="45" customFormat="1" x14ac:dyDescent="0.25">
      <c r="A114" s="463">
        <v>300</v>
      </c>
      <c r="B114" s="36" t="s">
        <v>897</v>
      </c>
      <c r="C114" s="41">
        <v>423978.97000000003</v>
      </c>
      <c r="D114" s="41">
        <v>0</v>
      </c>
      <c r="E114" s="15">
        <v>12609.04</v>
      </c>
      <c r="F114" s="457">
        <f t="shared" si="1"/>
        <v>411369.93000000005</v>
      </c>
      <c r="G114" s="112"/>
      <c r="H114" s="112"/>
      <c r="I114" s="112"/>
      <c r="J114" s="112"/>
      <c r="K114" s="112"/>
    </row>
    <row r="115" spans="1:15" s="45" customFormat="1" x14ac:dyDescent="0.25">
      <c r="A115" s="463">
        <v>301</v>
      </c>
      <c r="B115" s="36" t="s">
        <v>898</v>
      </c>
      <c r="C115" s="41">
        <v>745903.52249999985</v>
      </c>
      <c r="D115" s="41">
        <v>0</v>
      </c>
      <c r="E115" s="15">
        <v>323248.50169999996</v>
      </c>
      <c r="F115" s="457">
        <f t="shared" si="1"/>
        <v>422655.02079999988</v>
      </c>
      <c r="G115" s="112"/>
      <c r="H115" s="112"/>
      <c r="I115" s="112"/>
      <c r="J115" s="112"/>
      <c r="K115" s="112"/>
    </row>
    <row r="116" spans="1:15" s="45" customFormat="1" x14ac:dyDescent="0.25">
      <c r="A116" s="464">
        <v>304</v>
      </c>
      <c r="B116" s="36" t="s">
        <v>899</v>
      </c>
      <c r="C116" s="41">
        <v>0</v>
      </c>
      <c r="D116" s="41">
        <v>0</v>
      </c>
      <c r="E116" s="15">
        <v>255333.06000000003</v>
      </c>
      <c r="F116" s="457">
        <f t="shared" si="1"/>
        <v>-255333.06000000003</v>
      </c>
      <c r="G116" s="112"/>
      <c r="H116" s="112"/>
      <c r="I116" s="112"/>
      <c r="J116" s="112"/>
      <c r="K116" s="112"/>
    </row>
    <row r="117" spans="1:15" s="45" customFormat="1" x14ac:dyDescent="0.25">
      <c r="A117" s="463">
        <v>305</v>
      </c>
      <c r="B117" s="36" t="s">
        <v>900</v>
      </c>
      <c r="C117" s="41">
        <v>167227.39300000001</v>
      </c>
      <c r="D117" s="41">
        <v>0</v>
      </c>
      <c r="E117" s="15">
        <v>251660.6771</v>
      </c>
      <c r="F117" s="457">
        <f t="shared" si="1"/>
        <v>-84433.28409999999</v>
      </c>
      <c r="G117" s="112"/>
      <c r="H117" s="112"/>
      <c r="I117" s="112"/>
      <c r="J117" s="112"/>
      <c r="K117" s="112"/>
    </row>
    <row r="118" spans="1:15" s="45" customFormat="1" x14ac:dyDescent="0.25">
      <c r="A118" s="463">
        <v>309</v>
      </c>
      <c r="B118" s="36" t="s">
        <v>901</v>
      </c>
      <c r="C118" s="41">
        <v>135941.21249999999</v>
      </c>
      <c r="D118" s="41">
        <v>0</v>
      </c>
      <c r="E118" s="15">
        <v>173437.34520000004</v>
      </c>
      <c r="F118" s="457">
        <f t="shared" si="1"/>
        <v>-37496.132700000046</v>
      </c>
      <c r="G118" s="112"/>
      <c r="H118" s="112"/>
      <c r="I118" s="112"/>
      <c r="J118" s="112"/>
      <c r="K118" s="112"/>
    </row>
    <row r="119" spans="1:15" s="45" customFormat="1" x14ac:dyDescent="0.25">
      <c r="A119" s="463">
        <v>312</v>
      </c>
      <c r="B119" s="36" t="s">
        <v>902</v>
      </c>
      <c r="C119" s="41">
        <v>36250.99</v>
      </c>
      <c r="D119" s="41">
        <v>0</v>
      </c>
      <c r="E119" s="15">
        <v>45707.770000000004</v>
      </c>
      <c r="F119" s="457">
        <f t="shared" si="1"/>
        <v>-9456.7800000000061</v>
      </c>
      <c r="G119" s="112"/>
      <c r="H119" s="112"/>
      <c r="I119" s="112"/>
      <c r="J119" s="112"/>
      <c r="K119" s="112"/>
    </row>
    <row r="120" spans="1:15" s="45" customFormat="1" x14ac:dyDescent="0.25">
      <c r="A120" s="463">
        <v>316</v>
      </c>
      <c r="B120" s="36" t="s">
        <v>903</v>
      </c>
      <c r="C120" s="41">
        <v>137280.92300000001</v>
      </c>
      <c r="D120" s="41">
        <v>0</v>
      </c>
      <c r="E120" s="15">
        <v>359704.38859999995</v>
      </c>
      <c r="F120" s="457">
        <f t="shared" si="1"/>
        <v>-222423.46559999994</v>
      </c>
      <c r="G120" s="112"/>
      <c r="H120" s="112"/>
      <c r="I120" s="112"/>
      <c r="J120" s="112"/>
      <c r="K120" s="112"/>
    </row>
    <row r="121" spans="1:15" s="45" customFormat="1" x14ac:dyDescent="0.25">
      <c r="A121" s="463">
        <v>317</v>
      </c>
      <c r="B121" s="36" t="s">
        <v>904</v>
      </c>
      <c r="C121" s="41">
        <v>25218.080000000002</v>
      </c>
      <c r="D121" s="41">
        <v>0</v>
      </c>
      <c r="E121" s="15">
        <v>64621.33</v>
      </c>
      <c r="F121" s="457">
        <f t="shared" si="1"/>
        <v>-39403.25</v>
      </c>
      <c r="G121" s="112"/>
      <c r="H121" s="112"/>
      <c r="I121" s="112"/>
      <c r="J121" s="112"/>
      <c r="K121" s="112"/>
    </row>
    <row r="122" spans="1:15" s="45" customFormat="1" x14ac:dyDescent="0.25">
      <c r="A122" s="463">
        <v>320</v>
      </c>
      <c r="B122" s="36" t="s">
        <v>905</v>
      </c>
      <c r="C122" s="41">
        <v>197489.08900000001</v>
      </c>
      <c r="D122" s="41">
        <v>0</v>
      </c>
      <c r="E122" s="15">
        <v>213597.13760000005</v>
      </c>
      <c r="F122" s="457">
        <f t="shared" si="1"/>
        <v>-16108.048600000038</v>
      </c>
      <c r="G122" s="112"/>
      <c r="H122" s="112"/>
      <c r="I122" s="112"/>
      <c r="J122" s="112"/>
      <c r="K122" s="112"/>
    </row>
    <row r="123" spans="1:15" s="45" customFormat="1" x14ac:dyDescent="0.25">
      <c r="A123" s="463">
        <v>322</v>
      </c>
      <c r="B123" s="36" t="s">
        <v>906</v>
      </c>
      <c r="C123" s="41">
        <v>217742.35950000005</v>
      </c>
      <c r="D123" s="41">
        <v>0</v>
      </c>
      <c r="E123" s="15">
        <v>100825.0361</v>
      </c>
      <c r="F123" s="457">
        <f t="shared" si="1"/>
        <v>116917.32340000005</v>
      </c>
      <c r="G123" s="112"/>
      <c r="H123" s="112"/>
      <c r="I123" s="112"/>
      <c r="J123" s="112"/>
      <c r="K123" s="112"/>
    </row>
    <row r="124" spans="1:15" s="45" customFormat="1" x14ac:dyDescent="0.25">
      <c r="A124" s="463">
        <v>398</v>
      </c>
      <c r="B124" s="36" t="s">
        <v>907</v>
      </c>
      <c r="C124" s="41">
        <v>3754814.4989999998</v>
      </c>
      <c r="D124" s="41">
        <v>0</v>
      </c>
      <c r="E124" s="15">
        <v>12456101.801579997</v>
      </c>
      <c r="F124" s="457">
        <f t="shared" si="1"/>
        <v>-8701287.3025799971</v>
      </c>
      <c r="G124" s="112"/>
      <c r="H124" s="112"/>
      <c r="I124" s="112"/>
      <c r="J124" s="112"/>
      <c r="K124" s="112"/>
    </row>
    <row r="125" spans="1:15" s="45" customFormat="1" x14ac:dyDescent="0.25">
      <c r="A125" s="463">
        <v>399</v>
      </c>
      <c r="B125" s="36" t="s">
        <v>908</v>
      </c>
      <c r="C125" s="41">
        <v>163917.52000000002</v>
      </c>
      <c r="D125" s="41">
        <v>0</v>
      </c>
      <c r="E125" s="15">
        <v>98303.228099999978</v>
      </c>
      <c r="F125" s="457">
        <f t="shared" si="1"/>
        <v>65614.29190000004</v>
      </c>
      <c r="G125" s="112"/>
      <c r="H125" s="112"/>
      <c r="I125" s="112"/>
      <c r="J125" s="112"/>
      <c r="K125" s="112"/>
      <c r="M125" s="112"/>
      <c r="N125" s="458"/>
      <c r="O125" s="459"/>
    </row>
    <row r="126" spans="1:15" s="45" customFormat="1" x14ac:dyDescent="0.25">
      <c r="A126" s="463">
        <v>400</v>
      </c>
      <c r="B126" s="36" t="s">
        <v>909</v>
      </c>
      <c r="C126" s="41">
        <v>341153.33850000007</v>
      </c>
      <c r="D126" s="41">
        <v>0</v>
      </c>
      <c r="E126" s="15">
        <v>78964.113000000012</v>
      </c>
      <c r="F126" s="457">
        <f t="shared" si="1"/>
        <v>262189.22550000006</v>
      </c>
      <c r="G126" s="112"/>
      <c r="H126" s="112"/>
      <c r="I126" s="112"/>
      <c r="J126" s="112"/>
      <c r="K126" s="112"/>
      <c r="M126" s="112"/>
      <c r="N126" s="458"/>
    </row>
    <row r="127" spans="1:15" s="45" customFormat="1" x14ac:dyDescent="0.25">
      <c r="A127" s="463">
        <v>402</v>
      </c>
      <c r="B127" s="36" t="s">
        <v>910</v>
      </c>
      <c r="C127" s="41">
        <v>592782.49300000002</v>
      </c>
      <c r="D127" s="41">
        <v>0</v>
      </c>
      <c r="E127" s="15">
        <v>289345.94539999997</v>
      </c>
      <c r="F127" s="457">
        <f t="shared" si="1"/>
        <v>303436.54760000005</v>
      </c>
      <c r="G127" s="112"/>
      <c r="H127" s="112"/>
      <c r="I127" s="112"/>
      <c r="J127" s="112"/>
      <c r="K127" s="112"/>
    </row>
    <row r="128" spans="1:15" s="45" customFormat="1" x14ac:dyDescent="0.25">
      <c r="A128" s="463">
        <v>403</v>
      </c>
      <c r="B128" s="36" t="s">
        <v>911</v>
      </c>
      <c r="C128" s="41">
        <v>28370.340000000004</v>
      </c>
      <c r="D128" s="41">
        <v>0</v>
      </c>
      <c r="E128" s="15">
        <v>69349.72</v>
      </c>
      <c r="F128" s="457">
        <f t="shared" si="1"/>
        <v>-40979.379999999997</v>
      </c>
      <c r="G128" s="112"/>
      <c r="H128" s="112"/>
      <c r="I128" s="112"/>
      <c r="J128" s="112"/>
      <c r="K128" s="112"/>
    </row>
    <row r="129" spans="1:11" s="45" customFormat="1" x14ac:dyDescent="0.25">
      <c r="A129" s="463">
        <v>405</v>
      </c>
      <c r="B129" s="36" t="s">
        <v>912</v>
      </c>
      <c r="C129" s="41">
        <v>991700.99599999993</v>
      </c>
      <c r="D129" s="41">
        <v>0</v>
      </c>
      <c r="E129" s="15">
        <v>3101409.3178099995</v>
      </c>
      <c r="F129" s="457">
        <f t="shared" si="1"/>
        <v>-2109708.3218099996</v>
      </c>
      <c r="G129" s="112"/>
      <c r="H129" s="112"/>
      <c r="I129" s="112"/>
      <c r="J129" s="112"/>
      <c r="K129" s="112"/>
    </row>
    <row r="130" spans="1:11" s="45" customFormat="1" x14ac:dyDescent="0.25">
      <c r="A130" s="463">
        <v>407</v>
      </c>
      <c r="B130" s="36" t="s">
        <v>913</v>
      </c>
      <c r="C130" s="41">
        <v>190790.53650000002</v>
      </c>
      <c r="D130" s="41">
        <v>0</v>
      </c>
      <c r="E130" s="15">
        <v>1109674.3265000002</v>
      </c>
      <c r="F130" s="457">
        <f t="shared" si="1"/>
        <v>-918883.79000000015</v>
      </c>
      <c r="G130" s="112"/>
      <c r="H130" s="112"/>
      <c r="I130" s="112"/>
      <c r="J130" s="112"/>
      <c r="K130" s="112"/>
    </row>
    <row r="131" spans="1:11" s="45" customFormat="1" x14ac:dyDescent="0.25">
      <c r="A131" s="463">
        <v>408</v>
      </c>
      <c r="B131" s="36" t="s">
        <v>914</v>
      </c>
      <c r="C131" s="41">
        <v>238153.24299999996</v>
      </c>
      <c r="D131" s="41">
        <v>0</v>
      </c>
      <c r="E131" s="15">
        <v>258564.12650000001</v>
      </c>
      <c r="F131" s="457">
        <f t="shared" si="1"/>
        <v>-20410.883500000054</v>
      </c>
      <c r="G131" s="112"/>
      <c r="H131" s="112"/>
      <c r="I131" s="112"/>
      <c r="J131" s="112"/>
      <c r="K131" s="112"/>
    </row>
    <row r="132" spans="1:11" s="45" customFormat="1" x14ac:dyDescent="0.25">
      <c r="A132" s="463">
        <v>410</v>
      </c>
      <c r="B132" s="36" t="s">
        <v>915</v>
      </c>
      <c r="C132" s="41">
        <v>679627.25599999982</v>
      </c>
      <c r="D132" s="41">
        <v>0</v>
      </c>
      <c r="E132" s="15">
        <v>428355.88300999999</v>
      </c>
      <c r="F132" s="457">
        <f t="shared" si="1"/>
        <v>251271.37298999983</v>
      </c>
      <c r="G132" s="112"/>
      <c r="H132" s="112"/>
      <c r="I132" s="112"/>
      <c r="J132" s="112"/>
      <c r="K132" s="112"/>
    </row>
    <row r="133" spans="1:11" s="45" customFormat="1" x14ac:dyDescent="0.25">
      <c r="A133" s="463">
        <v>416</v>
      </c>
      <c r="B133" s="36" t="s">
        <v>916</v>
      </c>
      <c r="C133" s="41">
        <v>107176.84000000001</v>
      </c>
      <c r="D133" s="41">
        <v>0</v>
      </c>
      <c r="E133" s="15">
        <v>79436.952000000005</v>
      </c>
      <c r="F133" s="457">
        <f t="shared" si="1"/>
        <v>27739.888000000006</v>
      </c>
      <c r="G133" s="112"/>
      <c r="H133" s="112"/>
      <c r="I133" s="112"/>
      <c r="J133" s="112"/>
      <c r="K133" s="112"/>
    </row>
    <row r="134" spans="1:11" s="45" customFormat="1" x14ac:dyDescent="0.25">
      <c r="A134" s="463">
        <v>418</v>
      </c>
      <c r="B134" s="36" t="s">
        <v>917</v>
      </c>
      <c r="C134" s="41">
        <v>627536.15950000007</v>
      </c>
      <c r="D134" s="41">
        <v>0</v>
      </c>
      <c r="E134" s="15">
        <v>1179791.6218099999</v>
      </c>
      <c r="F134" s="457">
        <f t="shared" si="1"/>
        <v>-552255.46230999986</v>
      </c>
      <c r="G134" s="112"/>
      <c r="H134" s="112"/>
      <c r="I134" s="112"/>
      <c r="J134" s="112"/>
      <c r="K134" s="112"/>
    </row>
    <row r="135" spans="1:11" s="45" customFormat="1" x14ac:dyDescent="0.25">
      <c r="A135" s="463">
        <v>420</v>
      </c>
      <c r="B135" s="36" t="s">
        <v>918</v>
      </c>
      <c r="C135" s="41">
        <v>151623.70599999998</v>
      </c>
      <c r="D135" s="41">
        <v>0</v>
      </c>
      <c r="E135" s="15">
        <v>292309.06980000006</v>
      </c>
      <c r="F135" s="457">
        <f t="shared" si="1"/>
        <v>-140685.36380000008</v>
      </c>
      <c r="G135" s="112"/>
      <c r="H135" s="112"/>
      <c r="I135" s="112"/>
      <c r="J135" s="112"/>
      <c r="K135" s="112"/>
    </row>
    <row r="136" spans="1:11" s="45" customFormat="1" x14ac:dyDescent="0.25">
      <c r="A136" s="463">
        <v>421</v>
      </c>
      <c r="B136" s="36" t="s">
        <v>919</v>
      </c>
      <c r="C136" s="41">
        <v>0</v>
      </c>
      <c r="D136" s="41">
        <v>0</v>
      </c>
      <c r="E136" s="15">
        <v>0</v>
      </c>
      <c r="F136" s="457">
        <f t="shared" si="1"/>
        <v>0</v>
      </c>
      <c r="G136" s="112"/>
      <c r="H136" s="112"/>
      <c r="I136" s="112"/>
      <c r="J136" s="112"/>
      <c r="K136" s="112"/>
    </row>
    <row r="137" spans="1:11" s="45" customFormat="1" x14ac:dyDescent="0.25">
      <c r="A137" s="463">
        <v>422</v>
      </c>
      <c r="B137" s="36" t="s">
        <v>920</v>
      </c>
      <c r="C137" s="41">
        <v>405380.63600000012</v>
      </c>
      <c r="D137" s="41">
        <v>0</v>
      </c>
      <c r="E137" s="15">
        <v>260203.30170000004</v>
      </c>
      <c r="F137" s="457">
        <f t="shared" ref="F137:F200" si="2">C137+D137-E137</f>
        <v>145177.33430000008</v>
      </c>
      <c r="G137" s="112"/>
      <c r="H137" s="112"/>
      <c r="I137" s="112"/>
      <c r="J137" s="112"/>
      <c r="K137" s="112"/>
    </row>
    <row r="138" spans="1:11" s="45" customFormat="1" x14ac:dyDescent="0.25">
      <c r="A138" s="463">
        <v>423</v>
      </c>
      <c r="B138" s="36" t="s">
        <v>1083</v>
      </c>
      <c r="C138" s="41">
        <v>659295.17900000012</v>
      </c>
      <c r="D138" s="41">
        <v>0</v>
      </c>
      <c r="E138" s="15">
        <v>1431204.8465</v>
      </c>
      <c r="F138" s="457">
        <f t="shared" si="2"/>
        <v>-771909.66749999986</v>
      </c>
      <c r="G138" s="112"/>
      <c r="H138" s="112"/>
      <c r="I138" s="112"/>
      <c r="J138" s="112"/>
      <c r="K138" s="112"/>
    </row>
    <row r="139" spans="1:11" s="45" customFormat="1" x14ac:dyDescent="0.25">
      <c r="A139" s="463">
        <v>425</v>
      </c>
      <c r="B139" s="36" t="s">
        <v>921</v>
      </c>
      <c r="C139" s="41">
        <v>168724.71649999998</v>
      </c>
      <c r="D139" s="41">
        <v>0</v>
      </c>
      <c r="E139" s="15">
        <v>181549.68631000005</v>
      </c>
      <c r="F139" s="457">
        <f t="shared" si="2"/>
        <v>-12824.969810000068</v>
      </c>
      <c r="G139" s="112"/>
      <c r="H139" s="112"/>
      <c r="I139" s="112"/>
      <c r="J139" s="112"/>
      <c r="K139" s="112"/>
    </row>
    <row r="140" spans="1:11" s="45" customFormat="1" x14ac:dyDescent="0.25">
      <c r="A140" s="463">
        <v>426</v>
      </c>
      <c r="B140" s="36" t="s">
        <v>922</v>
      </c>
      <c r="C140" s="41">
        <v>400494.63300000003</v>
      </c>
      <c r="D140" s="41">
        <v>0</v>
      </c>
      <c r="E140" s="15">
        <v>1198312.72544</v>
      </c>
      <c r="F140" s="457">
        <f t="shared" si="2"/>
        <v>-797818.09243999992</v>
      </c>
      <c r="G140" s="112"/>
      <c r="H140" s="112"/>
      <c r="I140" s="112"/>
      <c r="J140" s="112"/>
      <c r="K140" s="112"/>
    </row>
    <row r="141" spans="1:11" s="45" customFormat="1" x14ac:dyDescent="0.25">
      <c r="A141" s="463">
        <v>430</v>
      </c>
      <c r="B141" s="36" t="s">
        <v>923</v>
      </c>
      <c r="C141" s="41">
        <v>649838.39899999974</v>
      </c>
      <c r="D141" s="41">
        <v>0</v>
      </c>
      <c r="E141" s="15">
        <v>599496.8067999999</v>
      </c>
      <c r="F141" s="457">
        <f t="shared" si="2"/>
        <v>50341.592199999839</v>
      </c>
      <c r="G141" s="112"/>
      <c r="H141" s="112"/>
      <c r="I141" s="112"/>
      <c r="J141" s="112"/>
      <c r="K141" s="112"/>
    </row>
    <row r="142" spans="1:11" s="45" customFormat="1" x14ac:dyDescent="0.25">
      <c r="A142" s="464">
        <v>433</v>
      </c>
      <c r="B142" s="36" t="s">
        <v>924</v>
      </c>
      <c r="C142" s="41">
        <v>264868.64650000003</v>
      </c>
      <c r="D142" s="41">
        <v>0</v>
      </c>
      <c r="E142" s="15">
        <v>256909.18999999994</v>
      </c>
      <c r="F142" s="457">
        <f t="shared" si="2"/>
        <v>7959.4565000000875</v>
      </c>
      <c r="G142" s="112"/>
      <c r="H142" s="112"/>
      <c r="I142" s="112"/>
      <c r="J142" s="112"/>
      <c r="K142" s="112"/>
    </row>
    <row r="143" spans="1:11" s="45" customFormat="1" x14ac:dyDescent="0.25">
      <c r="A143" s="463">
        <v>434</v>
      </c>
      <c r="B143" s="36" t="s">
        <v>925</v>
      </c>
      <c r="C143" s="41">
        <v>1432859.7830000003</v>
      </c>
      <c r="D143" s="41">
        <v>0</v>
      </c>
      <c r="E143" s="15">
        <v>474777.63990000001</v>
      </c>
      <c r="F143" s="457">
        <f t="shared" si="2"/>
        <v>958082.14310000022</v>
      </c>
      <c r="G143" s="112"/>
      <c r="H143" s="112"/>
      <c r="I143" s="112"/>
      <c r="J143" s="112"/>
      <c r="K143" s="112"/>
    </row>
    <row r="144" spans="1:11" s="45" customFormat="1" x14ac:dyDescent="0.25">
      <c r="A144" s="463">
        <v>435</v>
      </c>
      <c r="B144" s="36" t="s">
        <v>926</v>
      </c>
      <c r="C144" s="41">
        <v>75733.046499999997</v>
      </c>
      <c r="D144" s="41">
        <v>0</v>
      </c>
      <c r="E144" s="15">
        <v>138699.44</v>
      </c>
      <c r="F144" s="457">
        <f t="shared" si="2"/>
        <v>-62966.393500000006</v>
      </c>
      <c r="G144" s="112"/>
      <c r="H144" s="112"/>
      <c r="I144" s="112"/>
      <c r="J144" s="112"/>
      <c r="K144" s="112"/>
    </row>
    <row r="145" spans="1:11" s="45" customFormat="1" x14ac:dyDescent="0.25">
      <c r="A145" s="463">
        <v>436</v>
      </c>
      <c r="B145" s="36" t="s">
        <v>927</v>
      </c>
      <c r="C145" s="41">
        <v>53667.226500000004</v>
      </c>
      <c r="D145" s="41">
        <v>0</v>
      </c>
      <c r="E145" s="15">
        <v>64968.078600000001</v>
      </c>
      <c r="F145" s="457">
        <f t="shared" si="2"/>
        <v>-11300.852099999996</v>
      </c>
      <c r="G145" s="112"/>
      <c r="H145" s="112"/>
      <c r="I145" s="112"/>
      <c r="J145" s="112"/>
      <c r="K145" s="112"/>
    </row>
    <row r="146" spans="1:11" s="45" customFormat="1" x14ac:dyDescent="0.25">
      <c r="A146" s="463">
        <v>440</v>
      </c>
      <c r="B146" s="36" t="s">
        <v>928</v>
      </c>
      <c r="C146" s="41">
        <v>91573.152999999991</v>
      </c>
      <c r="D146" s="41">
        <v>0</v>
      </c>
      <c r="E146" s="15">
        <v>159346.74299999999</v>
      </c>
      <c r="F146" s="457">
        <f t="shared" si="2"/>
        <v>-67773.59</v>
      </c>
      <c r="G146" s="112"/>
      <c r="H146" s="112"/>
      <c r="I146" s="112"/>
      <c r="J146" s="112"/>
      <c r="K146" s="112"/>
    </row>
    <row r="147" spans="1:11" s="45" customFormat="1" x14ac:dyDescent="0.25">
      <c r="A147" s="463">
        <v>441</v>
      </c>
      <c r="B147" s="36" t="s">
        <v>929</v>
      </c>
      <c r="C147" s="41">
        <v>17416.236499999999</v>
      </c>
      <c r="D147" s="41">
        <v>0</v>
      </c>
      <c r="E147" s="15">
        <v>115877.0776</v>
      </c>
      <c r="F147" s="457">
        <f t="shared" si="2"/>
        <v>-98460.841100000005</v>
      </c>
      <c r="G147" s="112"/>
      <c r="H147" s="112"/>
      <c r="I147" s="112"/>
      <c r="J147" s="112"/>
      <c r="K147" s="112"/>
    </row>
    <row r="148" spans="1:11" s="45" customFormat="1" x14ac:dyDescent="0.25">
      <c r="A148" s="463">
        <v>444</v>
      </c>
      <c r="B148" s="36" t="s">
        <v>930</v>
      </c>
      <c r="C148" s="41">
        <v>3980437.5085</v>
      </c>
      <c r="D148" s="41">
        <v>0</v>
      </c>
      <c r="E148" s="15">
        <v>1445861.2793699997</v>
      </c>
      <c r="F148" s="457">
        <f t="shared" si="2"/>
        <v>2534576.2291300003</v>
      </c>
      <c r="G148" s="112"/>
      <c r="H148" s="112"/>
      <c r="I148" s="112"/>
      <c r="J148" s="112"/>
      <c r="K148" s="112"/>
    </row>
    <row r="149" spans="1:11" s="45" customFormat="1" x14ac:dyDescent="0.25">
      <c r="A149" s="463">
        <v>445</v>
      </c>
      <c r="B149" s="36" t="s">
        <v>931</v>
      </c>
      <c r="C149" s="41">
        <v>306005.63949999999</v>
      </c>
      <c r="D149" s="41">
        <v>0</v>
      </c>
      <c r="E149" s="15">
        <v>172617.75760000001</v>
      </c>
      <c r="F149" s="457">
        <f t="shared" si="2"/>
        <v>133387.88189999998</v>
      </c>
      <c r="G149" s="112"/>
      <c r="H149" s="112"/>
      <c r="I149" s="112"/>
      <c r="J149" s="112"/>
      <c r="K149" s="112"/>
    </row>
    <row r="150" spans="1:11" s="45" customFormat="1" x14ac:dyDescent="0.25">
      <c r="A150" s="463">
        <v>475</v>
      </c>
      <c r="B150" s="36" t="s">
        <v>932</v>
      </c>
      <c r="C150" s="41">
        <v>901546.3600000001</v>
      </c>
      <c r="D150" s="41">
        <v>0</v>
      </c>
      <c r="E150" s="15">
        <v>135216.19270000001</v>
      </c>
      <c r="F150" s="457">
        <f t="shared" si="2"/>
        <v>766330.16730000009</v>
      </c>
      <c r="G150" s="112"/>
      <c r="H150" s="112"/>
      <c r="I150" s="112"/>
      <c r="J150" s="112"/>
      <c r="K150" s="112"/>
    </row>
    <row r="151" spans="1:11" s="45" customFormat="1" x14ac:dyDescent="0.25">
      <c r="A151" s="463">
        <v>480</v>
      </c>
      <c r="B151" s="36" t="s">
        <v>933</v>
      </c>
      <c r="C151" s="41">
        <v>83613.696499999991</v>
      </c>
      <c r="D151" s="41">
        <v>0</v>
      </c>
      <c r="E151" s="15">
        <v>920538.72650000011</v>
      </c>
      <c r="F151" s="457">
        <f t="shared" si="2"/>
        <v>-836925.03000000014</v>
      </c>
      <c r="G151" s="112"/>
      <c r="H151" s="112"/>
      <c r="I151" s="112"/>
      <c r="J151" s="112"/>
      <c r="K151" s="112"/>
    </row>
    <row r="152" spans="1:11" s="45" customFormat="1" x14ac:dyDescent="0.25">
      <c r="A152" s="463">
        <v>481</v>
      </c>
      <c r="B152" s="36" t="s">
        <v>934</v>
      </c>
      <c r="C152" s="41">
        <v>290086.72649999999</v>
      </c>
      <c r="D152" s="41">
        <v>0</v>
      </c>
      <c r="E152" s="15">
        <v>532006.92019999993</v>
      </c>
      <c r="F152" s="457">
        <f t="shared" si="2"/>
        <v>-241920.19369999995</v>
      </c>
      <c r="G152" s="112"/>
      <c r="H152" s="112"/>
      <c r="I152" s="112"/>
      <c r="J152" s="112"/>
      <c r="K152" s="112"/>
    </row>
    <row r="153" spans="1:11" s="45" customFormat="1" x14ac:dyDescent="0.25">
      <c r="A153" s="463">
        <v>483</v>
      </c>
      <c r="B153" s="36" t="s">
        <v>935</v>
      </c>
      <c r="C153" s="41">
        <v>86765.9565</v>
      </c>
      <c r="D153" s="41">
        <v>0</v>
      </c>
      <c r="E153" s="15">
        <v>25218.080000000002</v>
      </c>
      <c r="F153" s="457">
        <f t="shared" si="2"/>
        <v>61547.876499999998</v>
      </c>
      <c r="G153" s="112"/>
      <c r="H153" s="112"/>
      <c r="I153" s="112"/>
      <c r="J153" s="112"/>
      <c r="K153" s="112"/>
    </row>
    <row r="154" spans="1:11" s="45" customFormat="1" x14ac:dyDescent="0.25">
      <c r="A154" s="463">
        <v>484</v>
      </c>
      <c r="B154" s="36" t="s">
        <v>936</v>
      </c>
      <c r="C154" s="41">
        <v>186219.75950000001</v>
      </c>
      <c r="D154" s="41">
        <v>0</v>
      </c>
      <c r="E154" s="15">
        <v>50514.966500000002</v>
      </c>
      <c r="F154" s="457">
        <f t="shared" si="2"/>
        <v>135704.79300000001</v>
      </c>
      <c r="G154" s="112"/>
      <c r="H154" s="112"/>
      <c r="I154" s="112"/>
      <c r="J154" s="112"/>
      <c r="K154" s="112"/>
    </row>
    <row r="155" spans="1:11" s="45" customFormat="1" x14ac:dyDescent="0.25">
      <c r="A155" s="463">
        <v>489</v>
      </c>
      <c r="B155" s="36" t="s">
        <v>158</v>
      </c>
      <c r="C155" s="41">
        <v>0</v>
      </c>
      <c r="D155" s="41">
        <v>0</v>
      </c>
      <c r="E155" s="15">
        <v>1304247.575</v>
      </c>
      <c r="F155" s="457">
        <f t="shared" si="2"/>
        <v>-1304247.575</v>
      </c>
      <c r="G155" s="112"/>
      <c r="H155" s="112"/>
      <c r="I155" s="112"/>
      <c r="J155" s="112"/>
      <c r="K155" s="112"/>
    </row>
    <row r="156" spans="1:11" s="45" customFormat="1" x14ac:dyDescent="0.25">
      <c r="A156" s="463">
        <v>491</v>
      </c>
      <c r="B156" s="36" t="s">
        <v>937</v>
      </c>
      <c r="C156" s="41">
        <v>969083.53050000023</v>
      </c>
      <c r="D156" s="41">
        <v>0</v>
      </c>
      <c r="E156" s="15">
        <v>753673.84340000001</v>
      </c>
      <c r="F156" s="457">
        <f t="shared" si="2"/>
        <v>215409.68710000021</v>
      </c>
      <c r="G156" s="112"/>
      <c r="H156" s="112"/>
      <c r="I156" s="112"/>
      <c r="J156" s="112"/>
      <c r="K156" s="112"/>
    </row>
    <row r="157" spans="1:11" s="45" customFormat="1" x14ac:dyDescent="0.25">
      <c r="A157" s="463">
        <v>494</v>
      </c>
      <c r="B157" s="36" t="s">
        <v>938</v>
      </c>
      <c r="C157" s="41">
        <v>238074.43650000004</v>
      </c>
      <c r="D157" s="41">
        <v>0</v>
      </c>
      <c r="E157" s="15">
        <v>140732.64769999997</v>
      </c>
      <c r="F157" s="457">
        <f t="shared" si="2"/>
        <v>97341.788800000068</v>
      </c>
      <c r="G157" s="112"/>
      <c r="H157" s="112"/>
      <c r="I157" s="112"/>
      <c r="J157" s="112"/>
      <c r="K157" s="112"/>
    </row>
    <row r="158" spans="1:11" s="45" customFormat="1" x14ac:dyDescent="0.25">
      <c r="A158" s="463">
        <v>495</v>
      </c>
      <c r="B158" s="36" t="s">
        <v>939</v>
      </c>
      <c r="C158" s="41">
        <v>4807.1965</v>
      </c>
      <c r="D158" s="41">
        <v>0</v>
      </c>
      <c r="E158" s="15">
        <v>73605.271000000008</v>
      </c>
      <c r="F158" s="457">
        <f t="shared" si="2"/>
        <v>-68798.074500000002</v>
      </c>
      <c r="G158" s="112"/>
      <c r="H158" s="112"/>
      <c r="I158" s="112"/>
      <c r="J158" s="112"/>
      <c r="K158" s="112"/>
    </row>
    <row r="159" spans="1:11" s="45" customFormat="1" x14ac:dyDescent="0.25">
      <c r="A159" s="463">
        <v>498</v>
      </c>
      <c r="B159" s="36" t="s">
        <v>940</v>
      </c>
      <c r="C159" s="41">
        <v>130818.79</v>
      </c>
      <c r="D159" s="41">
        <v>0</v>
      </c>
      <c r="E159" s="15">
        <v>101754.95280000001</v>
      </c>
      <c r="F159" s="457">
        <f t="shared" si="2"/>
        <v>29063.83719999998</v>
      </c>
      <c r="G159" s="112"/>
      <c r="H159" s="112"/>
      <c r="I159" s="112"/>
      <c r="J159" s="112"/>
      <c r="K159" s="112"/>
    </row>
    <row r="160" spans="1:11" s="45" customFormat="1" x14ac:dyDescent="0.25">
      <c r="A160" s="463">
        <v>499</v>
      </c>
      <c r="B160" s="36" t="s">
        <v>941</v>
      </c>
      <c r="C160" s="41">
        <v>1201405.0924999998</v>
      </c>
      <c r="D160" s="41">
        <v>0</v>
      </c>
      <c r="E160" s="15">
        <v>783347.64290999994</v>
      </c>
      <c r="F160" s="457">
        <f t="shared" si="2"/>
        <v>418057.44958999986</v>
      </c>
      <c r="G160" s="112"/>
      <c r="H160" s="112"/>
      <c r="I160" s="112"/>
      <c r="J160" s="112"/>
      <c r="K160" s="112"/>
    </row>
    <row r="161" spans="1:11" s="45" customFormat="1" x14ac:dyDescent="0.25">
      <c r="A161" s="463">
        <v>500</v>
      </c>
      <c r="B161" s="36" t="s">
        <v>942</v>
      </c>
      <c r="C161" s="41">
        <v>140433.18299999999</v>
      </c>
      <c r="D161" s="41">
        <v>0</v>
      </c>
      <c r="E161" s="15">
        <v>376033.09539999999</v>
      </c>
      <c r="F161" s="457">
        <f t="shared" si="2"/>
        <v>-235599.9124</v>
      </c>
      <c r="G161" s="112"/>
      <c r="H161" s="112"/>
      <c r="I161" s="112"/>
      <c r="J161" s="112"/>
      <c r="K161" s="112"/>
    </row>
    <row r="162" spans="1:11" s="45" customFormat="1" x14ac:dyDescent="0.25">
      <c r="A162" s="463">
        <v>503</v>
      </c>
      <c r="B162" s="36" t="s">
        <v>943</v>
      </c>
      <c r="C162" s="41">
        <v>373779.22950000002</v>
      </c>
      <c r="D162" s="41">
        <v>0</v>
      </c>
      <c r="E162" s="15">
        <v>223053.91760000002</v>
      </c>
      <c r="F162" s="457">
        <f t="shared" si="2"/>
        <v>150725.3119</v>
      </c>
      <c r="G162" s="112"/>
      <c r="H162" s="112"/>
      <c r="I162" s="112"/>
      <c r="J162" s="112"/>
      <c r="K162" s="112"/>
    </row>
    <row r="163" spans="1:11" s="45" customFormat="1" x14ac:dyDescent="0.25">
      <c r="A163" s="463">
        <v>504</v>
      </c>
      <c r="B163" s="36" t="s">
        <v>944</v>
      </c>
      <c r="C163" s="41">
        <v>67852.396500000003</v>
      </c>
      <c r="D163" s="41">
        <v>0</v>
      </c>
      <c r="E163" s="15">
        <v>962889.33960000006</v>
      </c>
      <c r="F163" s="457">
        <f t="shared" si="2"/>
        <v>-895036.94310000003</v>
      </c>
      <c r="G163" s="112"/>
      <c r="H163" s="112"/>
      <c r="I163" s="112"/>
      <c r="J163" s="112"/>
      <c r="K163" s="112"/>
    </row>
    <row r="164" spans="1:11" s="45" customFormat="1" x14ac:dyDescent="0.25">
      <c r="A164" s="463">
        <v>505</v>
      </c>
      <c r="B164" s="36" t="s">
        <v>945</v>
      </c>
      <c r="C164" s="41">
        <v>947726.96899999992</v>
      </c>
      <c r="D164" s="41">
        <v>0</v>
      </c>
      <c r="E164" s="15">
        <v>2861605.8667000001</v>
      </c>
      <c r="F164" s="457">
        <f t="shared" si="2"/>
        <v>-1913878.8977000001</v>
      </c>
      <c r="G164" s="112"/>
      <c r="H164" s="112"/>
      <c r="I164" s="112"/>
      <c r="J164" s="112"/>
      <c r="K164" s="112"/>
    </row>
    <row r="165" spans="1:11" s="45" customFormat="1" x14ac:dyDescent="0.25">
      <c r="A165" s="463">
        <v>507</v>
      </c>
      <c r="B165" s="36" t="s">
        <v>946</v>
      </c>
      <c r="C165" s="41">
        <v>181254.95</v>
      </c>
      <c r="D165" s="41">
        <v>0</v>
      </c>
      <c r="E165" s="15">
        <v>135090.1023</v>
      </c>
      <c r="F165" s="457">
        <f t="shared" si="2"/>
        <v>46164.847700000013</v>
      </c>
      <c r="G165" s="112"/>
      <c r="H165" s="112"/>
      <c r="I165" s="112"/>
      <c r="J165" s="112"/>
      <c r="K165" s="112"/>
    </row>
    <row r="166" spans="1:11" s="45" customFormat="1" x14ac:dyDescent="0.25">
      <c r="A166" s="463">
        <v>508</v>
      </c>
      <c r="B166" s="36" t="s">
        <v>947</v>
      </c>
      <c r="C166" s="41">
        <v>288431.78999999998</v>
      </c>
      <c r="D166" s="41">
        <v>0</v>
      </c>
      <c r="E166" s="15">
        <v>170442.69819999998</v>
      </c>
      <c r="F166" s="457">
        <f t="shared" si="2"/>
        <v>117989.09179999999</v>
      </c>
      <c r="G166" s="112"/>
      <c r="H166" s="112"/>
      <c r="I166" s="112"/>
      <c r="J166" s="112"/>
      <c r="K166" s="112"/>
    </row>
    <row r="167" spans="1:11" s="45" customFormat="1" x14ac:dyDescent="0.25">
      <c r="A167" s="463">
        <v>529</v>
      </c>
      <c r="B167" s="36" t="s">
        <v>948</v>
      </c>
      <c r="C167" s="41">
        <v>244378.9565</v>
      </c>
      <c r="D167" s="41">
        <v>0</v>
      </c>
      <c r="E167" s="15">
        <v>456615.89390999987</v>
      </c>
      <c r="F167" s="457">
        <f t="shared" si="2"/>
        <v>-212236.93740999987</v>
      </c>
      <c r="G167" s="112"/>
      <c r="H167" s="112"/>
      <c r="I167" s="112"/>
      <c r="J167" s="112"/>
      <c r="K167" s="112"/>
    </row>
    <row r="168" spans="1:11" s="45" customFormat="1" x14ac:dyDescent="0.25">
      <c r="A168" s="463">
        <v>531</v>
      </c>
      <c r="B168" s="36" t="s">
        <v>949</v>
      </c>
      <c r="C168" s="41">
        <v>208285.57950000002</v>
      </c>
      <c r="D168" s="41">
        <v>0</v>
      </c>
      <c r="E168" s="15">
        <v>169760.23391000001</v>
      </c>
      <c r="F168" s="457">
        <f t="shared" si="2"/>
        <v>38525.345590000012</v>
      </c>
      <c r="G168" s="112"/>
      <c r="H168" s="112"/>
      <c r="I168" s="112"/>
      <c r="J168" s="112"/>
      <c r="K168" s="112"/>
    </row>
    <row r="169" spans="1:11" s="45" customFormat="1" x14ac:dyDescent="0.25">
      <c r="A169" s="463">
        <v>535</v>
      </c>
      <c r="B169" s="36" t="s">
        <v>950</v>
      </c>
      <c r="C169" s="41">
        <v>260455.48249999998</v>
      </c>
      <c r="D169" s="41">
        <v>0</v>
      </c>
      <c r="E169" s="15">
        <v>325943.68400000001</v>
      </c>
      <c r="F169" s="457">
        <f t="shared" si="2"/>
        <v>-65488.201500000025</v>
      </c>
      <c r="G169" s="112"/>
      <c r="H169" s="112"/>
      <c r="I169" s="112"/>
      <c r="J169" s="112"/>
      <c r="K169" s="112"/>
    </row>
    <row r="170" spans="1:11" s="45" customFormat="1" x14ac:dyDescent="0.25">
      <c r="A170" s="463">
        <v>536</v>
      </c>
      <c r="B170" s="36" t="s">
        <v>951</v>
      </c>
      <c r="C170" s="41">
        <v>1188874.8590000002</v>
      </c>
      <c r="D170" s="41">
        <v>0</v>
      </c>
      <c r="E170" s="15">
        <v>1203513.95444</v>
      </c>
      <c r="F170" s="457">
        <f t="shared" si="2"/>
        <v>-14639.09543999983</v>
      </c>
      <c r="G170" s="112"/>
      <c r="H170" s="112"/>
      <c r="I170" s="112"/>
      <c r="J170" s="112"/>
      <c r="K170" s="112"/>
    </row>
    <row r="171" spans="1:11" s="45" customFormat="1" x14ac:dyDescent="0.25">
      <c r="A171" s="463">
        <v>538</v>
      </c>
      <c r="B171" s="36" t="s">
        <v>952</v>
      </c>
      <c r="C171" s="41">
        <v>153042.223</v>
      </c>
      <c r="D171" s="41">
        <v>0</v>
      </c>
      <c r="E171" s="15">
        <v>236498.30650000001</v>
      </c>
      <c r="F171" s="457">
        <f t="shared" si="2"/>
        <v>-83456.083500000008</v>
      </c>
      <c r="G171" s="112"/>
      <c r="H171" s="112"/>
      <c r="I171" s="112"/>
      <c r="J171" s="112"/>
      <c r="K171" s="112"/>
    </row>
    <row r="172" spans="1:11" s="45" customFormat="1" x14ac:dyDescent="0.25">
      <c r="A172" s="463">
        <v>541</v>
      </c>
      <c r="B172" s="36" t="s">
        <v>953</v>
      </c>
      <c r="C172" s="41">
        <v>124987.10899999997</v>
      </c>
      <c r="D172" s="41">
        <v>0</v>
      </c>
      <c r="E172" s="15">
        <v>135337.55471</v>
      </c>
      <c r="F172" s="457">
        <f t="shared" si="2"/>
        <v>-10350.445710000029</v>
      </c>
      <c r="G172" s="112"/>
      <c r="H172" s="112"/>
      <c r="I172" s="112"/>
      <c r="J172" s="112"/>
      <c r="K172" s="112"/>
    </row>
    <row r="173" spans="1:11" s="45" customFormat="1" x14ac:dyDescent="0.25">
      <c r="A173" s="463">
        <v>543</v>
      </c>
      <c r="B173" s="36" t="s">
        <v>954</v>
      </c>
      <c r="C173" s="41">
        <v>720764.24900000019</v>
      </c>
      <c r="D173" s="41">
        <v>0</v>
      </c>
      <c r="E173" s="15">
        <v>1001999.4294200002</v>
      </c>
      <c r="F173" s="457">
        <f t="shared" si="2"/>
        <v>-281235.18041999999</v>
      </c>
      <c r="G173" s="112"/>
      <c r="H173" s="112"/>
      <c r="I173" s="112"/>
      <c r="J173" s="112"/>
      <c r="K173" s="112"/>
    </row>
    <row r="174" spans="1:11" s="45" customFormat="1" x14ac:dyDescent="0.25">
      <c r="A174" s="463">
        <v>545</v>
      </c>
      <c r="B174" s="36" t="s">
        <v>955</v>
      </c>
      <c r="C174" s="41">
        <v>179915.2395</v>
      </c>
      <c r="D174" s="41">
        <v>0</v>
      </c>
      <c r="E174" s="15">
        <v>165572.4565</v>
      </c>
      <c r="F174" s="457">
        <f t="shared" si="2"/>
        <v>14342.782999999996</v>
      </c>
      <c r="G174" s="112"/>
      <c r="H174" s="112"/>
      <c r="I174" s="112"/>
      <c r="J174" s="112"/>
      <c r="K174" s="112"/>
    </row>
    <row r="175" spans="1:11" s="45" customFormat="1" x14ac:dyDescent="0.25">
      <c r="A175" s="463">
        <v>560</v>
      </c>
      <c r="B175" s="36" t="s">
        <v>956</v>
      </c>
      <c r="C175" s="41">
        <v>1576681.6455000006</v>
      </c>
      <c r="D175" s="41">
        <v>0</v>
      </c>
      <c r="E175" s="15">
        <v>1075357.2480099997</v>
      </c>
      <c r="F175" s="457">
        <f t="shared" si="2"/>
        <v>501324.39749000082</v>
      </c>
      <c r="G175" s="112"/>
      <c r="H175" s="112"/>
      <c r="I175" s="112"/>
      <c r="J175" s="112"/>
      <c r="K175" s="112"/>
    </row>
    <row r="176" spans="1:11" s="45" customFormat="1" x14ac:dyDescent="0.25">
      <c r="A176" s="463">
        <v>561</v>
      </c>
      <c r="B176" s="36" t="s">
        <v>957</v>
      </c>
      <c r="C176" s="41">
        <v>83534.889999999985</v>
      </c>
      <c r="D176" s="41">
        <v>0</v>
      </c>
      <c r="E176" s="15">
        <v>710834.63000000012</v>
      </c>
      <c r="F176" s="457">
        <f t="shared" si="2"/>
        <v>-627299.74000000011</v>
      </c>
      <c r="G176" s="112"/>
      <c r="H176" s="112"/>
      <c r="I176" s="112"/>
      <c r="J176" s="112"/>
      <c r="K176" s="112"/>
    </row>
    <row r="177" spans="1:11" s="45" customFormat="1" x14ac:dyDescent="0.25">
      <c r="A177" s="463">
        <v>562</v>
      </c>
      <c r="B177" s="36" t="s">
        <v>958</v>
      </c>
      <c r="C177" s="41">
        <v>319954.39000000007</v>
      </c>
      <c r="D177" s="41">
        <v>0</v>
      </c>
      <c r="E177" s="15">
        <v>427557.31047666667</v>
      </c>
      <c r="F177" s="457">
        <f t="shared" si="2"/>
        <v>-107602.92047666659</v>
      </c>
      <c r="G177" s="112"/>
      <c r="H177" s="112"/>
      <c r="I177" s="112"/>
      <c r="J177" s="112"/>
      <c r="K177" s="112"/>
    </row>
    <row r="178" spans="1:11" s="45" customFormat="1" x14ac:dyDescent="0.25">
      <c r="A178" s="463">
        <v>563</v>
      </c>
      <c r="B178" s="36" t="s">
        <v>959</v>
      </c>
      <c r="C178" s="41">
        <v>239571.75999999998</v>
      </c>
      <c r="D178" s="41">
        <v>0</v>
      </c>
      <c r="E178" s="15">
        <v>227088.81040000002</v>
      </c>
      <c r="F178" s="457">
        <f t="shared" si="2"/>
        <v>12482.949599999964</v>
      </c>
      <c r="G178" s="112"/>
      <c r="H178" s="112"/>
      <c r="I178" s="112"/>
      <c r="J178" s="112"/>
      <c r="K178" s="112"/>
    </row>
    <row r="179" spans="1:11" s="45" customFormat="1" x14ac:dyDescent="0.25">
      <c r="A179" s="463">
        <v>564</v>
      </c>
      <c r="B179" s="36" t="s">
        <v>960</v>
      </c>
      <c r="C179" s="41">
        <v>1531131.4885</v>
      </c>
      <c r="D179" s="41">
        <v>0</v>
      </c>
      <c r="E179" s="15">
        <v>15246152.94241</v>
      </c>
      <c r="F179" s="457">
        <f t="shared" si="2"/>
        <v>-13715021.453910001</v>
      </c>
      <c r="G179" s="112"/>
      <c r="H179" s="112"/>
      <c r="I179" s="112"/>
      <c r="J179" s="112"/>
      <c r="K179" s="112"/>
    </row>
    <row r="180" spans="1:11" s="45" customFormat="1" x14ac:dyDescent="0.25">
      <c r="A180" s="463">
        <v>576</v>
      </c>
      <c r="B180" s="36" t="s">
        <v>961</v>
      </c>
      <c r="C180" s="41">
        <v>9614.393</v>
      </c>
      <c r="D180" s="41">
        <v>0</v>
      </c>
      <c r="E180" s="15">
        <v>53667.226500000004</v>
      </c>
      <c r="F180" s="457">
        <f t="shared" si="2"/>
        <v>-44052.833500000008</v>
      </c>
      <c r="G180" s="112"/>
      <c r="H180" s="112"/>
      <c r="I180" s="112"/>
      <c r="J180" s="112"/>
      <c r="K180" s="112"/>
    </row>
    <row r="181" spans="1:11" s="45" customFormat="1" x14ac:dyDescent="0.25">
      <c r="A181" s="463">
        <v>577</v>
      </c>
      <c r="B181" s="36" t="s">
        <v>962</v>
      </c>
      <c r="C181" s="41">
        <v>417989.67599999992</v>
      </c>
      <c r="D181" s="41">
        <v>0</v>
      </c>
      <c r="E181" s="15">
        <v>442340.88449999999</v>
      </c>
      <c r="F181" s="457">
        <f t="shared" si="2"/>
        <v>-24351.208500000066</v>
      </c>
      <c r="G181" s="112"/>
      <c r="H181" s="112"/>
      <c r="I181" s="112"/>
      <c r="J181" s="112"/>
      <c r="K181" s="112"/>
    </row>
    <row r="182" spans="1:11" s="45" customFormat="1" x14ac:dyDescent="0.25">
      <c r="A182" s="463">
        <v>578</v>
      </c>
      <c r="B182" s="36" t="s">
        <v>963</v>
      </c>
      <c r="C182" s="41">
        <v>438715.7855</v>
      </c>
      <c r="D182" s="41">
        <v>0</v>
      </c>
      <c r="E182" s="15">
        <v>61469.070000000007</v>
      </c>
      <c r="F182" s="457">
        <f t="shared" si="2"/>
        <v>377246.71549999999</v>
      </c>
      <c r="G182" s="112"/>
      <c r="H182" s="112"/>
      <c r="I182" s="112"/>
      <c r="J182" s="112"/>
      <c r="K182" s="112"/>
    </row>
    <row r="183" spans="1:11" s="45" customFormat="1" x14ac:dyDescent="0.25">
      <c r="A183" s="463">
        <v>580</v>
      </c>
      <c r="B183" s="36" t="s">
        <v>964</v>
      </c>
      <c r="C183" s="41">
        <v>97798.866500000004</v>
      </c>
      <c r="D183" s="41">
        <v>0</v>
      </c>
      <c r="E183" s="15">
        <v>28370.340000000004</v>
      </c>
      <c r="F183" s="457">
        <f t="shared" si="2"/>
        <v>69428.526500000007</v>
      </c>
      <c r="G183" s="112"/>
      <c r="H183" s="112"/>
      <c r="I183" s="112"/>
      <c r="J183" s="112"/>
      <c r="K183" s="112"/>
    </row>
    <row r="184" spans="1:11" s="45" customFormat="1" x14ac:dyDescent="0.25">
      <c r="A184" s="463">
        <v>581</v>
      </c>
      <c r="B184" s="36" t="s">
        <v>965</v>
      </c>
      <c r="C184" s="41">
        <v>203478.383</v>
      </c>
      <c r="D184" s="41">
        <v>0</v>
      </c>
      <c r="E184" s="15">
        <v>95828.703999999998</v>
      </c>
      <c r="F184" s="457">
        <f t="shared" si="2"/>
        <v>107649.679</v>
      </c>
      <c r="G184" s="112"/>
      <c r="H184" s="112"/>
      <c r="I184" s="112"/>
      <c r="J184" s="112"/>
      <c r="K184" s="112"/>
    </row>
    <row r="185" spans="1:11" s="45" customFormat="1" x14ac:dyDescent="0.25">
      <c r="A185" s="463">
        <v>583</v>
      </c>
      <c r="B185" s="36" t="s">
        <v>966</v>
      </c>
      <c r="C185" s="41">
        <v>154460.74</v>
      </c>
      <c r="D185" s="41">
        <v>0</v>
      </c>
      <c r="E185" s="15">
        <v>4807.1965</v>
      </c>
      <c r="F185" s="457">
        <f t="shared" si="2"/>
        <v>149653.5435</v>
      </c>
      <c r="G185" s="112"/>
      <c r="H185" s="112"/>
      <c r="I185" s="112"/>
      <c r="J185" s="112"/>
      <c r="K185" s="112"/>
    </row>
    <row r="186" spans="1:11" s="45" customFormat="1" x14ac:dyDescent="0.25">
      <c r="A186" s="463">
        <v>584</v>
      </c>
      <c r="B186" s="36" t="s">
        <v>967</v>
      </c>
      <c r="C186" s="41">
        <v>25218.080000000002</v>
      </c>
      <c r="D186" s="41">
        <v>0</v>
      </c>
      <c r="E186" s="15">
        <v>12609.04</v>
      </c>
      <c r="F186" s="457">
        <f t="shared" si="2"/>
        <v>12609.04</v>
      </c>
      <c r="G186" s="112"/>
      <c r="H186" s="112"/>
      <c r="I186" s="112"/>
      <c r="J186" s="112"/>
      <c r="K186" s="112"/>
    </row>
    <row r="187" spans="1:11" s="45" customFormat="1" x14ac:dyDescent="0.25">
      <c r="A187" s="463">
        <v>588</v>
      </c>
      <c r="B187" s="36" t="s">
        <v>968</v>
      </c>
      <c r="C187" s="41">
        <v>53588.420000000006</v>
      </c>
      <c r="D187" s="41">
        <v>0</v>
      </c>
      <c r="E187" s="15">
        <v>64211.53620000001</v>
      </c>
      <c r="F187" s="457">
        <f t="shared" si="2"/>
        <v>-10623.116200000004</v>
      </c>
      <c r="G187" s="112"/>
      <c r="H187" s="112"/>
      <c r="I187" s="112"/>
      <c r="J187" s="112"/>
      <c r="K187" s="112"/>
    </row>
    <row r="188" spans="1:11" s="45" customFormat="1" x14ac:dyDescent="0.25">
      <c r="A188" s="463">
        <v>592</v>
      </c>
      <c r="B188" s="36" t="s">
        <v>969</v>
      </c>
      <c r="C188" s="41">
        <v>208127.96649999998</v>
      </c>
      <c r="D188" s="41">
        <v>0</v>
      </c>
      <c r="E188" s="15">
        <v>73605.271000000008</v>
      </c>
      <c r="F188" s="457">
        <f t="shared" si="2"/>
        <v>134522.69549999997</v>
      </c>
      <c r="G188" s="112"/>
      <c r="H188" s="112"/>
      <c r="I188" s="112"/>
      <c r="J188" s="112"/>
      <c r="K188" s="112"/>
    </row>
    <row r="189" spans="1:11" s="45" customFormat="1" x14ac:dyDescent="0.25">
      <c r="A189" s="463">
        <v>593</v>
      </c>
      <c r="B189" s="36" t="s">
        <v>970</v>
      </c>
      <c r="C189" s="41">
        <v>270385.10149999999</v>
      </c>
      <c r="D189" s="41">
        <v>0</v>
      </c>
      <c r="E189" s="15">
        <v>531140.04869999993</v>
      </c>
      <c r="F189" s="457">
        <f t="shared" si="2"/>
        <v>-260754.94719999994</v>
      </c>
      <c r="G189" s="112"/>
      <c r="H189" s="112"/>
      <c r="I189" s="112"/>
      <c r="J189" s="112"/>
      <c r="K189" s="112"/>
    </row>
    <row r="190" spans="1:11" s="45" customFormat="1" x14ac:dyDescent="0.25">
      <c r="A190" s="463">
        <v>595</v>
      </c>
      <c r="B190" s="36" t="s">
        <v>971</v>
      </c>
      <c r="C190" s="41">
        <v>228617.65650000004</v>
      </c>
      <c r="D190" s="41">
        <v>0</v>
      </c>
      <c r="E190" s="15">
        <v>91179.12049999999</v>
      </c>
      <c r="F190" s="457">
        <f t="shared" si="2"/>
        <v>137438.53600000005</v>
      </c>
      <c r="G190" s="112"/>
      <c r="H190" s="112"/>
      <c r="I190" s="112"/>
      <c r="J190" s="112"/>
      <c r="K190" s="112"/>
    </row>
    <row r="191" spans="1:11" s="45" customFormat="1" x14ac:dyDescent="0.25">
      <c r="A191" s="463">
        <v>598</v>
      </c>
      <c r="B191" s="36" t="s">
        <v>972</v>
      </c>
      <c r="C191" s="41">
        <v>1131897.7594999999</v>
      </c>
      <c r="D191" s="41">
        <v>0</v>
      </c>
      <c r="E191" s="15">
        <v>312231.353</v>
      </c>
      <c r="F191" s="457">
        <f t="shared" si="2"/>
        <v>819666.40649999992</v>
      </c>
      <c r="G191" s="112"/>
      <c r="H191" s="112"/>
      <c r="I191" s="112"/>
      <c r="J191" s="112"/>
      <c r="K191" s="112"/>
    </row>
    <row r="192" spans="1:11" s="45" customFormat="1" x14ac:dyDescent="0.25">
      <c r="A192" s="463">
        <v>599</v>
      </c>
      <c r="B192" s="36" t="s">
        <v>973</v>
      </c>
      <c r="C192" s="41">
        <v>216008.61649999997</v>
      </c>
      <c r="D192" s="41">
        <v>0</v>
      </c>
      <c r="E192" s="15">
        <v>710992.24300000013</v>
      </c>
      <c r="F192" s="457">
        <f t="shared" si="2"/>
        <v>-494983.62650000013</v>
      </c>
      <c r="G192" s="112"/>
      <c r="H192" s="112"/>
      <c r="I192" s="112"/>
      <c r="J192" s="112"/>
      <c r="K192" s="112"/>
    </row>
    <row r="193" spans="1:11" s="45" customFormat="1" x14ac:dyDescent="0.25">
      <c r="A193" s="463">
        <v>601</v>
      </c>
      <c r="B193" s="36" t="s">
        <v>974</v>
      </c>
      <c r="C193" s="41">
        <v>36250.990000000005</v>
      </c>
      <c r="D193" s="41">
        <v>0</v>
      </c>
      <c r="E193" s="15">
        <v>90737.804100000008</v>
      </c>
      <c r="F193" s="457">
        <f t="shared" si="2"/>
        <v>-54486.814100000003</v>
      </c>
      <c r="G193" s="112"/>
      <c r="H193" s="112"/>
      <c r="I193" s="112"/>
      <c r="J193" s="112"/>
      <c r="K193" s="112"/>
    </row>
    <row r="194" spans="1:11" s="45" customFormat="1" x14ac:dyDescent="0.25">
      <c r="A194" s="463">
        <v>604</v>
      </c>
      <c r="B194" s="36" t="s">
        <v>975</v>
      </c>
      <c r="C194" s="41">
        <v>224125.68600000002</v>
      </c>
      <c r="D194" s="41">
        <v>0</v>
      </c>
      <c r="E194" s="15">
        <v>960216.22312000021</v>
      </c>
      <c r="F194" s="457">
        <f t="shared" si="2"/>
        <v>-736090.53712000023</v>
      </c>
      <c r="G194" s="112"/>
      <c r="H194" s="112"/>
      <c r="I194" s="112"/>
      <c r="J194" s="112"/>
      <c r="K194" s="112"/>
    </row>
    <row r="195" spans="1:11" s="45" customFormat="1" x14ac:dyDescent="0.25">
      <c r="A195" s="463">
        <v>607</v>
      </c>
      <c r="B195" s="36" t="s">
        <v>976</v>
      </c>
      <c r="C195" s="41">
        <v>45707.770000000004</v>
      </c>
      <c r="D195" s="41">
        <v>0</v>
      </c>
      <c r="E195" s="15">
        <v>94567.799999999988</v>
      </c>
      <c r="F195" s="457">
        <f t="shared" si="2"/>
        <v>-48860.029999999984</v>
      </c>
      <c r="G195" s="112"/>
      <c r="H195" s="112"/>
      <c r="I195" s="112"/>
      <c r="J195" s="112"/>
      <c r="K195" s="112"/>
    </row>
    <row r="196" spans="1:11" s="45" customFormat="1" x14ac:dyDescent="0.25">
      <c r="A196" s="463">
        <v>608</v>
      </c>
      <c r="B196" s="36" t="s">
        <v>977</v>
      </c>
      <c r="C196" s="41">
        <v>75654.240000000005</v>
      </c>
      <c r="D196" s="41">
        <v>0</v>
      </c>
      <c r="E196" s="15">
        <v>78806.5</v>
      </c>
      <c r="F196" s="457">
        <f t="shared" si="2"/>
        <v>-3152.2599999999948</v>
      </c>
      <c r="G196" s="112"/>
      <c r="H196" s="112"/>
      <c r="I196" s="112"/>
      <c r="J196" s="112"/>
      <c r="K196" s="112"/>
    </row>
    <row r="197" spans="1:11" s="45" customFormat="1" x14ac:dyDescent="0.25">
      <c r="A197" s="463">
        <v>609</v>
      </c>
      <c r="B197" s="36" t="s">
        <v>978</v>
      </c>
      <c r="C197" s="41">
        <v>1372730.4235</v>
      </c>
      <c r="D197" s="41">
        <v>0</v>
      </c>
      <c r="E197" s="15">
        <v>4290946.1514100004</v>
      </c>
      <c r="F197" s="457">
        <f t="shared" si="2"/>
        <v>-2918215.7279100004</v>
      </c>
      <c r="G197" s="112"/>
      <c r="H197" s="112"/>
      <c r="I197" s="112"/>
      <c r="J197" s="112"/>
      <c r="K197" s="112"/>
    </row>
    <row r="198" spans="1:11" s="45" customFormat="1" x14ac:dyDescent="0.25">
      <c r="A198" s="463">
        <v>611</v>
      </c>
      <c r="B198" s="36" t="s">
        <v>979</v>
      </c>
      <c r="C198" s="41">
        <v>335873.30299999996</v>
      </c>
      <c r="D198" s="41">
        <v>0</v>
      </c>
      <c r="E198" s="15">
        <v>215803.71960000001</v>
      </c>
      <c r="F198" s="457">
        <f t="shared" si="2"/>
        <v>120069.58339999994</v>
      </c>
      <c r="G198" s="112"/>
      <c r="H198" s="112"/>
      <c r="I198" s="112"/>
      <c r="J198" s="112"/>
      <c r="K198" s="112"/>
    </row>
    <row r="199" spans="1:11" s="45" customFormat="1" x14ac:dyDescent="0.25">
      <c r="A199" s="463">
        <v>614</v>
      </c>
      <c r="B199" s="36" t="s">
        <v>980</v>
      </c>
      <c r="C199" s="41">
        <v>0</v>
      </c>
      <c r="D199" s="41">
        <v>0</v>
      </c>
      <c r="E199" s="15">
        <v>12609.04</v>
      </c>
      <c r="F199" s="457">
        <f t="shared" si="2"/>
        <v>-12609.04</v>
      </c>
      <c r="G199" s="112"/>
      <c r="H199" s="112"/>
      <c r="I199" s="112"/>
      <c r="J199" s="112"/>
      <c r="K199" s="112"/>
    </row>
    <row r="200" spans="1:11" s="45" customFormat="1" x14ac:dyDescent="0.25">
      <c r="A200" s="463">
        <v>615</v>
      </c>
      <c r="B200" s="36" t="s">
        <v>981</v>
      </c>
      <c r="C200" s="41">
        <v>152963.41649999999</v>
      </c>
      <c r="D200" s="41">
        <v>0</v>
      </c>
      <c r="E200" s="15">
        <v>142702.81020000001</v>
      </c>
      <c r="F200" s="457">
        <f t="shared" si="2"/>
        <v>10260.606299999985</v>
      </c>
      <c r="G200" s="112"/>
      <c r="H200" s="112"/>
      <c r="I200" s="112"/>
      <c r="J200" s="112"/>
      <c r="K200" s="112"/>
    </row>
    <row r="201" spans="1:11" s="45" customFormat="1" x14ac:dyDescent="0.25">
      <c r="A201" s="463">
        <v>616</v>
      </c>
      <c r="B201" s="36" t="s">
        <v>982</v>
      </c>
      <c r="C201" s="41">
        <v>49017.643000000004</v>
      </c>
      <c r="D201" s="41">
        <v>0</v>
      </c>
      <c r="E201" s="15">
        <v>743933.3600000001</v>
      </c>
      <c r="F201" s="457">
        <f t="shared" ref="F201:F264" si="3">C201+D201-E201</f>
        <v>-694915.71700000006</v>
      </c>
      <c r="G201" s="112"/>
      <c r="H201" s="112"/>
      <c r="I201" s="112"/>
      <c r="J201" s="112"/>
      <c r="K201" s="112"/>
    </row>
    <row r="202" spans="1:11" s="45" customFormat="1" x14ac:dyDescent="0.25">
      <c r="A202" s="464">
        <v>619</v>
      </c>
      <c r="B202" s="36" t="s">
        <v>983</v>
      </c>
      <c r="C202" s="41">
        <v>224046.87950000001</v>
      </c>
      <c r="D202" s="41">
        <v>0</v>
      </c>
      <c r="E202" s="15">
        <v>4807.1965</v>
      </c>
      <c r="F202" s="457">
        <f t="shared" si="3"/>
        <v>219239.68300000002</v>
      </c>
      <c r="G202" s="112"/>
      <c r="H202" s="112"/>
      <c r="I202" s="112"/>
      <c r="J202" s="112"/>
      <c r="K202" s="112"/>
    </row>
    <row r="203" spans="1:11" s="45" customFormat="1" x14ac:dyDescent="0.25">
      <c r="A203" s="463">
        <v>620</v>
      </c>
      <c r="B203" s="36" t="s">
        <v>984</v>
      </c>
      <c r="C203" s="41">
        <v>30025.2765</v>
      </c>
      <c r="D203" s="41">
        <v>0</v>
      </c>
      <c r="E203" s="15">
        <v>66197.460000000006</v>
      </c>
      <c r="F203" s="457">
        <f t="shared" si="3"/>
        <v>-36172.183500000006</v>
      </c>
      <c r="G203" s="112"/>
      <c r="H203" s="112"/>
      <c r="I203" s="112"/>
      <c r="J203" s="112"/>
      <c r="K203" s="112"/>
    </row>
    <row r="204" spans="1:11" s="45" customFormat="1" x14ac:dyDescent="0.25">
      <c r="A204" s="463">
        <v>623</v>
      </c>
      <c r="B204" s="36" t="s">
        <v>985</v>
      </c>
      <c r="C204" s="41">
        <v>20489.690000000002</v>
      </c>
      <c r="D204" s="41">
        <v>0</v>
      </c>
      <c r="E204" s="15">
        <v>89839.41</v>
      </c>
      <c r="F204" s="457">
        <f t="shared" si="3"/>
        <v>-69349.72</v>
      </c>
      <c r="G204" s="112"/>
      <c r="H204" s="112"/>
      <c r="I204" s="112"/>
      <c r="J204" s="112"/>
      <c r="K204" s="112"/>
    </row>
    <row r="205" spans="1:11" s="45" customFormat="1" x14ac:dyDescent="0.25">
      <c r="A205" s="463">
        <v>624</v>
      </c>
      <c r="B205" s="36" t="s">
        <v>986</v>
      </c>
      <c r="C205" s="41">
        <v>206551.8365</v>
      </c>
      <c r="D205" s="41">
        <v>0</v>
      </c>
      <c r="E205" s="15">
        <v>309551.93199999997</v>
      </c>
      <c r="F205" s="457">
        <f t="shared" si="3"/>
        <v>-103000.09549999997</v>
      </c>
      <c r="G205" s="112"/>
      <c r="H205" s="112"/>
      <c r="I205" s="112"/>
      <c r="J205" s="112"/>
      <c r="K205" s="112"/>
    </row>
    <row r="206" spans="1:11" s="45" customFormat="1" x14ac:dyDescent="0.25">
      <c r="A206" s="463">
        <v>625</v>
      </c>
      <c r="B206" s="36" t="s">
        <v>987</v>
      </c>
      <c r="C206" s="41">
        <v>88499.699500000002</v>
      </c>
      <c r="D206" s="41">
        <v>0</v>
      </c>
      <c r="E206" s="15">
        <v>93070.47649999999</v>
      </c>
      <c r="F206" s="457">
        <f t="shared" si="3"/>
        <v>-4570.7769999999873</v>
      </c>
      <c r="G206" s="112"/>
      <c r="H206" s="112"/>
      <c r="I206" s="112"/>
      <c r="J206" s="112"/>
      <c r="K206" s="112"/>
    </row>
    <row r="207" spans="1:11" s="45" customFormat="1" x14ac:dyDescent="0.25">
      <c r="A207" s="463">
        <v>626</v>
      </c>
      <c r="B207" s="36" t="s">
        <v>988</v>
      </c>
      <c r="C207" s="41">
        <v>48938.836499999998</v>
      </c>
      <c r="D207" s="41">
        <v>0</v>
      </c>
      <c r="E207" s="15">
        <v>55322.163</v>
      </c>
      <c r="F207" s="457">
        <f t="shared" si="3"/>
        <v>-6383.3265000000029</v>
      </c>
      <c r="G207" s="112"/>
      <c r="H207" s="112"/>
      <c r="I207" s="112"/>
      <c r="J207" s="112"/>
      <c r="K207" s="112"/>
    </row>
    <row r="208" spans="1:11" s="45" customFormat="1" x14ac:dyDescent="0.25">
      <c r="A208" s="463">
        <v>630</v>
      </c>
      <c r="B208" s="36" t="s">
        <v>989</v>
      </c>
      <c r="C208" s="41">
        <v>211201.41999999998</v>
      </c>
      <c r="D208" s="41">
        <v>0</v>
      </c>
      <c r="E208" s="15">
        <v>20489.690000000002</v>
      </c>
      <c r="F208" s="457">
        <f t="shared" si="3"/>
        <v>190711.72999999998</v>
      </c>
      <c r="G208" s="112"/>
      <c r="H208" s="112"/>
      <c r="I208" s="112"/>
      <c r="J208" s="112"/>
      <c r="K208" s="112"/>
    </row>
    <row r="209" spans="1:11" s="45" customFormat="1" x14ac:dyDescent="0.25">
      <c r="A209" s="463">
        <v>631</v>
      </c>
      <c r="B209" s="36" t="s">
        <v>990</v>
      </c>
      <c r="C209" s="41">
        <v>4807.1965</v>
      </c>
      <c r="D209" s="41">
        <v>0</v>
      </c>
      <c r="E209" s="15">
        <v>741127.84860000003</v>
      </c>
      <c r="F209" s="457">
        <f t="shared" si="3"/>
        <v>-736320.65210000006</v>
      </c>
      <c r="G209" s="112"/>
      <c r="H209" s="112"/>
      <c r="I209" s="112"/>
      <c r="J209" s="112"/>
      <c r="K209" s="112"/>
    </row>
    <row r="210" spans="1:11" s="45" customFormat="1" x14ac:dyDescent="0.25">
      <c r="A210" s="463">
        <v>635</v>
      </c>
      <c r="B210" s="36" t="s">
        <v>991</v>
      </c>
      <c r="C210" s="41">
        <v>266444.77650000004</v>
      </c>
      <c r="D210" s="41">
        <v>0</v>
      </c>
      <c r="E210" s="15">
        <v>766141.03169999993</v>
      </c>
      <c r="F210" s="457">
        <f t="shared" si="3"/>
        <v>-499696.2551999999</v>
      </c>
      <c r="G210" s="112"/>
      <c r="H210" s="112"/>
      <c r="I210" s="112"/>
      <c r="J210" s="112"/>
      <c r="K210" s="112"/>
    </row>
    <row r="211" spans="1:11" s="45" customFormat="1" x14ac:dyDescent="0.25">
      <c r="A211" s="463">
        <v>636</v>
      </c>
      <c r="B211" s="36" t="s">
        <v>992</v>
      </c>
      <c r="C211" s="41">
        <v>837397.86900000006</v>
      </c>
      <c r="D211" s="41">
        <v>0</v>
      </c>
      <c r="E211" s="15">
        <v>141851.70000000001</v>
      </c>
      <c r="F211" s="457">
        <f t="shared" si="3"/>
        <v>695546.16899999999</v>
      </c>
      <c r="G211" s="112"/>
      <c r="H211" s="112"/>
      <c r="I211" s="112"/>
      <c r="J211" s="112"/>
      <c r="K211" s="112"/>
    </row>
    <row r="212" spans="1:11" s="45" customFormat="1" x14ac:dyDescent="0.25">
      <c r="A212" s="463">
        <v>638</v>
      </c>
      <c r="B212" s="36" t="s">
        <v>993</v>
      </c>
      <c r="C212" s="41">
        <v>770885.18300000019</v>
      </c>
      <c r="D212" s="41">
        <v>0</v>
      </c>
      <c r="E212" s="15">
        <v>1443919.4872099997</v>
      </c>
      <c r="F212" s="457">
        <f t="shared" si="3"/>
        <v>-673034.30420999951</v>
      </c>
      <c r="G212" s="112"/>
      <c r="H212" s="112"/>
      <c r="I212" s="112"/>
      <c r="J212" s="112"/>
      <c r="K212" s="112"/>
    </row>
    <row r="213" spans="1:11" s="45" customFormat="1" x14ac:dyDescent="0.25">
      <c r="A213" s="463">
        <v>678</v>
      </c>
      <c r="B213" s="36" t="s">
        <v>994</v>
      </c>
      <c r="C213" s="41">
        <v>446438.82249999989</v>
      </c>
      <c r="D213" s="41">
        <v>0</v>
      </c>
      <c r="E213" s="15">
        <v>452916.71680000005</v>
      </c>
      <c r="F213" s="457">
        <f t="shared" si="3"/>
        <v>-6477.89430000016</v>
      </c>
      <c r="G213" s="112"/>
      <c r="H213" s="112"/>
      <c r="I213" s="112"/>
      <c r="J213" s="112"/>
      <c r="K213" s="112"/>
    </row>
    <row r="214" spans="1:11" s="45" customFormat="1" x14ac:dyDescent="0.25">
      <c r="A214" s="463">
        <v>680</v>
      </c>
      <c r="B214" s="36" t="s">
        <v>995</v>
      </c>
      <c r="C214" s="41">
        <v>972945.049</v>
      </c>
      <c r="D214" s="41">
        <v>0</v>
      </c>
      <c r="E214" s="15">
        <v>1760773.6294999998</v>
      </c>
      <c r="F214" s="457">
        <f t="shared" si="3"/>
        <v>-787828.58049999981</v>
      </c>
      <c r="G214" s="112"/>
      <c r="H214" s="112"/>
      <c r="I214" s="112"/>
      <c r="J214" s="112"/>
      <c r="K214" s="112"/>
    </row>
    <row r="215" spans="1:11" s="45" customFormat="1" x14ac:dyDescent="0.25">
      <c r="A215" s="463">
        <v>681</v>
      </c>
      <c r="B215" s="36" t="s">
        <v>996</v>
      </c>
      <c r="C215" s="41">
        <v>12687.8465</v>
      </c>
      <c r="D215" s="41">
        <v>0</v>
      </c>
      <c r="E215" s="15">
        <v>74078.11</v>
      </c>
      <c r="F215" s="457">
        <f t="shared" si="3"/>
        <v>-61390.263500000001</v>
      </c>
      <c r="G215" s="112"/>
      <c r="H215" s="112"/>
      <c r="I215" s="112"/>
      <c r="J215" s="112"/>
      <c r="K215" s="112"/>
    </row>
    <row r="216" spans="1:11" s="45" customFormat="1" x14ac:dyDescent="0.25">
      <c r="A216" s="463">
        <v>683</v>
      </c>
      <c r="B216" s="36" t="s">
        <v>997</v>
      </c>
      <c r="C216" s="41">
        <v>152963.41650000005</v>
      </c>
      <c r="D216" s="41">
        <v>0</v>
      </c>
      <c r="E216" s="15">
        <v>148156.22</v>
      </c>
      <c r="F216" s="457">
        <f t="shared" si="3"/>
        <v>4807.1965000000491</v>
      </c>
      <c r="G216" s="112"/>
      <c r="H216" s="112"/>
      <c r="I216" s="112"/>
      <c r="J216" s="112"/>
      <c r="K216" s="112"/>
    </row>
    <row r="217" spans="1:11" s="45" customFormat="1" x14ac:dyDescent="0.25">
      <c r="A217" s="463">
        <v>684</v>
      </c>
      <c r="B217" s="36" t="s">
        <v>998</v>
      </c>
      <c r="C217" s="41">
        <v>982559.44200000027</v>
      </c>
      <c r="D217" s="41">
        <v>0</v>
      </c>
      <c r="E217" s="15">
        <v>4080167.1342500006</v>
      </c>
      <c r="F217" s="457">
        <f t="shared" si="3"/>
        <v>-3097607.6922500003</v>
      </c>
      <c r="G217" s="112"/>
      <c r="H217" s="112"/>
      <c r="I217" s="112"/>
      <c r="J217" s="112"/>
      <c r="K217" s="112"/>
    </row>
    <row r="218" spans="1:11" s="45" customFormat="1" x14ac:dyDescent="0.25">
      <c r="A218" s="463">
        <v>686</v>
      </c>
      <c r="B218" s="36" t="s">
        <v>999</v>
      </c>
      <c r="C218" s="41">
        <v>85189.826499999996</v>
      </c>
      <c r="D218" s="41">
        <v>0</v>
      </c>
      <c r="E218" s="15">
        <v>74141.155200000008</v>
      </c>
      <c r="F218" s="457">
        <f t="shared" si="3"/>
        <v>11048.671299999987</v>
      </c>
      <c r="G218" s="112"/>
      <c r="H218" s="112"/>
      <c r="I218" s="112"/>
      <c r="J218" s="112"/>
      <c r="K218" s="112"/>
    </row>
    <row r="219" spans="1:11" s="45" customFormat="1" x14ac:dyDescent="0.25">
      <c r="A219" s="463">
        <v>687</v>
      </c>
      <c r="B219" s="36" t="s">
        <v>1000</v>
      </c>
      <c r="C219" s="41">
        <v>231769.91650000002</v>
      </c>
      <c r="D219" s="41">
        <v>0</v>
      </c>
      <c r="E219" s="15">
        <v>20489.690000000002</v>
      </c>
      <c r="F219" s="457">
        <f t="shared" si="3"/>
        <v>211280.22650000002</v>
      </c>
      <c r="G219" s="112"/>
      <c r="H219" s="112"/>
      <c r="I219" s="112"/>
      <c r="J219" s="112"/>
      <c r="K219" s="112"/>
    </row>
    <row r="220" spans="1:11" s="45" customFormat="1" x14ac:dyDescent="0.25">
      <c r="A220" s="463">
        <v>689</v>
      </c>
      <c r="B220" s="36" t="s">
        <v>1001</v>
      </c>
      <c r="C220" s="41">
        <v>42791.929499999998</v>
      </c>
      <c r="D220" s="41">
        <v>0</v>
      </c>
      <c r="E220" s="15">
        <v>39466.2952</v>
      </c>
      <c r="F220" s="457">
        <f t="shared" si="3"/>
        <v>3325.6342999999979</v>
      </c>
      <c r="G220" s="112"/>
      <c r="H220" s="112"/>
      <c r="I220" s="112"/>
      <c r="J220" s="112"/>
      <c r="K220" s="112"/>
    </row>
    <row r="221" spans="1:11" s="45" customFormat="1" x14ac:dyDescent="0.25">
      <c r="A221" s="463">
        <v>691</v>
      </c>
      <c r="B221" s="36" t="s">
        <v>1002</v>
      </c>
      <c r="C221" s="41">
        <v>94646.606500000009</v>
      </c>
      <c r="D221" s="41">
        <v>0</v>
      </c>
      <c r="E221" s="15">
        <v>116633.62</v>
      </c>
      <c r="F221" s="457">
        <f t="shared" si="3"/>
        <v>-21987.013499999986</v>
      </c>
      <c r="G221" s="112"/>
      <c r="H221" s="112"/>
      <c r="I221" s="112"/>
      <c r="J221" s="112"/>
      <c r="K221" s="112"/>
    </row>
    <row r="222" spans="1:11" s="45" customFormat="1" x14ac:dyDescent="0.25">
      <c r="A222" s="463">
        <v>694</v>
      </c>
      <c r="B222" s="36" t="s">
        <v>1003</v>
      </c>
      <c r="C222" s="41">
        <v>928892.21550000005</v>
      </c>
      <c r="D222" s="41">
        <v>0</v>
      </c>
      <c r="E222" s="15">
        <v>651572.14200000011</v>
      </c>
      <c r="F222" s="457">
        <f t="shared" si="3"/>
        <v>277320.07349999994</v>
      </c>
      <c r="G222" s="112"/>
      <c r="H222" s="112"/>
      <c r="I222" s="112"/>
      <c r="J222" s="112"/>
      <c r="K222" s="112"/>
    </row>
    <row r="223" spans="1:11" s="45" customFormat="1" x14ac:dyDescent="0.25">
      <c r="A223" s="463">
        <v>697</v>
      </c>
      <c r="B223" s="36" t="s">
        <v>1004</v>
      </c>
      <c r="C223" s="41">
        <v>52012.290000000008</v>
      </c>
      <c r="D223" s="41">
        <v>0</v>
      </c>
      <c r="E223" s="15">
        <v>24461.537600000003</v>
      </c>
      <c r="F223" s="457">
        <f t="shared" si="3"/>
        <v>27550.752400000005</v>
      </c>
      <c r="G223" s="112"/>
      <c r="H223" s="112"/>
      <c r="I223" s="112"/>
      <c r="J223" s="112"/>
      <c r="K223" s="112"/>
    </row>
    <row r="224" spans="1:11" s="45" customFormat="1" x14ac:dyDescent="0.25">
      <c r="A224" s="463">
        <v>698</v>
      </c>
      <c r="B224" s="36" t="s">
        <v>1005</v>
      </c>
      <c r="C224" s="41">
        <v>900285.45600000024</v>
      </c>
      <c r="D224" s="41">
        <v>0</v>
      </c>
      <c r="E224" s="15">
        <v>6483579.4009100003</v>
      </c>
      <c r="F224" s="457">
        <f t="shared" si="3"/>
        <v>-5583293.9449100001</v>
      </c>
      <c r="G224" s="112"/>
      <c r="H224" s="112"/>
      <c r="I224" s="112"/>
      <c r="J224" s="112"/>
      <c r="K224" s="112"/>
    </row>
    <row r="225" spans="1:11" s="45" customFormat="1" x14ac:dyDescent="0.25">
      <c r="A225" s="463">
        <v>700</v>
      </c>
      <c r="B225" s="36" t="s">
        <v>1006</v>
      </c>
      <c r="C225" s="41">
        <v>119864.68650000001</v>
      </c>
      <c r="D225" s="41">
        <v>0</v>
      </c>
      <c r="E225" s="15">
        <v>134034.09520000001</v>
      </c>
      <c r="F225" s="457">
        <f t="shared" si="3"/>
        <v>-14169.4087</v>
      </c>
      <c r="G225" s="112"/>
      <c r="H225" s="112"/>
      <c r="I225" s="112"/>
      <c r="J225" s="112"/>
      <c r="K225" s="112"/>
    </row>
    <row r="226" spans="1:11" s="45" customFormat="1" x14ac:dyDescent="0.25">
      <c r="A226" s="463">
        <v>702</v>
      </c>
      <c r="B226" s="36" t="s">
        <v>1007</v>
      </c>
      <c r="C226" s="41">
        <v>45865.383000000002</v>
      </c>
      <c r="D226" s="41">
        <v>0</v>
      </c>
      <c r="E226" s="15">
        <v>47914.351999999999</v>
      </c>
      <c r="F226" s="457">
        <f t="shared" si="3"/>
        <v>-2048.9689999999973</v>
      </c>
      <c r="G226" s="112"/>
      <c r="H226" s="112"/>
      <c r="I226" s="112"/>
      <c r="J226" s="112"/>
      <c r="K226" s="112"/>
    </row>
    <row r="227" spans="1:11" s="45" customFormat="1" x14ac:dyDescent="0.25">
      <c r="A227" s="463">
        <v>704</v>
      </c>
      <c r="B227" s="36" t="s">
        <v>1008</v>
      </c>
      <c r="C227" s="41">
        <v>340444.08000000007</v>
      </c>
      <c r="D227" s="41">
        <v>0</v>
      </c>
      <c r="E227" s="15">
        <v>279053.81650000002</v>
      </c>
      <c r="F227" s="457">
        <f t="shared" si="3"/>
        <v>61390.263500000059</v>
      </c>
      <c r="G227" s="112"/>
      <c r="H227" s="112"/>
      <c r="I227" s="112"/>
      <c r="J227" s="112"/>
      <c r="K227" s="112"/>
    </row>
    <row r="228" spans="1:11" s="45" customFormat="1" x14ac:dyDescent="0.25">
      <c r="A228" s="463">
        <v>707</v>
      </c>
      <c r="B228" s="36" t="s">
        <v>1009</v>
      </c>
      <c r="C228" s="41">
        <v>23641.949999999997</v>
      </c>
      <c r="D228" s="41">
        <v>0</v>
      </c>
      <c r="E228" s="15">
        <v>40979.380000000005</v>
      </c>
      <c r="F228" s="457">
        <f t="shared" si="3"/>
        <v>-17337.430000000008</v>
      </c>
      <c r="G228" s="112"/>
      <c r="H228" s="112"/>
      <c r="I228" s="112"/>
      <c r="J228" s="112"/>
      <c r="K228" s="112"/>
    </row>
    <row r="229" spans="1:11" s="45" customFormat="1" x14ac:dyDescent="0.25">
      <c r="A229" s="463">
        <v>710</v>
      </c>
      <c r="B229" s="36" t="s">
        <v>1010</v>
      </c>
      <c r="C229" s="41">
        <v>503337.11550000001</v>
      </c>
      <c r="D229" s="41">
        <v>0</v>
      </c>
      <c r="E229" s="15">
        <v>1642009.0817400001</v>
      </c>
      <c r="F229" s="457">
        <f t="shared" si="3"/>
        <v>-1138671.96624</v>
      </c>
      <c r="G229" s="112"/>
      <c r="H229" s="112"/>
      <c r="I229" s="112"/>
      <c r="J229" s="112"/>
      <c r="K229" s="112"/>
    </row>
    <row r="230" spans="1:11" s="45" customFormat="1" x14ac:dyDescent="0.25">
      <c r="A230" s="463">
        <v>729</v>
      </c>
      <c r="B230" s="36" t="s">
        <v>1011</v>
      </c>
      <c r="C230" s="41">
        <v>108831.77650000002</v>
      </c>
      <c r="D230" s="41">
        <v>0</v>
      </c>
      <c r="E230" s="15">
        <v>149259.51100000003</v>
      </c>
      <c r="F230" s="457">
        <f t="shared" si="3"/>
        <v>-40427.734500000006</v>
      </c>
      <c r="G230" s="112"/>
      <c r="H230" s="112"/>
      <c r="I230" s="112"/>
      <c r="J230" s="112"/>
      <c r="K230" s="112"/>
    </row>
    <row r="231" spans="1:11" s="45" customFormat="1" x14ac:dyDescent="0.25">
      <c r="A231" s="463">
        <v>732</v>
      </c>
      <c r="B231" s="36" t="s">
        <v>1012</v>
      </c>
      <c r="C231" s="41">
        <v>0</v>
      </c>
      <c r="D231" s="41">
        <v>0</v>
      </c>
      <c r="E231" s="15">
        <v>102448.45</v>
      </c>
      <c r="F231" s="457">
        <f t="shared" si="3"/>
        <v>-102448.45</v>
      </c>
      <c r="G231" s="112"/>
      <c r="H231" s="112"/>
      <c r="I231" s="112"/>
      <c r="J231" s="112"/>
      <c r="K231" s="112"/>
    </row>
    <row r="232" spans="1:11" s="45" customFormat="1" x14ac:dyDescent="0.25">
      <c r="A232" s="463">
        <v>734</v>
      </c>
      <c r="B232" s="36" t="s">
        <v>1013</v>
      </c>
      <c r="C232" s="41">
        <v>569613.38199999998</v>
      </c>
      <c r="D232" s="41">
        <v>0</v>
      </c>
      <c r="E232" s="15">
        <v>1248090.0631000001</v>
      </c>
      <c r="F232" s="457">
        <f t="shared" si="3"/>
        <v>-678476.68110000016</v>
      </c>
      <c r="G232" s="112"/>
      <c r="H232" s="112"/>
      <c r="I232" s="112"/>
      <c r="J232" s="112"/>
      <c r="K232" s="112"/>
    </row>
    <row r="233" spans="1:11" s="45" customFormat="1" x14ac:dyDescent="0.25">
      <c r="A233" s="463">
        <v>738</v>
      </c>
      <c r="B233" s="36" t="s">
        <v>1014</v>
      </c>
      <c r="C233" s="41">
        <v>225386.59</v>
      </c>
      <c r="D233" s="41">
        <v>0</v>
      </c>
      <c r="E233" s="15">
        <v>175517.83680000002</v>
      </c>
      <c r="F233" s="457">
        <f t="shared" si="3"/>
        <v>49868.753199999977</v>
      </c>
      <c r="G233" s="112"/>
      <c r="H233" s="112"/>
      <c r="I233" s="112"/>
      <c r="J233" s="112"/>
      <c r="K233" s="112"/>
    </row>
    <row r="234" spans="1:11" s="45" customFormat="1" x14ac:dyDescent="0.25">
      <c r="A234" s="463">
        <v>739</v>
      </c>
      <c r="B234" s="36" t="s">
        <v>1015</v>
      </c>
      <c r="C234" s="41">
        <v>135547.18000000002</v>
      </c>
      <c r="D234" s="41">
        <v>0</v>
      </c>
      <c r="E234" s="15">
        <v>31869.348600000001</v>
      </c>
      <c r="F234" s="457">
        <f t="shared" si="3"/>
        <v>103677.83140000002</v>
      </c>
      <c r="G234" s="112"/>
      <c r="H234" s="112"/>
      <c r="I234" s="112"/>
      <c r="J234" s="112"/>
      <c r="K234" s="112"/>
    </row>
    <row r="235" spans="1:11" s="45" customFormat="1" x14ac:dyDescent="0.25">
      <c r="A235" s="463">
        <v>740</v>
      </c>
      <c r="B235" s="36" t="s">
        <v>1016</v>
      </c>
      <c r="C235" s="41">
        <v>410581.86499999999</v>
      </c>
      <c r="D235" s="41">
        <v>0</v>
      </c>
      <c r="E235" s="15">
        <v>777583.73549999995</v>
      </c>
      <c r="F235" s="457">
        <f t="shared" si="3"/>
        <v>-367001.87049999996</v>
      </c>
      <c r="G235" s="112"/>
      <c r="H235" s="112"/>
      <c r="I235" s="112"/>
      <c r="J235" s="112"/>
      <c r="K235" s="112"/>
    </row>
    <row r="236" spans="1:11" s="45" customFormat="1" x14ac:dyDescent="0.25">
      <c r="A236" s="463">
        <v>742</v>
      </c>
      <c r="B236" s="36" t="s">
        <v>1017</v>
      </c>
      <c r="C236" s="41">
        <v>0</v>
      </c>
      <c r="D236" s="41">
        <v>0</v>
      </c>
      <c r="E236" s="15">
        <v>0</v>
      </c>
      <c r="F236" s="457">
        <f t="shared" si="3"/>
        <v>0</v>
      </c>
      <c r="G236" s="112"/>
      <c r="H236" s="112"/>
      <c r="I236" s="112"/>
      <c r="J236" s="112"/>
      <c r="K236" s="112"/>
    </row>
    <row r="237" spans="1:11" s="45" customFormat="1" x14ac:dyDescent="0.25">
      <c r="A237" s="463">
        <v>743</v>
      </c>
      <c r="B237" s="36" t="s">
        <v>1018</v>
      </c>
      <c r="C237" s="41">
        <v>1205266.6110000005</v>
      </c>
      <c r="D237" s="41">
        <v>0</v>
      </c>
      <c r="E237" s="15">
        <v>1417161.5282000003</v>
      </c>
      <c r="F237" s="457">
        <f t="shared" si="3"/>
        <v>-211894.91719999979</v>
      </c>
      <c r="G237" s="112"/>
      <c r="H237" s="112"/>
      <c r="I237" s="112"/>
      <c r="J237" s="112"/>
      <c r="K237" s="112"/>
    </row>
    <row r="238" spans="1:11" s="45" customFormat="1" x14ac:dyDescent="0.25">
      <c r="A238" s="463">
        <v>746</v>
      </c>
      <c r="B238" s="36" t="s">
        <v>1019</v>
      </c>
      <c r="C238" s="41">
        <v>67852.396499999988</v>
      </c>
      <c r="D238" s="41">
        <v>0</v>
      </c>
      <c r="E238" s="15">
        <v>40585.347500000003</v>
      </c>
      <c r="F238" s="457">
        <f t="shared" si="3"/>
        <v>27267.048999999985</v>
      </c>
      <c r="G238" s="112"/>
      <c r="H238" s="112"/>
      <c r="I238" s="112"/>
      <c r="J238" s="112"/>
      <c r="K238" s="112"/>
    </row>
    <row r="239" spans="1:11" s="45" customFormat="1" x14ac:dyDescent="0.25">
      <c r="A239" s="463">
        <v>747</v>
      </c>
      <c r="B239" s="36" t="s">
        <v>1020</v>
      </c>
      <c r="C239" s="41">
        <v>164075.133</v>
      </c>
      <c r="D239" s="41">
        <v>0</v>
      </c>
      <c r="E239" s="15">
        <v>110329.09999999999</v>
      </c>
      <c r="F239" s="457">
        <f t="shared" si="3"/>
        <v>53746.03300000001</v>
      </c>
      <c r="G239" s="112"/>
      <c r="H239" s="112"/>
      <c r="I239" s="112"/>
      <c r="J239" s="112"/>
      <c r="K239" s="112"/>
    </row>
    <row r="240" spans="1:11" s="45" customFormat="1" x14ac:dyDescent="0.25">
      <c r="A240" s="463">
        <v>748</v>
      </c>
      <c r="B240" s="36" t="s">
        <v>1021</v>
      </c>
      <c r="C240" s="41">
        <v>409793.8</v>
      </c>
      <c r="D240" s="41">
        <v>0</v>
      </c>
      <c r="E240" s="15">
        <v>140275.57</v>
      </c>
      <c r="F240" s="457">
        <f t="shared" si="3"/>
        <v>269518.23</v>
      </c>
      <c r="G240" s="112"/>
      <c r="H240" s="112"/>
      <c r="I240" s="112"/>
      <c r="J240" s="112"/>
      <c r="K240" s="112"/>
    </row>
    <row r="241" spans="1:11" s="45" customFormat="1" x14ac:dyDescent="0.25">
      <c r="A241" s="463">
        <v>749</v>
      </c>
      <c r="B241" s="36" t="s">
        <v>1022</v>
      </c>
      <c r="C241" s="41">
        <v>551881.91950000008</v>
      </c>
      <c r="D241" s="41">
        <v>0</v>
      </c>
      <c r="E241" s="15">
        <v>516130.56270999991</v>
      </c>
      <c r="F241" s="457">
        <f t="shared" si="3"/>
        <v>35751.356790000165</v>
      </c>
      <c r="G241" s="112"/>
      <c r="H241" s="112"/>
      <c r="I241" s="112"/>
      <c r="J241" s="112"/>
      <c r="K241" s="112"/>
    </row>
    <row r="242" spans="1:11" s="45" customFormat="1" x14ac:dyDescent="0.25">
      <c r="A242" s="463">
        <v>751</v>
      </c>
      <c r="B242" s="36" t="s">
        <v>1023</v>
      </c>
      <c r="C242" s="41">
        <v>89918.216499999995</v>
      </c>
      <c r="D242" s="41">
        <v>0</v>
      </c>
      <c r="E242" s="15">
        <v>71004.656500000012</v>
      </c>
      <c r="F242" s="457">
        <f t="shared" si="3"/>
        <v>18913.559999999983</v>
      </c>
      <c r="G242" s="112"/>
      <c r="H242" s="112"/>
      <c r="I242" s="112"/>
      <c r="J242" s="112"/>
      <c r="K242" s="112"/>
    </row>
    <row r="243" spans="1:11" s="45" customFormat="1" x14ac:dyDescent="0.25">
      <c r="A243" s="463">
        <v>753</v>
      </c>
      <c r="B243" s="36" t="s">
        <v>1024</v>
      </c>
      <c r="C243" s="41">
        <v>1346487.8590000002</v>
      </c>
      <c r="D243" s="41">
        <v>0</v>
      </c>
      <c r="E243" s="15">
        <v>1483024.84864</v>
      </c>
      <c r="F243" s="457">
        <f t="shared" si="3"/>
        <v>-136536.98963999981</v>
      </c>
      <c r="G243" s="112"/>
      <c r="H243" s="112"/>
      <c r="I243" s="112"/>
      <c r="J243" s="112"/>
      <c r="K243" s="112"/>
    </row>
    <row r="244" spans="1:11" s="45" customFormat="1" x14ac:dyDescent="0.25">
      <c r="A244" s="463">
        <v>755</v>
      </c>
      <c r="B244" s="36" t="s">
        <v>1025</v>
      </c>
      <c r="C244" s="41">
        <v>455659.18300000002</v>
      </c>
      <c r="D244" s="41">
        <v>0</v>
      </c>
      <c r="E244" s="15">
        <v>1489805.3599</v>
      </c>
      <c r="F244" s="457">
        <f t="shared" si="3"/>
        <v>-1034146.1769000001</v>
      </c>
      <c r="G244" s="112"/>
      <c r="H244" s="112"/>
      <c r="I244" s="112"/>
      <c r="J244" s="112"/>
      <c r="K244" s="112"/>
    </row>
    <row r="245" spans="1:11" s="45" customFormat="1" x14ac:dyDescent="0.25">
      <c r="A245" s="463">
        <v>758</v>
      </c>
      <c r="B245" s="36" t="s">
        <v>1026</v>
      </c>
      <c r="C245" s="41">
        <v>48938.836500000005</v>
      </c>
      <c r="D245" s="41">
        <v>0</v>
      </c>
      <c r="E245" s="15">
        <v>164075.133</v>
      </c>
      <c r="F245" s="457">
        <f t="shared" si="3"/>
        <v>-115136.2965</v>
      </c>
      <c r="G245" s="112"/>
      <c r="H245" s="112"/>
      <c r="I245" s="112"/>
      <c r="J245" s="112"/>
      <c r="K245" s="112"/>
    </row>
    <row r="246" spans="1:11" s="45" customFormat="1" x14ac:dyDescent="0.25">
      <c r="A246" s="463">
        <v>759</v>
      </c>
      <c r="B246" s="36" t="s">
        <v>1027</v>
      </c>
      <c r="C246" s="41">
        <v>524851.29</v>
      </c>
      <c r="D246" s="41">
        <v>0</v>
      </c>
      <c r="E246" s="15">
        <v>0</v>
      </c>
      <c r="F246" s="457">
        <f t="shared" si="3"/>
        <v>524851.29</v>
      </c>
      <c r="G246" s="112"/>
      <c r="H246" s="112"/>
      <c r="I246" s="112"/>
      <c r="J246" s="112"/>
      <c r="K246" s="112"/>
    </row>
    <row r="247" spans="1:11" s="45" customFormat="1" x14ac:dyDescent="0.25">
      <c r="A247" s="463">
        <v>761</v>
      </c>
      <c r="B247" s="36" t="s">
        <v>1028</v>
      </c>
      <c r="C247" s="41">
        <v>640302.81250000012</v>
      </c>
      <c r="D247" s="41">
        <v>0</v>
      </c>
      <c r="E247" s="15">
        <v>136366.76760000002</v>
      </c>
      <c r="F247" s="457">
        <f t="shared" si="3"/>
        <v>503936.0449000001</v>
      </c>
      <c r="G247" s="112"/>
      <c r="H247" s="112"/>
      <c r="I247" s="112"/>
      <c r="J247" s="112"/>
      <c r="K247" s="112"/>
    </row>
    <row r="248" spans="1:11" s="45" customFormat="1" x14ac:dyDescent="0.25">
      <c r="A248" s="463">
        <v>762</v>
      </c>
      <c r="B248" s="36" t="s">
        <v>1029</v>
      </c>
      <c r="C248" s="41">
        <v>92991.669999999984</v>
      </c>
      <c r="D248" s="41">
        <v>0</v>
      </c>
      <c r="E248" s="15">
        <v>89082.867599999998</v>
      </c>
      <c r="F248" s="457">
        <f t="shared" si="3"/>
        <v>3908.8023999999859</v>
      </c>
      <c r="G248" s="112"/>
      <c r="H248" s="112"/>
      <c r="I248" s="112"/>
      <c r="J248" s="112"/>
      <c r="K248" s="112"/>
    </row>
    <row r="249" spans="1:11" s="45" customFormat="1" x14ac:dyDescent="0.25">
      <c r="A249" s="463">
        <v>765</v>
      </c>
      <c r="B249" s="36" t="s">
        <v>1030</v>
      </c>
      <c r="C249" s="41">
        <v>140511.9895</v>
      </c>
      <c r="D249" s="41">
        <v>0</v>
      </c>
      <c r="E249" s="15">
        <v>161868.55099999998</v>
      </c>
      <c r="F249" s="457">
        <f t="shared" si="3"/>
        <v>-21356.561499999982</v>
      </c>
      <c r="G249" s="112"/>
      <c r="H249" s="112"/>
      <c r="I249" s="112"/>
      <c r="J249" s="112"/>
      <c r="K249" s="112"/>
    </row>
    <row r="250" spans="1:11" s="45" customFormat="1" x14ac:dyDescent="0.25">
      <c r="A250" s="463">
        <v>768</v>
      </c>
      <c r="B250" s="36" t="s">
        <v>1031</v>
      </c>
      <c r="C250" s="41">
        <v>127666.53000000003</v>
      </c>
      <c r="D250" s="41">
        <v>0</v>
      </c>
      <c r="E250" s="15">
        <v>64621.33</v>
      </c>
      <c r="F250" s="457">
        <f t="shared" si="3"/>
        <v>63045.200000000026</v>
      </c>
      <c r="G250" s="112"/>
      <c r="H250" s="112"/>
      <c r="I250" s="112"/>
      <c r="J250" s="112"/>
      <c r="K250" s="112"/>
    </row>
    <row r="251" spans="1:11" s="45" customFormat="1" x14ac:dyDescent="0.25">
      <c r="A251" s="463">
        <v>777</v>
      </c>
      <c r="B251" s="36" t="s">
        <v>1032</v>
      </c>
      <c r="C251" s="41">
        <v>99296.19</v>
      </c>
      <c r="D251" s="41">
        <v>0</v>
      </c>
      <c r="E251" s="15">
        <v>104844.1676</v>
      </c>
      <c r="F251" s="457">
        <f t="shared" si="3"/>
        <v>-5547.9775999999983</v>
      </c>
      <c r="G251" s="112"/>
      <c r="H251" s="112"/>
      <c r="I251" s="112"/>
      <c r="J251" s="112"/>
      <c r="K251" s="112"/>
    </row>
    <row r="252" spans="1:11" s="45" customFormat="1" x14ac:dyDescent="0.25">
      <c r="A252" s="463">
        <v>778</v>
      </c>
      <c r="B252" s="36" t="s">
        <v>1033</v>
      </c>
      <c r="C252" s="41">
        <v>272670.49000000005</v>
      </c>
      <c r="D252" s="41">
        <v>0</v>
      </c>
      <c r="E252" s="15">
        <v>126448.18151000002</v>
      </c>
      <c r="F252" s="457">
        <f t="shared" si="3"/>
        <v>146222.30849000002</v>
      </c>
      <c r="G252" s="112"/>
      <c r="H252" s="112"/>
      <c r="I252" s="112"/>
      <c r="J252" s="112"/>
      <c r="K252" s="112"/>
    </row>
    <row r="253" spans="1:11" s="45" customFormat="1" x14ac:dyDescent="0.25">
      <c r="A253" s="463">
        <v>781</v>
      </c>
      <c r="B253" s="36" t="s">
        <v>1034</v>
      </c>
      <c r="C253" s="41">
        <v>70925.850000000006</v>
      </c>
      <c r="D253" s="41">
        <v>0</v>
      </c>
      <c r="E253" s="15">
        <v>106704.001</v>
      </c>
      <c r="F253" s="457">
        <f t="shared" si="3"/>
        <v>-35778.150999999998</v>
      </c>
      <c r="G253" s="112"/>
      <c r="H253" s="112"/>
      <c r="I253" s="112"/>
      <c r="J253" s="112"/>
      <c r="K253" s="112"/>
    </row>
    <row r="254" spans="1:11" s="45" customFormat="1" x14ac:dyDescent="0.25">
      <c r="A254" s="463">
        <v>783</v>
      </c>
      <c r="B254" s="36" t="s">
        <v>1035</v>
      </c>
      <c r="C254" s="41">
        <v>88342.086500000005</v>
      </c>
      <c r="D254" s="41">
        <v>0</v>
      </c>
      <c r="E254" s="15">
        <v>192713.41509999998</v>
      </c>
      <c r="F254" s="457">
        <f t="shared" si="3"/>
        <v>-104371.32859999998</v>
      </c>
      <c r="G254" s="112"/>
      <c r="H254" s="112"/>
      <c r="I254" s="112"/>
      <c r="J254" s="112"/>
      <c r="K254" s="112"/>
    </row>
    <row r="255" spans="1:11" s="45" customFormat="1" x14ac:dyDescent="0.25">
      <c r="A255" s="463">
        <v>785</v>
      </c>
      <c r="B255" s="36" t="s">
        <v>1036</v>
      </c>
      <c r="C255" s="41">
        <v>94725.413</v>
      </c>
      <c r="D255" s="41">
        <v>0</v>
      </c>
      <c r="E255" s="15">
        <v>43737.607499999998</v>
      </c>
      <c r="F255" s="457">
        <f t="shared" si="3"/>
        <v>50987.805500000002</v>
      </c>
      <c r="G255" s="112"/>
      <c r="H255" s="112"/>
      <c r="I255" s="112"/>
      <c r="J255" s="112"/>
      <c r="K255" s="112"/>
    </row>
    <row r="256" spans="1:11" s="45" customFormat="1" x14ac:dyDescent="0.25">
      <c r="A256" s="463">
        <v>790</v>
      </c>
      <c r="B256" s="36" t="s">
        <v>1037</v>
      </c>
      <c r="C256" s="41">
        <v>610671.56850000005</v>
      </c>
      <c r="D256" s="41">
        <v>0</v>
      </c>
      <c r="E256" s="15">
        <v>441111.50310000003</v>
      </c>
      <c r="F256" s="457">
        <f t="shared" si="3"/>
        <v>169560.06540000002</v>
      </c>
      <c r="G256" s="112"/>
      <c r="H256" s="112"/>
      <c r="I256" s="112"/>
      <c r="J256" s="112"/>
      <c r="K256" s="112"/>
    </row>
    <row r="257" spans="1:11" s="45" customFormat="1" x14ac:dyDescent="0.25">
      <c r="A257" s="463">
        <v>791</v>
      </c>
      <c r="B257" s="36" t="s">
        <v>1038</v>
      </c>
      <c r="C257" s="41">
        <v>152963.41650000002</v>
      </c>
      <c r="D257" s="41">
        <v>0</v>
      </c>
      <c r="E257" s="15">
        <v>369917.71100000001</v>
      </c>
      <c r="F257" s="457">
        <f t="shared" si="3"/>
        <v>-216954.29449999999</v>
      </c>
      <c r="G257" s="112"/>
      <c r="H257" s="112"/>
      <c r="I257" s="112"/>
      <c r="J257" s="112"/>
      <c r="K257" s="112"/>
    </row>
    <row r="258" spans="1:11" s="45" customFormat="1" x14ac:dyDescent="0.25">
      <c r="A258" s="463">
        <v>831</v>
      </c>
      <c r="B258" s="36" t="s">
        <v>1039</v>
      </c>
      <c r="C258" s="41">
        <v>216087.42300000001</v>
      </c>
      <c r="D258" s="41">
        <v>0</v>
      </c>
      <c r="E258" s="15">
        <v>299086.42879999999</v>
      </c>
      <c r="F258" s="457">
        <f t="shared" si="3"/>
        <v>-82999.005799999984</v>
      </c>
      <c r="G258" s="112"/>
      <c r="H258" s="112"/>
      <c r="I258" s="112"/>
      <c r="J258" s="112"/>
      <c r="K258" s="112"/>
    </row>
    <row r="259" spans="1:11" s="45" customFormat="1" x14ac:dyDescent="0.25">
      <c r="A259" s="463">
        <v>832</v>
      </c>
      <c r="B259" s="36" t="s">
        <v>1040</v>
      </c>
      <c r="C259" s="41">
        <v>52012.29</v>
      </c>
      <c r="D259" s="41">
        <v>0</v>
      </c>
      <c r="E259" s="15">
        <v>70925.850000000006</v>
      </c>
      <c r="F259" s="457">
        <f t="shared" si="3"/>
        <v>-18913.560000000005</v>
      </c>
      <c r="G259" s="112"/>
      <c r="H259" s="112"/>
      <c r="I259" s="112"/>
      <c r="J259" s="112"/>
      <c r="K259" s="112"/>
    </row>
    <row r="260" spans="1:11" s="45" customFormat="1" x14ac:dyDescent="0.25">
      <c r="A260" s="463">
        <v>833</v>
      </c>
      <c r="B260" s="36" t="s">
        <v>1041</v>
      </c>
      <c r="C260" s="41">
        <v>242724.02000000002</v>
      </c>
      <c r="D260" s="41">
        <v>0</v>
      </c>
      <c r="E260" s="15">
        <v>0</v>
      </c>
      <c r="F260" s="457">
        <f t="shared" si="3"/>
        <v>242724.02000000002</v>
      </c>
      <c r="G260" s="112"/>
      <c r="H260" s="112"/>
      <c r="I260" s="112"/>
      <c r="J260" s="112"/>
      <c r="K260" s="112"/>
    </row>
    <row r="261" spans="1:11" s="45" customFormat="1" x14ac:dyDescent="0.25">
      <c r="A261" s="463">
        <v>834</v>
      </c>
      <c r="B261" s="36" t="s">
        <v>1042</v>
      </c>
      <c r="C261" s="41">
        <v>85189.826499999996</v>
      </c>
      <c r="D261" s="41">
        <v>0</v>
      </c>
      <c r="E261" s="15">
        <v>522676.23060000001</v>
      </c>
      <c r="F261" s="457">
        <f t="shared" si="3"/>
        <v>-437486.40410000004</v>
      </c>
      <c r="G261" s="112"/>
      <c r="H261" s="112"/>
      <c r="I261" s="112"/>
      <c r="J261" s="112"/>
      <c r="K261" s="112"/>
    </row>
    <row r="262" spans="1:11" s="45" customFormat="1" x14ac:dyDescent="0.25">
      <c r="A262" s="463">
        <v>837</v>
      </c>
      <c r="B262" s="36" t="s">
        <v>1043</v>
      </c>
      <c r="C262" s="41">
        <v>5008389.4945000028</v>
      </c>
      <c r="D262" s="41">
        <v>0</v>
      </c>
      <c r="E262" s="15">
        <v>17632624.963829987</v>
      </c>
      <c r="F262" s="457">
        <f t="shared" si="3"/>
        <v>-12624235.469329983</v>
      </c>
      <c r="G262" s="112"/>
      <c r="H262" s="112"/>
      <c r="I262" s="112"/>
      <c r="J262" s="112"/>
      <c r="K262" s="112"/>
    </row>
    <row r="263" spans="1:11" s="45" customFormat="1" x14ac:dyDescent="0.25">
      <c r="A263" s="463">
        <v>844</v>
      </c>
      <c r="B263" s="36" t="s">
        <v>1044</v>
      </c>
      <c r="C263" s="41">
        <v>15761.3</v>
      </c>
      <c r="D263" s="41">
        <v>0</v>
      </c>
      <c r="E263" s="15">
        <v>52012.29</v>
      </c>
      <c r="F263" s="457">
        <f t="shared" si="3"/>
        <v>-36250.990000000005</v>
      </c>
      <c r="G263" s="112"/>
      <c r="H263" s="112"/>
      <c r="I263" s="112"/>
      <c r="J263" s="112"/>
      <c r="K263" s="112"/>
    </row>
    <row r="264" spans="1:11" s="45" customFormat="1" x14ac:dyDescent="0.25">
      <c r="A264" s="463">
        <v>845</v>
      </c>
      <c r="B264" s="36" t="s">
        <v>1045</v>
      </c>
      <c r="C264" s="41">
        <v>31522.6</v>
      </c>
      <c r="D264" s="41">
        <v>0</v>
      </c>
      <c r="E264" s="15">
        <v>45707.770000000004</v>
      </c>
      <c r="F264" s="457">
        <f t="shared" si="3"/>
        <v>-14185.170000000006</v>
      </c>
      <c r="G264" s="112"/>
      <c r="H264" s="112"/>
      <c r="I264" s="112"/>
      <c r="J264" s="112"/>
      <c r="K264" s="112"/>
    </row>
    <row r="265" spans="1:11" s="45" customFormat="1" x14ac:dyDescent="0.25">
      <c r="A265" s="463">
        <v>846</v>
      </c>
      <c r="B265" s="36" t="s">
        <v>1046</v>
      </c>
      <c r="C265" s="41">
        <v>178260.30300000001</v>
      </c>
      <c r="D265" s="41">
        <v>0</v>
      </c>
      <c r="E265" s="15">
        <v>140275.57</v>
      </c>
      <c r="F265" s="457">
        <f t="shared" ref="F265:F328" si="4">C265+D265-E265</f>
        <v>37984.733000000007</v>
      </c>
      <c r="G265" s="112"/>
      <c r="H265" s="112"/>
      <c r="I265" s="112"/>
      <c r="J265" s="112"/>
      <c r="K265" s="112"/>
    </row>
    <row r="266" spans="1:11" s="45" customFormat="1" x14ac:dyDescent="0.25">
      <c r="A266" s="463">
        <v>848</v>
      </c>
      <c r="B266" s="36" t="s">
        <v>1047</v>
      </c>
      <c r="C266" s="41">
        <v>126090.4</v>
      </c>
      <c r="D266" s="41">
        <v>0</v>
      </c>
      <c r="E266" s="15">
        <v>127745.3365</v>
      </c>
      <c r="F266" s="457">
        <f t="shared" si="4"/>
        <v>-1654.9365000000107</v>
      </c>
      <c r="G266" s="112"/>
      <c r="H266" s="112"/>
      <c r="I266" s="112"/>
      <c r="J266" s="112"/>
      <c r="K266" s="112"/>
    </row>
    <row r="267" spans="1:11" s="45" customFormat="1" x14ac:dyDescent="0.25">
      <c r="A267" s="463">
        <v>849</v>
      </c>
      <c r="B267" s="36" t="s">
        <v>1048</v>
      </c>
      <c r="C267" s="41">
        <v>291741.66300000006</v>
      </c>
      <c r="D267" s="41">
        <v>0</v>
      </c>
      <c r="E267" s="15">
        <v>0</v>
      </c>
      <c r="F267" s="457">
        <f t="shared" si="4"/>
        <v>291741.66300000006</v>
      </c>
      <c r="G267" s="112"/>
      <c r="H267" s="112"/>
      <c r="I267" s="112"/>
      <c r="J267" s="112"/>
      <c r="K267" s="112"/>
    </row>
    <row r="268" spans="1:11" s="45" customFormat="1" x14ac:dyDescent="0.25">
      <c r="A268" s="463">
        <v>850</v>
      </c>
      <c r="B268" s="36" t="s">
        <v>1049</v>
      </c>
      <c r="C268" s="41">
        <v>358411.96200000006</v>
      </c>
      <c r="D268" s="41">
        <v>0</v>
      </c>
      <c r="E268" s="15">
        <v>126169.2065</v>
      </c>
      <c r="F268" s="457">
        <f t="shared" si="4"/>
        <v>232242.75550000006</v>
      </c>
      <c r="G268" s="112"/>
      <c r="H268" s="112"/>
      <c r="I268" s="112"/>
      <c r="J268" s="112"/>
      <c r="K268" s="112"/>
    </row>
    <row r="269" spans="1:11" s="45" customFormat="1" x14ac:dyDescent="0.25">
      <c r="A269" s="463">
        <v>851</v>
      </c>
      <c r="B269" s="36" t="s">
        <v>1050</v>
      </c>
      <c r="C269" s="41">
        <v>214353.68</v>
      </c>
      <c r="D269" s="41">
        <v>0</v>
      </c>
      <c r="E269" s="15">
        <v>340948.44160000002</v>
      </c>
      <c r="F269" s="457">
        <f t="shared" si="4"/>
        <v>-126594.76160000003</v>
      </c>
      <c r="G269" s="112"/>
      <c r="H269" s="112"/>
      <c r="I269" s="112"/>
      <c r="J269" s="112"/>
      <c r="K269" s="112"/>
    </row>
    <row r="270" spans="1:11" s="45" customFormat="1" x14ac:dyDescent="0.25">
      <c r="A270" s="463">
        <v>853</v>
      </c>
      <c r="B270" s="36" t="s">
        <v>1051</v>
      </c>
      <c r="C270" s="41">
        <v>7252562.1949999984</v>
      </c>
      <c r="D270" s="41">
        <v>0</v>
      </c>
      <c r="E270" s="15">
        <v>10110167.843760001</v>
      </c>
      <c r="F270" s="457">
        <f t="shared" si="4"/>
        <v>-2857605.6487600021</v>
      </c>
      <c r="G270" s="112"/>
      <c r="H270" s="112"/>
      <c r="I270" s="112"/>
      <c r="J270" s="112"/>
      <c r="K270" s="112"/>
    </row>
    <row r="271" spans="1:11" s="45" customFormat="1" x14ac:dyDescent="0.25">
      <c r="A271" s="463">
        <v>854</v>
      </c>
      <c r="B271" s="36" t="s">
        <v>1052</v>
      </c>
      <c r="C271" s="41">
        <v>0</v>
      </c>
      <c r="D271" s="41">
        <v>0</v>
      </c>
      <c r="E271" s="15">
        <v>38930.410999999993</v>
      </c>
      <c r="F271" s="457">
        <f t="shared" si="4"/>
        <v>-38930.410999999993</v>
      </c>
      <c r="G271" s="112"/>
      <c r="H271" s="112"/>
      <c r="I271" s="112"/>
      <c r="J271" s="112"/>
      <c r="K271" s="112"/>
    </row>
    <row r="272" spans="1:11" s="45" customFormat="1" x14ac:dyDescent="0.25">
      <c r="A272" s="463">
        <v>857</v>
      </c>
      <c r="B272" s="36" t="s">
        <v>1053</v>
      </c>
      <c r="C272" s="41">
        <v>937797.35000000021</v>
      </c>
      <c r="D272" s="41">
        <v>0</v>
      </c>
      <c r="E272" s="15">
        <v>126799.65849999999</v>
      </c>
      <c r="F272" s="457">
        <f t="shared" si="4"/>
        <v>810997.69150000019</v>
      </c>
      <c r="G272" s="112"/>
      <c r="H272" s="112"/>
      <c r="I272" s="112"/>
      <c r="J272" s="112"/>
      <c r="K272" s="112"/>
    </row>
    <row r="273" spans="1:11" s="45" customFormat="1" x14ac:dyDescent="0.25">
      <c r="A273" s="463">
        <v>858</v>
      </c>
      <c r="B273" s="36" t="s">
        <v>1054</v>
      </c>
      <c r="C273" s="41">
        <v>4024490.3420000006</v>
      </c>
      <c r="D273" s="41">
        <v>0</v>
      </c>
      <c r="E273" s="15">
        <v>1546169.3448300001</v>
      </c>
      <c r="F273" s="457">
        <f t="shared" si="4"/>
        <v>2478320.9971700003</v>
      </c>
      <c r="G273" s="112"/>
      <c r="H273" s="112"/>
      <c r="I273" s="112"/>
      <c r="J273" s="112"/>
      <c r="K273" s="112"/>
    </row>
    <row r="274" spans="1:11" s="45" customFormat="1" x14ac:dyDescent="0.25">
      <c r="A274" s="463">
        <v>859</v>
      </c>
      <c r="B274" s="36" t="s">
        <v>1055</v>
      </c>
      <c r="C274" s="41">
        <v>230272.59299999999</v>
      </c>
      <c r="D274" s="41">
        <v>0</v>
      </c>
      <c r="E274" s="15">
        <v>184344.16480000003</v>
      </c>
      <c r="F274" s="457">
        <f t="shared" si="4"/>
        <v>45928.428199999966</v>
      </c>
      <c r="G274" s="112"/>
      <c r="H274" s="112"/>
      <c r="I274" s="112"/>
      <c r="J274" s="112"/>
      <c r="K274" s="112"/>
    </row>
    <row r="275" spans="1:11" s="45" customFormat="1" x14ac:dyDescent="0.25">
      <c r="A275" s="463">
        <v>886</v>
      </c>
      <c r="B275" s="36" t="s">
        <v>1056</v>
      </c>
      <c r="C275" s="41">
        <v>715878.24600000004</v>
      </c>
      <c r="D275" s="41">
        <v>0</v>
      </c>
      <c r="E275" s="15">
        <v>685748.94492000015</v>
      </c>
      <c r="F275" s="457">
        <f t="shared" si="4"/>
        <v>30129.301079999888</v>
      </c>
      <c r="G275" s="112"/>
      <c r="H275" s="112"/>
      <c r="I275" s="112"/>
      <c r="J275" s="112"/>
      <c r="K275" s="112"/>
    </row>
    <row r="276" spans="1:11" s="45" customFormat="1" x14ac:dyDescent="0.25">
      <c r="A276" s="463">
        <v>887</v>
      </c>
      <c r="B276" s="36" t="s">
        <v>1057</v>
      </c>
      <c r="C276" s="41">
        <v>495062.43300000002</v>
      </c>
      <c r="D276" s="41">
        <v>0</v>
      </c>
      <c r="E276" s="15">
        <v>254655.3241</v>
      </c>
      <c r="F276" s="457">
        <f t="shared" si="4"/>
        <v>240407.10890000002</v>
      </c>
      <c r="G276" s="112"/>
      <c r="H276" s="112"/>
      <c r="I276" s="112"/>
      <c r="J276" s="112"/>
      <c r="K276" s="112"/>
    </row>
    <row r="277" spans="1:11" s="45" customFormat="1" x14ac:dyDescent="0.25">
      <c r="A277" s="463">
        <v>889</v>
      </c>
      <c r="B277" s="36" t="s">
        <v>1058</v>
      </c>
      <c r="C277" s="41">
        <v>187559.47</v>
      </c>
      <c r="D277" s="41">
        <v>0</v>
      </c>
      <c r="E277" s="15">
        <v>19733.1476</v>
      </c>
      <c r="F277" s="457">
        <f t="shared" si="4"/>
        <v>167826.3224</v>
      </c>
      <c r="G277" s="112"/>
      <c r="H277" s="112"/>
      <c r="I277" s="112"/>
      <c r="J277" s="112"/>
      <c r="K277" s="112"/>
    </row>
    <row r="278" spans="1:11" s="45" customFormat="1" x14ac:dyDescent="0.25">
      <c r="A278" s="463">
        <v>890</v>
      </c>
      <c r="B278" s="36" t="s">
        <v>1059</v>
      </c>
      <c r="C278" s="41">
        <v>74078.11</v>
      </c>
      <c r="D278" s="41">
        <v>0</v>
      </c>
      <c r="E278" s="15">
        <v>40979.380000000005</v>
      </c>
      <c r="F278" s="457">
        <f t="shared" si="4"/>
        <v>33098.729999999996</v>
      </c>
      <c r="G278" s="112"/>
      <c r="H278" s="112"/>
      <c r="I278" s="112"/>
      <c r="J278" s="112"/>
      <c r="K278" s="112"/>
    </row>
    <row r="279" spans="1:11" s="45" customFormat="1" x14ac:dyDescent="0.25">
      <c r="A279" s="463">
        <v>892</v>
      </c>
      <c r="B279" s="36" t="s">
        <v>1060</v>
      </c>
      <c r="C279" s="41">
        <v>99296.19</v>
      </c>
      <c r="D279" s="41">
        <v>0</v>
      </c>
      <c r="E279" s="15">
        <v>106420.29760000001</v>
      </c>
      <c r="F279" s="457">
        <f t="shared" si="4"/>
        <v>-7124.107600000003</v>
      </c>
      <c r="G279" s="112"/>
      <c r="H279" s="112"/>
      <c r="I279" s="112"/>
      <c r="J279" s="112"/>
      <c r="K279" s="112"/>
    </row>
    <row r="280" spans="1:11" s="45" customFormat="1" x14ac:dyDescent="0.25">
      <c r="A280" s="463">
        <v>893</v>
      </c>
      <c r="B280" s="36" t="s">
        <v>1061</v>
      </c>
      <c r="C280" s="41">
        <v>193942.7965</v>
      </c>
      <c r="D280" s="41">
        <v>0</v>
      </c>
      <c r="E280" s="15">
        <v>193863.99000000002</v>
      </c>
      <c r="F280" s="457">
        <f t="shared" si="4"/>
        <v>78.80649999997695</v>
      </c>
      <c r="G280" s="112"/>
      <c r="H280" s="112"/>
      <c r="I280" s="112"/>
      <c r="J280" s="112"/>
      <c r="K280" s="112"/>
    </row>
    <row r="281" spans="1:11" s="45" customFormat="1" x14ac:dyDescent="0.25">
      <c r="A281" s="463">
        <v>895</v>
      </c>
      <c r="B281" s="36" t="s">
        <v>1062</v>
      </c>
      <c r="C281" s="41">
        <v>396317.8885</v>
      </c>
      <c r="D281" s="41">
        <v>0</v>
      </c>
      <c r="E281" s="15">
        <v>130818.79</v>
      </c>
      <c r="F281" s="457">
        <f t="shared" si="4"/>
        <v>265499.09850000002</v>
      </c>
      <c r="G281" s="112"/>
      <c r="H281" s="112"/>
      <c r="I281" s="112"/>
      <c r="J281" s="112"/>
      <c r="K281" s="112"/>
    </row>
    <row r="282" spans="1:11" s="45" customFormat="1" x14ac:dyDescent="0.25">
      <c r="A282" s="463">
        <v>905</v>
      </c>
      <c r="B282" s="36" t="s">
        <v>1063</v>
      </c>
      <c r="C282" s="41">
        <v>1560999.1520000002</v>
      </c>
      <c r="D282" s="41">
        <v>0</v>
      </c>
      <c r="E282" s="15">
        <v>7327992.6245400002</v>
      </c>
      <c r="F282" s="457">
        <f t="shared" si="4"/>
        <v>-5766993.4725400005</v>
      </c>
      <c r="G282" s="112"/>
      <c r="H282" s="112"/>
      <c r="I282" s="112"/>
      <c r="J282" s="112"/>
      <c r="K282" s="112"/>
    </row>
    <row r="283" spans="1:11" s="45" customFormat="1" x14ac:dyDescent="0.25">
      <c r="A283" s="463">
        <v>908</v>
      </c>
      <c r="B283" s="36" t="s">
        <v>1064</v>
      </c>
      <c r="C283" s="41">
        <v>530210.13199999998</v>
      </c>
      <c r="D283" s="41">
        <v>0</v>
      </c>
      <c r="E283" s="15">
        <v>654645.59549999982</v>
      </c>
      <c r="F283" s="457">
        <f t="shared" si="4"/>
        <v>-124435.46349999984</v>
      </c>
      <c r="G283" s="112"/>
      <c r="H283" s="112"/>
      <c r="I283" s="112"/>
      <c r="J283" s="112"/>
      <c r="K283" s="112"/>
    </row>
    <row r="284" spans="1:11" s="45" customFormat="1" x14ac:dyDescent="0.25">
      <c r="A284" s="463">
        <v>915</v>
      </c>
      <c r="B284" s="36" t="s">
        <v>1065</v>
      </c>
      <c r="C284" s="41">
        <v>437376.07500000007</v>
      </c>
      <c r="D284" s="41">
        <v>0</v>
      </c>
      <c r="E284" s="15">
        <v>249091.58520000003</v>
      </c>
      <c r="F284" s="457">
        <f t="shared" si="4"/>
        <v>188284.48980000004</v>
      </c>
      <c r="G284" s="112"/>
      <c r="H284" s="112"/>
      <c r="I284" s="112"/>
      <c r="J284" s="112"/>
      <c r="K284" s="112"/>
    </row>
    <row r="285" spans="1:11" s="45" customFormat="1" x14ac:dyDescent="0.25">
      <c r="A285" s="463">
        <v>918</v>
      </c>
      <c r="B285" s="36" t="s">
        <v>1066</v>
      </c>
      <c r="C285" s="41">
        <v>71083.463000000003</v>
      </c>
      <c r="D285" s="41">
        <v>0</v>
      </c>
      <c r="E285" s="15">
        <v>55984.137600000009</v>
      </c>
      <c r="F285" s="457">
        <f t="shared" si="4"/>
        <v>15099.325399999994</v>
      </c>
      <c r="G285" s="112"/>
      <c r="H285" s="112"/>
      <c r="I285" s="112"/>
      <c r="J285" s="112"/>
      <c r="K285" s="112"/>
    </row>
    <row r="286" spans="1:11" s="45" customFormat="1" x14ac:dyDescent="0.25">
      <c r="A286" s="463">
        <v>921</v>
      </c>
      <c r="B286" s="36" t="s">
        <v>1067</v>
      </c>
      <c r="C286" s="41">
        <v>253914.54300000001</v>
      </c>
      <c r="D286" s="41">
        <v>0</v>
      </c>
      <c r="E286" s="15">
        <v>40222.837599999999</v>
      </c>
      <c r="F286" s="457">
        <f t="shared" si="4"/>
        <v>213691.70540000001</v>
      </c>
      <c r="G286" s="112"/>
      <c r="H286" s="112"/>
      <c r="I286" s="112"/>
      <c r="J286" s="112"/>
      <c r="K286" s="112"/>
    </row>
    <row r="287" spans="1:11" s="45" customFormat="1" x14ac:dyDescent="0.25">
      <c r="A287" s="463">
        <v>922</v>
      </c>
      <c r="B287" s="36" t="s">
        <v>1068</v>
      </c>
      <c r="C287" s="41">
        <v>140275.56999999998</v>
      </c>
      <c r="D287" s="41">
        <v>0</v>
      </c>
      <c r="E287" s="15">
        <v>229500.2893</v>
      </c>
      <c r="F287" s="457">
        <f t="shared" si="4"/>
        <v>-89224.719300000026</v>
      </c>
      <c r="G287" s="112"/>
      <c r="H287" s="112"/>
      <c r="I287" s="112"/>
      <c r="J287" s="112"/>
      <c r="K287" s="112"/>
    </row>
    <row r="288" spans="1:11" s="45" customFormat="1" x14ac:dyDescent="0.25">
      <c r="A288" s="463">
        <v>924</v>
      </c>
      <c r="B288" s="36" t="s">
        <v>1069</v>
      </c>
      <c r="C288" s="41">
        <v>78885.306500000006</v>
      </c>
      <c r="D288" s="41">
        <v>0</v>
      </c>
      <c r="E288" s="15">
        <v>61547.876499999998</v>
      </c>
      <c r="F288" s="457">
        <f t="shared" si="4"/>
        <v>17337.430000000008</v>
      </c>
      <c r="G288" s="112"/>
      <c r="H288" s="112"/>
      <c r="I288" s="112"/>
      <c r="J288" s="112"/>
      <c r="K288" s="112"/>
    </row>
    <row r="289" spans="1:11" s="45" customFormat="1" x14ac:dyDescent="0.25">
      <c r="A289" s="463">
        <v>925</v>
      </c>
      <c r="B289" s="36" t="s">
        <v>1070</v>
      </c>
      <c r="C289" s="41">
        <v>97720.06</v>
      </c>
      <c r="D289" s="41">
        <v>0</v>
      </c>
      <c r="E289" s="15">
        <v>36250.99</v>
      </c>
      <c r="F289" s="457">
        <f t="shared" si="4"/>
        <v>61469.07</v>
      </c>
      <c r="G289" s="112"/>
      <c r="H289" s="112"/>
      <c r="I289" s="112"/>
      <c r="J289" s="112"/>
      <c r="K289" s="112"/>
    </row>
    <row r="290" spans="1:11" s="45" customFormat="1" x14ac:dyDescent="0.25">
      <c r="A290" s="463">
        <v>927</v>
      </c>
      <c r="B290" s="36" t="s">
        <v>1071</v>
      </c>
      <c r="C290" s="41">
        <v>924163.82550000015</v>
      </c>
      <c r="D290" s="41">
        <v>0</v>
      </c>
      <c r="E290" s="15">
        <v>1115706.1760100001</v>
      </c>
      <c r="F290" s="457">
        <f t="shared" si="4"/>
        <v>-191542.3505099999</v>
      </c>
      <c r="G290" s="112"/>
      <c r="H290" s="112"/>
      <c r="I290" s="112"/>
      <c r="J290" s="112"/>
      <c r="K290" s="112"/>
    </row>
    <row r="291" spans="1:11" s="45" customFormat="1" x14ac:dyDescent="0.25">
      <c r="A291" s="463">
        <v>931</v>
      </c>
      <c r="B291" s="36" t="s">
        <v>1072</v>
      </c>
      <c r="C291" s="41">
        <v>121440.81649999999</v>
      </c>
      <c r="D291" s="41">
        <v>0</v>
      </c>
      <c r="E291" s="15">
        <v>219791.3285</v>
      </c>
      <c r="F291" s="457">
        <f t="shared" si="4"/>
        <v>-98350.512000000017</v>
      </c>
      <c r="G291" s="112"/>
      <c r="H291" s="112"/>
      <c r="I291" s="112"/>
      <c r="J291" s="112"/>
      <c r="K291" s="112"/>
    </row>
    <row r="292" spans="1:11" s="45" customFormat="1" x14ac:dyDescent="0.25">
      <c r="A292" s="463">
        <v>934</v>
      </c>
      <c r="B292" s="36" t="s">
        <v>295</v>
      </c>
      <c r="C292" s="41">
        <v>0</v>
      </c>
      <c r="D292" s="41">
        <v>0</v>
      </c>
      <c r="E292" s="15">
        <v>2542612.9160000002</v>
      </c>
      <c r="F292" s="457">
        <f t="shared" si="4"/>
        <v>-2542612.9160000002</v>
      </c>
      <c r="G292" s="112"/>
      <c r="H292" s="112"/>
      <c r="I292" s="112"/>
      <c r="J292" s="112"/>
      <c r="K292" s="112"/>
    </row>
    <row r="293" spans="1:11" s="45" customFormat="1" x14ac:dyDescent="0.25">
      <c r="A293" s="463">
        <v>935</v>
      </c>
      <c r="B293" s="36" t="s">
        <v>1073</v>
      </c>
      <c r="C293" s="41">
        <v>1406696.0250000001</v>
      </c>
      <c r="D293" s="41">
        <v>0</v>
      </c>
      <c r="E293" s="15">
        <v>73321.567600000009</v>
      </c>
      <c r="F293" s="457">
        <f t="shared" si="4"/>
        <v>1333374.4574000002</v>
      </c>
      <c r="G293" s="112"/>
      <c r="H293" s="112"/>
      <c r="I293" s="112"/>
      <c r="J293" s="112"/>
      <c r="K293" s="112"/>
    </row>
    <row r="294" spans="1:11" s="45" customFormat="1" x14ac:dyDescent="0.25">
      <c r="A294" s="463">
        <v>936</v>
      </c>
      <c r="B294" s="36" t="s">
        <v>1074</v>
      </c>
      <c r="C294" s="41">
        <v>187717.08299999998</v>
      </c>
      <c r="D294" s="41">
        <v>0</v>
      </c>
      <c r="E294" s="15">
        <v>95466.194100000022</v>
      </c>
      <c r="F294" s="457">
        <f t="shared" si="4"/>
        <v>92250.888899999962</v>
      </c>
      <c r="G294" s="112"/>
      <c r="H294" s="112"/>
      <c r="I294" s="112"/>
      <c r="J294" s="112"/>
      <c r="K294" s="112"/>
    </row>
    <row r="295" spans="1:11" s="45" customFormat="1" x14ac:dyDescent="0.25">
      <c r="A295" s="463">
        <v>946</v>
      </c>
      <c r="B295" s="36" t="s">
        <v>1075</v>
      </c>
      <c r="C295" s="41">
        <v>99532.609499999991</v>
      </c>
      <c r="D295" s="41">
        <v>0</v>
      </c>
      <c r="E295" s="15">
        <v>266239.87960000004</v>
      </c>
      <c r="F295" s="457">
        <f t="shared" si="4"/>
        <v>-166707.27010000005</v>
      </c>
      <c r="G295" s="112"/>
      <c r="H295" s="112"/>
      <c r="I295" s="112"/>
      <c r="J295" s="112"/>
      <c r="K295" s="112"/>
    </row>
    <row r="296" spans="1:11" s="45" customFormat="1" x14ac:dyDescent="0.25">
      <c r="A296" s="463">
        <v>976</v>
      </c>
      <c r="B296" s="36" t="s">
        <v>1076</v>
      </c>
      <c r="C296" s="41">
        <v>99296.19</v>
      </c>
      <c r="D296" s="41">
        <v>0</v>
      </c>
      <c r="E296" s="15">
        <v>148219.26519999999</v>
      </c>
      <c r="F296" s="457">
        <f t="shared" si="4"/>
        <v>-48923.075199999992</v>
      </c>
      <c r="G296" s="112"/>
      <c r="H296" s="112"/>
      <c r="I296" s="112"/>
      <c r="J296" s="112"/>
      <c r="K296" s="112"/>
    </row>
    <row r="297" spans="1:11" s="45" customFormat="1" x14ac:dyDescent="0.25">
      <c r="A297" s="463">
        <v>977</v>
      </c>
      <c r="B297" s="36" t="s">
        <v>1077</v>
      </c>
      <c r="C297" s="41">
        <v>503100.696</v>
      </c>
      <c r="D297" s="41">
        <v>0</v>
      </c>
      <c r="E297" s="15">
        <v>289535.08100000001</v>
      </c>
      <c r="F297" s="457">
        <f t="shared" si="4"/>
        <v>213565.61499999999</v>
      </c>
      <c r="G297" s="112"/>
      <c r="H297" s="112"/>
      <c r="I297" s="112"/>
      <c r="J297" s="112"/>
      <c r="K297" s="112"/>
    </row>
    <row r="298" spans="1:11" s="45" customFormat="1" x14ac:dyDescent="0.25">
      <c r="A298" s="463">
        <v>980</v>
      </c>
      <c r="B298" s="36" t="s">
        <v>1078</v>
      </c>
      <c r="C298" s="41">
        <v>1150968.9325000001</v>
      </c>
      <c r="D298" s="41">
        <v>0</v>
      </c>
      <c r="E298" s="15">
        <v>2010092.1774200001</v>
      </c>
      <c r="F298" s="457">
        <f t="shared" si="4"/>
        <v>-859123.24491999997</v>
      </c>
      <c r="G298" s="112"/>
      <c r="H298" s="112"/>
      <c r="I298" s="112"/>
      <c r="J298" s="112"/>
      <c r="K298" s="112"/>
    </row>
    <row r="299" spans="1:11" s="45" customFormat="1" x14ac:dyDescent="0.25">
      <c r="A299" s="463">
        <v>981</v>
      </c>
      <c r="B299" s="36" t="s">
        <v>1079</v>
      </c>
      <c r="C299" s="41">
        <v>28370.34</v>
      </c>
      <c r="D299" s="41">
        <v>0</v>
      </c>
      <c r="E299" s="15">
        <v>83534.890000000014</v>
      </c>
      <c r="F299" s="457">
        <f t="shared" si="4"/>
        <v>-55164.550000000017</v>
      </c>
      <c r="G299" s="112"/>
      <c r="H299" s="112"/>
      <c r="I299" s="112"/>
      <c r="J299" s="112"/>
      <c r="K299" s="112"/>
    </row>
    <row r="300" spans="1:11" x14ac:dyDescent="0.25">
      <c r="A300" s="463">
        <v>989</v>
      </c>
      <c r="B300" s="36" t="s">
        <v>1080</v>
      </c>
      <c r="C300" s="41">
        <v>189135.59999999998</v>
      </c>
      <c r="D300" s="41">
        <v>0</v>
      </c>
      <c r="E300" s="15">
        <v>75733.046500000011</v>
      </c>
      <c r="F300" s="457">
        <f t="shared" si="4"/>
        <v>113402.55349999997</v>
      </c>
    </row>
    <row r="301" spans="1:11" x14ac:dyDescent="0.25">
      <c r="A301" s="463">
        <v>992</v>
      </c>
      <c r="B301" s="36" t="s">
        <v>1081</v>
      </c>
      <c r="C301" s="41">
        <v>233424.853</v>
      </c>
      <c r="D301" s="41">
        <v>0</v>
      </c>
      <c r="E301" s="15">
        <v>416854.86239999993</v>
      </c>
      <c r="F301" s="457">
        <f t="shared" si="4"/>
        <v>-183430.00939999992</v>
      </c>
    </row>
    <row r="302" spans="1:11" x14ac:dyDescent="0.25">
      <c r="A302" s="463" t="s">
        <v>1094</v>
      </c>
      <c r="B302" s="36" t="s">
        <v>305</v>
      </c>
      <c r="C302" s="41">
        <v>1687573.4239099999</v>
      </c>
      <c r="D302" s="41">
        <v>66827.907586835994</v>
      </c>
      <c r="E302" s="15">
        <v>0</v>
      </c>
      <c r="F302" s="457">
        <f t="shared" si="4"/>
        <v>1754401.3314968359</v>
      </c>
    </row>
    <row r="303" spans="1:11" x14ac:dyDescent="0.25">
      <c r="A303" s="463" t="s">
        <v>1095</v>
      </c>
      <c r="B303" s="36" t="s">
        <v>306</v>
      </c>
      <c r="C303" s="41">
        <v>2429762.0079999962</v>
      </c>
      <c r="D303" s="41">
        <v>96218.575516799858</v>
      </c>
      <c r="E303" s="15">
        <v>0</v>
      </c>
      <c r="F303" s="457">
        <f t="shared" si="4"/>
        <v>2525980.5835167961</v>
      </c>
    </row>
    <row r="304" spans="1:11" x14ac:dyDescent="0.25">
      <c r="A304" s="463" t="s">
        <v>1096</v>
      </c>
      <c r="B304" s="36" t="s">
        <v>307</v>
      </c>
      <c r="C304" s="41">
        <v>1014203.4040099999</v>
      </c>
      <c r="D304" s="41">
        <v>40162.454798796003</v>
      </c>
      <c r="E304" s="15">
        <v>0</v>
      </c>
      <c r="F304" s="457">
        <f t="shared" si="4"/>
        <v>1054365.8588087959</v>
      </c>
    </row>
    <row r="305" spans="1:11" x14ac:dyDescent="0.25">
      <c r="A305" s="463" t="s">
        <v>1097</v>
      </c>
      <c r="B305" s="36" t="s">
        <v>308</v>
      </c>
      <c r="C305" s="41">
        <v>2521767.0206200001</v>
      </c>
      <c r="D305" s="41">
        <v>99861.974016552005</v>
      </c>
      <c r="E305" s="15">
        <v>0</v>
      </c>
      <c r="F305" s="457">
        <f t="shared" si="4"/>
        <v>2621628.9946365519</v>
      </c>
    </row>
    <row r="306" spans="1:11" x14ac:dyDescent="0.25">
      <c r="A306" s="463" t="s">
        <v>1098</v>
      </c>
      <c r="B306" s="36" t="s">
        <v>309</v>
      </c>
      <c r="C306" s="41">
        <v>5212889.1939786989</v>
      </c>
      <c r="D306" s="41">
        <v>206430.41208155648</v>
      </c>
      <c r="E306" s="15">
        <v>0</v>
      </c>
      <c r="F306" s="457">
        <f t="shared" si="4"/>
        <v>5419319.6060602553</v>
      </c>
    </row>
    <row r="307" spans="1:11" x14ac:dyDescent="0.25">
      <c r="A307" s="463" t="s">
        <v>1099</v>
      </c>
      <c r="B307" s="36" t="s">
        <v>310</v>
      </c>
      <c r="C307" s="41">
        <v>4535061.894199999</v>
      </c>
      <c r="D307" s="41">
        <v>179588.45101031999</v>
      </c>
      <c r="E307" s="15">
        <v>0</v>
      </c>
      <c r="F307" s="457">
        <f t="shared" si="4"/>
        <v>4714650.3452103194</v>
      </c>
    </row>
    <row r="308" spans="1:11" x14ac:dyDescent="0.25">
      <c r="A308" s="463" t="s">
        <v>1100</v>
      </c>
      <c r="B308" s="38" t="s">
        <v>311</v>
      </c>
      <c r="C308" s="41">
        <v>1226511.26727</v>
      </c>
      <c r="D308" s="41">
        <v>48569.846183892005</v>
      </c>
      <c r="E308" s="15">
        <v>0</v>
      </c>
      <c r="F308" s="457">
        <f t="shared" si="4"/>
        <v>1275081.1134538921</v>
      </c>
    </row>
    <row r="309" spans="1:11" x14ac:dyDescent="0.25">
      <c r="A309" s="463" t="s">
        <v>1101</v>
      </c>
      <c r="B309" s="38" t="s">
        <v>312</v>
      </c>
      <c r="C309" s="41">
        <v>3081649.3760000002</v>
      </c>
      <c r="D309" s="41">
        <v>122033.31528960001</v>
      </c>
      <c r="E309" s="15">
        <v>0</v>
      </c>
      <c r="F309" s="457">
        <f t="shared" si="4"/>
        <v>3203682.6912896</v>
      </c>
    </row>
    <row r="310" spans="1:11" x14ac:dyDescent="0.25">
      <c r="A310" s="463" t="s">
        <v>1102</v>
      </c>
      <c r="B310" s="38" t="s">
        <v>313</v>
      </c>
      <c r="C310" s="41">
        <v>6723329.2636000002</v>
      </c>
      <c r="D310" s="41">
        <v>266243.83883856004</v>
      </c>
      <c r="E310" s="15">
        <v>0</v>
      </c>
      <c r="F310" s="457">
        <f t="shared" si="4"/>
        <v>6989573.1024385598</v>
      </c>
    </row>
    <row r="311" spans="1:11" x14ac:dyDescent="0.25">
      <c r="A311" s="463" t="s">
        <v>1103</v>
      </c>
      <c r="B311" s="38" t="s">
        <v>314</v>
      </c>
      <c r="C311" s="41">
        <v>5712903.8432</v>
      </c>
      <c r="D311" s="41">
        <v>226230.99219072002</v>
      </c>
      <c r="E311" s="15">
        <v>0</v>
      </c>
      <c r="F311" s="457">
        <f t="shared" si="4"/>
        <v>5939134.8353907196</v>
      </c>
    </row>
    <row r="312" spans="1:11" x14ac:dyDescent="0.25">
      <c r="A312" s="463" t="s">
        <v>1104</v>
      </c>
      <c r="B312" s="38" t="s">
        <v>315</v>
      </c>
      <c r="C312" s="41">
        <v>4539506.5807999996</v>
      </c>
      <c r="D312" s="41">
        <v>179764.46059967999</v>
      </c>
      <c r="E312" s="15">
        <v>0</v>
      </c>
      <c r="F312" s="457">
        <f t="shared" si="4"/>
        <v>4719271.0413996801</v>
      </c>
    </row>
    <row r="313" spans="1:11" x14ac:dyDescent="0.25">
      <c r="A313" s="463" t="s">
        <v>1105</v>
      </c>
      <c r="B313" s="38" t="s">
        <v>316</v>
      </c>
      <c r="C313" s="41">
        <v>4997309.3005999997</v>
      </c>
      <c r="D313" s="41">
        <v>197893.44830376</v>
      </c>
      <c r="E313" s="15">
        <v>0</v>
      </c>
      <c r="F313" s="457">
        <f t="shared" si="4"/>
        <v>5195202.7489037598</v>
      </c>
    </row>
    <row r="314" spans="1:11" x14ac:dyDescent="0.25">
      <c r="A314" s="463" t="s">
        <v>1106</v>
      </c>
      <c r="B314" s="38" t="s">
        <v>317</v>
      </c>
      <c r="C314" s="41">
        <v>5889209.7450000001</v>
      </c>
      <c r="D314" s="41">
        <v>233212.70590200002</v>
      </c>
      <c r="E314" s="15">
        <v>0</v>
      </c>
      <c r="F314" s="457">
        <f t="shared" si="4"/>
        <v>6122422.4509020001</v>
      </c>
    </row>
    <row r="315" spans="1:11" x14ac:dyDescent="0.25">
      <c r="A315" s="463" t="s">
        <v>1107</v>
      </c>
      <c r="B315" s="38" t="s">
        <v>318</v>
      </c>
      <c r="C315" s="41">
        <v>3901694.0536999996</v>
      </c>
      <c r="D315" s="41">
        <v>154507.08452651999</v>
      </c>
      <c r="E315" s="15">
        <v>0</v>
      </c>
      <c r="F315" s="457">
        <f t="shared" si="4"/>
        <v>4056201.1382265193</v>
      </c>
    </row>
    <row r="316" spans="1:11" x14ac:dyDescent="0.25">
      <c r="A316" s="463" t="s">
        <v>1108</v>
      </c>
      <c r="B316" s="38" t="s">
        <v>739</v>
      </c>
      <c r="C316" s="41">
        <v>8290822.0712000011</v>
      </c>
      <c r="D316" s="41">
        <v>328316.55401952006</v>
      </c>
      <c r="E316" s="15">
        <v>0</v>
      </c>
      <c r="F316" s="457">
        <f t="shared" si="4"/>
        <v>8619138.6252195202</v>
      </c>
    </row>
    <row r="317" spans="1:11" x14ac:dyDescent="0.25">
      <c r="A317" s="463" t="s">
        <v>1109</v>
      </c>
      <c r="B317" s="38" t="s">
        <v>319</v>
      </c>
      <c r="C317" s="41">
        <v>1939290.8416899997</v>
      </c>
      <c r="D317" s="41">
        <v>76795.917330924</v>
      </c>
      <c r="E317" s="15">
        <v>0</v>
      </c>
      <c r="F317" s="457">
        <f t="shared" si="4"/>
        <v>2016086.7590209236</v>
      </c>
    </row>
    <row r="318" spans="1:11" s="45" customFormat="1" x14ac:dyDescent="0.25">
      <c r="A318" s="463" t="s">
        <v>1110</v>
      </c>
      <c r="B318" s="38" t="s">
        <v>320</v>
      </c>
      <c r="C318" s="41">
        <v>3891323.1182999997</v>
      </c>
      <c r="D318" s="41">
        <v>154096.39548467999</v>
      </c>
      <c r="E318" s="15">
        <v>0</v>
      </c>
      <c r="F318" s="457">
        <f t="shared" si="4"/>
        <v>4045419.5137846796</v>
      </c>
      <c r="G318" s="112"/>
      <c r="H318" s="112"/>
      <c r="I318" s="112"/>
      <c r="J318" s="112"/>
      <c r="K318" s="112"/>
    </row>
    <row r="319" spans="1:11" s="45" customFormat="1" x14ac:dyDescent="0.25">
      <c r="A319" s="463" t="s">
        <v>1111</v>
      </c>
      <c r="B319" s="38" t="s">
        <v>321</v>
      </c>
      <c r="C319" s="41">
        <v>5345476.4175999993</v>
      </c>
      <c r="D319" s="41">
        <v>211680.86613695999</v>
      </c>
      <c r="E319" s="15">
        <v>0</v>
      </c>
      <c r="F319" s="457">
        <f t="shared" si="4"/>
        <v>5557157.2837369591</v>
      </c>
      <c r="G319" s="112"/>
      <c r="H319" s="112"/>
      <c r="I319" s="112"/>
      <c r="J319" s="112"/>
      <c r="K319" s="112"/>
    </row>
    <row r="320" spans="1:11" x14ac:dyDescent="0.25">
      <c r="A320" s="463" t="s">
        <v>1112</v>
      </c>
      <c r="B320" s="38" t="s">
        <v>322</v>
      </c>
      <c r="C320" s="41">
        <v>4509504.94625</v>
      </c>
      <c r="D320" s="41">
        <v>178576.39587150002</v>
      </c>
      <c r="E320" s="15">
        <v>0</v>
      </c>
      <c r="F320" s="457">
        <f t="shared" si="4"/>
        <v>4688081.3421215005</v>
      </c>
    </row>
    <row r="321" spans="1:6" x14ac:dyDescent="0.25">
      <c r="A321" s="463" t="s">
        <v>1113</v>
      </c>
      <c r="B321" s="38" t="s">
        <v>323</v>
      </c>
      <c r="C321" s="41">
        <v>3961697.3227999993</v>
      </c>
      <c r="D321" s="41">
        <v>156883.21398287997</v>
      </c>
      <c r="E321" s="15">
        <v>0</v>
      </c>
      <c r="F321" s="457">
        <f t="shared" si="4"/>
        <v>4118580.5367828794</v>
      </c>
    </row>
    <row r="322" spans="1:6" x14ac:dyDescent="0.25">
      <c r="A322" s="463" t="s">
        <v>1114</v>
      </c>
      <c r="B322" s="38" t="s">
        <v>324</v>
      </c>
      <c r="C322" s="41">
        <v>935384.29496999993</v>
      </c>
      <c r="D322" s="41">
        <v>37041.218080812003</v>
      </c>
      <c r="E322" s="15">
        <v>0</v>
      </c>
      <c r="F322" s="457">
        <f t="shared" si="4"/>
        <v>972425.51305081195</v>
      </c>
    </row>
    <row r="323" spans="1:6" x14ac:dyDescent="0.25">
      <c r="A323" s="463" t="s">
        <v>1115</v>
      </c>
      <c r="B323" s="38" t="s">
        <v>325</v>
      </c>
      <c r="C323" s="41">
        <v>385206.17199999996</v>
      </c>
      <c r="D323" s="41">
        <v>15254.164411199999</v>
      </c>
      <c r="E323" s="15">
        <v>0</v>
      </c>
      <c r="F323" s="457">
        <f t="shared" si="4"/>
        <v>400460.33641119994</v>
      </c>
    </row>
    <row r="324" spans="1:6" x14ac:dyDescent="0.25">
      <c r="A324" s="463" t="s">
        <v>1116</v>
      </c>
      <c r="B324" s="38" t="s">
        <v>326</v>
      </c>
      <c r="C324" s="41">
        <v>211863.3946</v>
      </c>
      <c r="D324" s="41">
        <v>8389.7904261600015</v>
      </c>
      <c r="E324" s="15">
        <v>0</v>
      </c>
      <c r="F324" s="457">
        <f t="shared" si="4"/>
        <v>220253.18502616</v>
      </c>
    </row>
    <row r="325" spans="1:6" x14ac:dyDescent="0.25">
      <c r="A325" s="463" t="s">
        <v>1117</v>
      </c>
      <c r="B325" s="38" t="s">
        <v>714</v>
      </c>
      <c r="C325" s="41">
        <v>5807723.824000001</v>
      </c>
      <c r="D325" s="41">
        <v>229985.86343040006</v>
      </c>
      <c r="E325" s="15">
        <v>0</v>
      </c>
      <c r="F325" s="457">
        <f t="shared" si="4"/>
        <v>6037709.6874304013</v>
      </c>
    </row>
    <row r="326" spans="1:6" x14ac:dyDescent="0.25">
      <c r="A326" s="463" t="s">
        <v>1118</v>
      </c>
      <c r="B326" s="38" t="s">
        <v>327</v>
      </c>
      <c r="C326" s="41">
        <v>408911.16719999997</v>
      </c>
      <c r="D326" s="41">
        <v>16192.88222112</v>
      </c>
      <c r="E326" s="15">
        <v>0</v>
      </c>
      <c r="F326" s="457">
        <f t="shared" si="4"/>
        <v>425104.04942111997</v>
      </c>
    </row>
    <row r="327" spans="1:6" x14ac:dyDescent="0.25">
      <c r="A327" s="463" t="s">
        <v>1119</v>
      </c>
      <c r="B327" s="38" t="s">
        <v>328</v>
      </c>
      <c r="C327" s="41">
        <v>608996.14231000002</v>
      </c>
      <c r="D327" s="41">
        <v>24116.247235476003</v>
      </c>
      <c r="E327" s="15">
        <v>0</v>
      </c>
      <c r="F327" s="457">
        <f t="shared" si="4"/>
        <v>633112.38954547606</v>
      </c>
    </row>
    <row r="328" spans="1:6" x14ac:dyDescent="0.25">
      <c r="A328" s="463" t="s">
        <v>1120</v>
      </c>
      <c r="B328" s="38" t="s">
        <v>329</v>
      </c>
      <c r="C328" s="41">
        <v>2980119.3999962001</v>
      </c>
      <c r="D328" s="41">
        <v>118012.72823984953</v>
      </c>
      <c r="E328" s="15">
        <v>0</v>
      </c>
      <c r="F328" s="457">
        <f t="shared" si="4"/>
        <v>3098132.1282360498</v>
      </c>
    </row>
    <row r="329" spans="1:6" x14ac:dyDescent="0.25">
      <c r="A329" s="463" t="s">
        <v>1121</v>
      </c>
      <c r="B329" s="38" t="s">
        <v>330</v>
      </c>
      <c r="C329" s="41">
        <v>1834174.0035999999</v>
      </c>
      <c r="D329" s="41">
        <v>72633.290542560004</v>
      </c>
      <c r="E329" s="15">
        <v>0</v>
      </c>
      <c r="F329" s="457">
        <f t="shared" ref="F329:F377" si="5">C329+D329-E329</f>
        <v>1906807.2941425599</v>
      </c>
    </row>
    <row r="330" spans="1:6" x14ac:dyDescent="0.25">
      <c r="A330" s="463" t="s">
        <v>1122</v>
      </c>
      <c r="B330" s="38" t="s">
        <v>331</v>
      </c>
      <c r="C330" s="41">
        <v>1535787.3765199999</v>
      </c>
      <c r="D330" s="41">
        <v>60817.180110191999</v>
      </c>
      <c r="E330" s="15">
        <v>0</v>
      </c>
      <c r="F330" s="457">
        <f t="shared" si="5"/>
        <v>1596604.5566301919</v>
      </c>
    </row>
    <row r="331" spans="1:6" x14ac:dyDescent="0.25">
      <c r="A331" s="463" t="s">
        <v>1123</v>
      </c>
      <c r="B331" s="38" t="s">
        <v>332</v>
      </c>
      <c r="C331" s="41">
        <v>1018351.7781700001</v>
      </c>
      <c r="D331" s="41">
        <v>40326.730415532009</v>
      </c>
      <c r="E331" s="15">
        <v>0</v>
      </c>
      <c r="F331" s="457">
        <f t="shared" si="5"/>
        <v>1058678.508585532</v>
      </c>
    </row>
    <row r="332" spans="1:6" x14ac:dyDescent="0.25">
      <c r="A332" s="463" t="s">
        <v>1124</v>
      </c>
      <c r="B332" s="38" t="s">
        <v>333</v>
      </c>
      <c r="C332" s="41">
        <v>1104060.1514399999</v>
      </c>
      <c r="D332" s="41">
        <v>43720.781997024002</v>
      </c>
      <c r="E332" s="15">
        <v>0</v>
      </c>
      <c r="F332" s="457">
        <f t="shared" si="5"/>
        <v>1147780.933437024</v>
      </c>
    </row>
    <row r="333" spans="1:6" x14ac:dyDescent="0.25">
      <c r="A333" s="463" t="s">
        <v>1125</v>
      </c>
      <c r="B333" s="38" t="s">
        <v>334</v>
      </c>
      <c r="C333" s="41">
        <v>1636237.2936799999</v>
      </c>
      <c r="D333" s="41">
        <v>64794.996829727999</v>
      </c>
      <c r="E333" s="15">
        <v>0</v>
      </c>
      <c r="F333" s="457">
        <f t="shared" si="5"/>
        <v>1701032.2905097278</v>
      </c>
    </row>
    <row r="334" spans="1:6" x14ac:dyDescent="0.25">
      <c r="A334" s="463" t="s">
        <v>1126</v>
      </c>
      <c r="B334" s="38" t="s">
        <v>335</v>
      </c>
      <c r="C334" s="41">
        <v>834119.51859999995</v>
      </c>
      <c r="D334" s="41">
        <v>33031.132936560003</v>
      </c>
      <c r="E334" s="15">
        <v>0</v>
      </c>
      <c r="F334" s="457">
        <f t="shared" si="5"/>
        <v>867150.65153655992</v>
      </c>
    </row>
    <row r="335" spans="1:6" x14ac:dyDescent="0.25">
      <c r="A335" s="463" t="s">
        <v>1127</v>
      </c>
      <c r="B335" s="38" t="s">
        <v>740</v>
      </c>
      <c r="C335" s="41">
        <v>1227548.3608099995</v>
      </c>
      <c r="D335" s="41">
        <v>48610.915088075984</v>
      </c>
      <c r="E335" s="15">
        <v>0</v>
      </c>
      <c r="F335" s="457">
        <f t="shared" si="5"/>
        <v>1276159.2758980754</v>
      </c>
    </row>
    <row r="336" spans="1:6" x14ac:dyDescent="0.25">
      <c r="A336" s="463" t="s">
        <v>1128</v>
      </c>
      <c r="B336" s="38" t="s">
        <v>336</v>
      </c>
      <c r="C336" s="41">
        <v>697815.79619999987</v>
      </c>
      <c r="D336" s="41">
        <v>27633.505529519996</v>
      </c>
      <c r="E336" s="15">
        <v>0</v>
      </c>
      <c r="F336" s="457">
        <f t="shared" si="5"/>
        <v>725449.30172951985</v>
      </c>
    </row>
    <row r="337" spans="1:6" x14ac:dyDescent="0.25">
      <c r="A337" s="463" t="s">
        <v>1129</v>
      </c>
      <c r="B337" s="38" t="s">
        <v>337</v>
      </c>
      <c r="C337" s="41">
        <v>1631570.3727499996</v>
      </c>
      <c r="D337" s="41">
        <v>64610.186760899989</v>
      </c>
      <c r="E337" s="15">
        <v>0</v>
      </c>
      <c r="F337" s="457">
        <f t="shared" si="5"/>
        <v>1696180.5595108997</v>
      </c>
    </row>
    <row r="338" spans="1:6" x14ac:dyDescent="0.25">
      <c r="A338" s="463" t="s">
        <v>1130</v>
      </c>
      <c r="B338" s="38" t="s">
        <v>338</v>
      </c>
      <c r="C338" s="41">
        <v>1667720.4904299998</v>
      </c>
      <c r="D338" s="41">
        <v>66041.731421028002</v>
      </c>
      <c r="E338" s="15">
        <v>0</v>
      </c>
      <c r="F338" s="457">
        <f t="shared" si="5"/>
        <v>1733762.2218510278</v>
      </c>
    </row>
    <row r="339" spans="1:6" x14ac:dyDescent="0.25">
      <c r="A339" s="463" t="s">
        <v>1131</v>
      </c>
      <c r="B339" s="38" t="s">
        <v>339</v>
      </c>
      <c r="C339" s="41">
        <v>828193.26979999989</v>
      </c>
      <c r="D339" s="41">
        <v>32796.453484079997</v>
      </c>
      <c r="E339" s="15">
        <v>0</v>
      </c>
      <c r="F339" s="457">
        <f t="shared" si="5"/>
        <v>860989.72328407993</v>
      </c>
    </row>
    <row r="340" spans="1:6" x14ac:dyDescent="0.25">
      <c r="A340" s="463" t="s">
        <v>1132</v>
      </c>
      <c r="B340" s="38" t="s">
        <v>340</v>
      </c>
      <c r="C340" s="41">
        <v>4257343.0598099995</v>
      </c>
      <c r="D340" s="41">
        <v>168590.785168476</v>
      </c>
      <c r="E340" s="15">
        <v>0</v>
      </c>
      <c r="F340" s="457">
        <f t="shared" si="5"/>
        <v>4425933.8449784759</v>
      </c>
    </row>
    <row r="341" spans="1:6" x14ac:dyDescent="0.25">
      <c r="A341" s="463" t="s">
        <v>1133</v>
      </c>
      <c r="B341" s="38" t="s">
        <v>341</v>
      </c>
      <c r="C341" s="41">
        <v>954126.0567999999</v>
      </c>
      <c r="D341" s="41">
        <v>37783.39184928</v>
      </c>
      <c r="E341" s="15">
        <v>0</v>
      </c>
      <c r="F341" s="457">
        <f t="shared" si="5"/>
        <v>991909.44864927989</v>
      </c>
    </row>
    <row r="342" spans="1:6" x14ac:dyDescent="0.25">
      <c r="A342" s="463" t="s">
        <v>1134</v>
      </c>
      <c r="B342" s="38" t="s">
        <v>342</v>
      </c>
      <c r="C342" s="41">
        <v>1898103.4125299999</v>
      </c>
      <c r="D342" s="41">
        <v>75164.895136188003</v>
      </c>
      <c r="E342" s="15">
        <v>0</v>
      </c>
      <c r="F342" s="457">
        <f t="shared" si="5"/>
        <v>1973268.3076661879</v>
      </c>
    </row>
    <row r="343" spans="1:6" x14ac:dyDescent="0.25">
      <c r="A343" s="463" t="s">
        <v>1135</v>
      </c>
      <c r="B343" s="38" t="s">
        <v>1084</v>
      </c>
      <c r="C343" s="41">
        <v>1292885.2538300001</v>
      </c>
      <c r="D343" s="41">
        <v>51198.25605166801</v>
      </c>
      <c r="E343" s="15">
        <v>0</v>
      </c>
      <c r="F343" s="457">
        <f t="shared" si="5"/>
        <v>1344083.509881668</v>
      </c>
    </row>
    <row r="344" spans="1:6" x14ac:dyDescent="0.25">
      <c r="A344" s="463" t="s">
        <v>1136</v>
      </c>
      <c r="B344" s="38" t="s">
        <v>343</v>
      </c>
      <c r="C344" s="41">
        <v>1573419.0563999999</v>
      </c>
      <c r="D344" s="41">
        <v>62307.394633440003</v>
      </c>
      <c r="E344" s="15">
        <v>0</v>
      </c>
      <c r="F344" s="457">
        <f t="shared" si="5"/>
        <v>1635726.45103344</v>
      </c>
    </row>
    <row r="345" spans="1:6" x14ac:dyDescent="0.25">
      <c r="A345" s="463" t="s">
        <v>1137</v>
      </c>
      <c r="B345" s="38" t="s">
        <v>344</v>
      </c>
      <c r="C345" s="41">
        <v>4439375.9402941</v>
      </c>
      <c r="D345" s="41">
        <v>175799.28723564636</v>
      </c>
      <c r="E345" s="15">
        <v>0</v>
      </c>
      <c r="F345" s="457">
        <f t="shared" si="5"/>
        <v>4615175.2275297465</v>
      </c>
    </row>
    <row r="346" spans="1:6" x14ac:dyDescent="0.25">
      <c r="A346" s="463" t="s">
        <v>1138</v>
      </c>
      <c r="B346" s="38" t="s">
        <v>345</v>
      </c>
      <c r="C346" s="41">
        <v>0</v>
      </c>
      <c r="D346" s="41">
        <v>0</v>
      </c>
      <c r="E346" s="15">
        <v>0</v>
      </c>
      <c r="F346" s="457">
        <f t="shared" si="5"/>
        <v>0</v>
      </c>
    </row>
    <row r="347" spans="1:6" x14ac:dyDescent="0.25">
      <c r="A347" s="463" t="s">
        <v>1139</v>
      </c>
      <c r="B347" s="38" t="s">
        <v>346</v>
      </c>
      <c r="C347" s="41">
        <v>999610.01633999986</v>
      </c>
      <c r="D347" s="41">
        <v>39584.556647063997</v>
      </c>
      <c r="E347" s="15">
        <v>0</v>
      </c>
      <c r="F347" s="457">
        <f t="shared" si="5"/>
        <v>1039194.5729870639</v>
      </c>
    </row>
    <row r="348" spans="1:6" x14ac:dyDescent="0.25">
      <c r="A348" s="463" t="s">
        <v>1140</v>
      </c>
      <c r="B348" s="38" t="s">
        <v>347</v>
      </c>
      <c r="C348" s="41">
        <v>798191.63524999993</v>
      </c>
      <c r="D348" s="41">
        <v>31608.3887559</v>
      </c>
      <c r="E348" s="15">
        <v>0</v>
      </c>
      <c r="F348" s="457">
        <f t="shared" si="5"/>
        <v>829800.0240058999</v>
      </c>
    </row>
    <row r="349" spans="1:6" x14ac:dyDescent="0.25">
      <c r="A349" s="463" t="s">
        <v>1141</v>
      </c>
      <c r="B349" s="38" t="s">
        <v>348</v>
      </c>
      <c r="C349" s="41">
        <v>2460652.5798700005</v>
      </c>
      <c r="D349" s="41">
        <v>97441.84216285203</v>
      </c>
      <c r="E349" s="15">
        <v>0</v>
      </c>
      <c r="F349" s="457">
        <f t="shared" si="5"/>
        <v>2558094.4220328527</v>
      </c>
    </row>
    <row r="350" spans="1:6" x14ac:dyDescent="0.25">
      <c r="A350" s="463" t="s">
        <v>1142</v>
      </c>
      <c r="B350" s="38" t="s">
        <v>349</v>
      </c>
      <c r="C350" s="41">
        <v>1303996.9703300002</v>
      </c>
      <c r="D350" s="41">
        <v>51638.280025068008</v>
      </c>
      <c r="E350" s="15">
        <v>0</v>
      </c>
      <c r="F350" s="457">
        <f t="shared" si="5"/>
        <v>1355635.2503550681</v>
      </c>
    </row>
    <row r="351" spans="1:6" x14ac:dyDescent="0.25">
      <c r="A351" s="463" t="s">
        <v>1143</v>
      </c>
      <c r="B351" s="38" t="s">
        <v>350</v>
      </c>
      <c r="C351" s="41">
        <v>3421371.5884599993</v>
      </c>
      <c r="D351" s="41">
        <v>135486.31490301597</v>
      </c>
      <c r="E351" s="15">
        <v>0</v>
      </c>
      <c r="F351" s="457">
        <f t="shared" si="5"/>
        <v>3556857.9033630155</v>
      </c>
    </row>
    <row r="352" spans="1:6" x14ac:dyDescent="0.25">
      <c r="A352" s="463" t="s">
        <v>1144</v>
      </c>
      <c r="B352" s="38" t="s">
        <v>351</v>
      </c>
      <c r="C352" s="41">
        <v>2466801.0629999996</v>
      </c>
      <c r="D352" s="41">
        <v>97685.322094799994</v>
      </c>
      <c r="E352" s="15">
        <v>0</v>
      </c>
      <c r="F352" s="457">
        <f t="shared" si="5"/>
        <v>2564486.3850947996</v>
      </c>
    </row>
    <row r="353" spans="1:6" x14ac:dyDescent="0.25">
      <c r="A353" s="463" t="s">
        <v>1145</v>
      </c>
      <c r="B353" s="38" t="s">
        <v>352</v>
      </c>
      <c r="C353" s="41">
        <v>636034.6524599999</v>
      </c>
      <c r="D353" s="41">
        <v>25186.972237415997</v>
      </c>
      <c r="E353" s="15">
        <v>0</v>
      </c>
      <c r="F353" s="457">
        <f t="shared" si="5"/>
        <v>661221.62469741586</v>
      </c>
    </row>
    <row r="354" spans="1:6" x14ac:dyDescent="0.25">
      <c r="A354" s="463" t="s">
        <v>1146</v>
      </c>
      <c r="B354" s="38" t="s">
        <v>353</v>
      </c>
      <c r="C354" s="41">
        <v>520028.33219999995</v>
      </c>
      <c r="D354" s="41">
        <v>20593.121955120001</v>
      </c>
      <c r="E354" s="15">
        <v>0</v>
      </c>
      <c r="F354" s="457">
        <f t="shared" si="5"/>
        <v>540621.45415511995</v>
      </c>
    </row>
    <row r="355" spans="1:6" x14ac:dyDescent="0.25">
      <c r="A355" s="463" t="s">
        <v>1147</v>
      </c>
      <c r="B355" s="38" t="s">
        <v>354</v>
      </c>
      <c r="C355" s="41">
        <v>1238808.2335300001</v>
      </c>
      <c r="D355" s="41">
        <v>49056.806047788006</v>
      </c>
      <c r="E355" s="15">
        <v>0</v>
      </c>
      <c r="F355" s="457">
        <f t="shared" si="5"/>
        <v>1287865.0395777882</v>
      </c>
    </row>
    <row r="356" spans="1:6" x14ac:dyDescent="0.25">
      <c r="A356" s="463" t="s">
        <v>1148</v>
      </c>
      <c r="B356" s="38" t="s">
        <v>355</v>
      </c>
      <c r="C356" s="41">
        <v>1968848.00758</v>
      </c>
      <c r="D356" s="41">
        <v>77966.381100168001</v>
      </c>
      <c r="E356" s="15">
        <v>0</v>
      </c>
      <c r="F356" s="457">
        <f t="shared" si="5"/>
        <v>2046814.388680168</v>
      </c>
    </row>
    <row r="357" spans="1:6" x14ac:dyDescent="0.25">
      <c r="A357" s="463" t="s">
        <v>1149</v>
      </c>
      <c r="B357" s="38" t="s">
        <v>356</v>
      </c>
      <c r="C357" s="41">
        <v>1147025.4552399998</v>
      </c>
      <c r="D357" s="41">
        <v>45422.208027503999</v>
      </c>
      <c r="E357" s="15">
        <v>0</v>
      </c>
      <c r="F357" s="457">
        <f t="shared" si="5"/>
        <v>1192447.6632675037</v>
      </c>
    </row>
    <row r="358" spans="1:6" x14ac:dyDescent="0.25">
      <c r="A358" s="463" t="s">
        <v>1150</v>
      </c>
      <c r="B358" s="38" t="s">
        <v>357</v>
      </c>
      <c r="C358" s="41">
        <v>1097837.5902</v>
      </c>
      <c r="D358" s="41">
        <v>43474.36857192</v>
      </c>
      <c r="E358" s="15">
        <v>0</v>
      </c>
      <c r="F358" s="457">
        <f t="shared" si="5"/>
        <v>1141311.9587719201</v>
      </c>
    </row>
    <row r="359" spans="1:6" x14ac:dyDescent="0.25">
      <c r="A359" s="463" t="s">
        <v>1151</v>
      </c>
      <c r="B359" s="38" t="s">
        <v>358</v>
      </c>
      <c r="C359" s="41">
        <v>241494.63859999998</v>
      </c>
      <c r="D359" s="41">
        <v>9563.1876885599995</v>
      </c>
      <c r="E359" s="15">
        <v>0</v>
      </c>
      <c r="F359" s="457">
        <f t="shared" si="5"/>
        <v>251057.82628855997</v>
      </c>
    </row>
    <row r="360" spans="1:6" x14ac:dyDescent="0.25">
      <c r="A360" s="463" t="s">
        <v>1152</v>
      </c>
      <c r="B360" s="38" t="s">
        <v>359</v>
      </c>
      <c r="C360" s="41">
        <v>739447.69401999994</v>
      </c>
      <c r="D360" s="41">
        <v>29282.128683192001</v>
      </c>
      <c r="E360" s="15">
        <v>0</v>
      </c>
      <c r="F360" s="457">
        <f t="shared" si="5"/>
        <v>768729.82270319189</v>
      </c>
    </row>
    <row r="361" spans="1:6" x14ac:dyDescent="0.25">
      <c r="A361" s="463" t="s">
        <v>1153</v>
      </c>
      <c r="B361" s="38" t="s">
        <v>360</v>
      </c>
      <c r="C361" s="41">
        <v>437060.84899999993</v>
      </c>
      <c r="D361" s="41">
        <v>17307.609620399999</v>
      </c>
      <c r="E361" s="15">
        <v>0</v>
      </c>
      <c r="F361" s="457">
        <f t="shared" si="5"/>
        <v>454368.45862039994</v>
      </c>
    </row>
    <row r="362" spans="1:6" x14ac:dyDescent="0.25">
      <c r="A362" s="463" t="s">
        <v>1154</v>
      </c>
      <c r="B362" s="38" t="s">
        <v>1085</v>
      </c>
      <c r="C362" s="41">
        <v>6115888.7615999999</v>
      </c>
      <c r="D362" s="41">
        <v>242189.19495936</v>
      </c>
      <c r="E362" s="15">
        <v>0</v>
      </c>
      <c r="F362" s="457">
        <f t="shared" si="5"/>
        <v>6358077.95655936</v>
      </c>
    </row>
    <row r="363" spans="1:6" x14ac:dyDescent="0.25">
      <c r="A363" s="463" t="s">
        <v>1155</v>
      </c>
      <c r="B363" s="38" t="s">
        <v>1086</v>
      </c>
      <c r="C363" s="41">
        <v>6269971.2304000007</v>
      </c>
      <c r="D363" s="41">
        <v>248290.86072384004</v>
      </c>
      <c r="E363" s="15">
        <v>0</v>
      </c>
      <c r="F363" s="457">
        <f t="shared" si="5"/>
        <v>6518262.0911238408</v>
      </c>
    </row>
    <row r="364" spans="1:6" x14ac:dyDescent="0.25">
      <c r="A364" s="463" t="s">
        <v>1156</v>
      </c>
      <c r="B364" s="38" t="s">
        <v>361</v>
      </c>
      <c r="C364" s="41">
        <v>5654752.52685</v>
      </c>
      <c r="D364" s="41">
        <v>0</v>
      </c>
      <c r="E364" s="15">
        <v>0</v>
      </c>
      <c r="F364" s="457">
        <f t="shared" si="5"/>
        <v>5654752.52685</v>
      </c>
    </row>
    <row r="365" spans="1:6" x14ac:dyDescent="0.25">
      <c r="A365" s="463" t="s">
        <v>1157</v>
      </c>
      <c r="B365" s="38" t="s">
        <v>362</v>
      </c>
      <c r="C365" s="41">
        <v>4634119.1428919993</v>
      </c>
      <c r="D365" s="41">
        <v>0</v>
      </c>
      <c r="E365" s="15">
        <v>0</v>
      </c>
      <c r="F365" s="457">
        <f t="shared" si="5"/>
        <v>4634119.1428919993</v>
      </c>
    </row>
    <row r="366" spans="1:6" x14ac:dyDescent="0.25">
      <c r="A366" s="463" t="s">
        <v>1158</v>
      </c>
      <c r="B366" s="38" t="s">
        <v>364</v>
      </c>
      <c r="C366" s="41">
        <v>1690388.3920899997</v>
      </c>
      <c r="D366" s="41">
        <v>0</v>
      </c>
      <c r="E366" s="15">
        <v>0</v>
      </c>
      <c r="F366" s="457">
        <f t="shared" si="5"/>
        <v>1690388.3920899997</v>
      </c>
    </row>
    <row r="367" spans="1:6" x14ac:dyDescent="0.25">
      <c r="A367" s="463" t="s">
        <v>1159</v>
      </c>
      <c r="B367" s="38" t="s">
        <v>365</v>
      </c>
      <c r="C367" s="41">
        <v>2926381.6574400002</v>
      </c>
      <c r="D367" s="41">
        <v>0</v>
      </c>
      <c r="E367" s="15">
        <v>0</v>
      </c>
      <c r="F367" s="457">
        <f t="shared" si="5"/>
        <v>2926381.6574400002</v>
      </c>
    </row>
    <row r="368" spans="1:6" x14ac:dyDescent="0.25">
      <c r="A368" s="463" t="s">
        <v>1160</v>
      </c>
      <c r="B368" s="38" t="s">
        <v>363</v>
      </c>
      <c r="C368" s="41">
        <v>754115.15980000002</v>
      </c>
      <c r="D368" s="41">
        <v>0</v>
      </c>
      <c r="E368" s="15">
        <v>0</v>
      </c>
      <c r="F368" s="457">
        <f t="shared" si="5"/>
        <v>754115.15980000002</v>
      </c>
    </row>
    <row r="369" spans="1:11" x14ac:dyDescent="0.25">
      <c r="A369" s="463" t="s">
        <v>1161</v>
      </c>
      <c r="B369" s="38" t="s">
        <v>1087</v>
      </c>
      <c r="C369" s="41">
        <v>656406.13270999992</v>
      </c>
      <c r="D369" s="41">
        <v>0</v>
      </c>
      <c r="E369" s="15">
        <v>0</v>
      </c>
      <c r="F369" s="457">
        <f t="shared" si="5"/>
        <v>656406.13270999992</v>
      </c>
    </row>
    <row r="370" spans="1:11" x14ac:dyDescent="0.25">
      <c r="A370" s="463" t="s">
        <v>1162</v>
      </c>
      <c r="B370" s="38" t="s">
        <v>704</v>
      </c>
      <c r="C370" s="41">
        <v>11683599.509199999</v>
      </c>
      <c r="D370" s="41">
        <v>462670.54056431999</v>
      </c>
      <c r="E370" s="15">
        <v>0</v>
      </c>
      <c r="F370" s="457">
        <f t="shared" si="5"/>
        <v>12146270.049764318</v>
      </c>
    </row>
    <row r="371" spans="1:11" x14ac:dyDescent="0.25">
      <c r="A371" s="463" t="s">
        <v>1163</v>
      </c>
      <c r="B371" s="38" t="s">
        <v>705</v>
      </c>
      <c r="C371" s="41">
        <v>6641843.3426000001</v>
      </c>
      <c r="D371" s="41">
        <v>263016.99636696</v>
      </c>
      <c r="E371" s="15">
        <v>0</v>
      </c>
      <c r="F371" s="457">
        <f t="shared" si="5"/>
        <v>6904860.3389669601</v>
      </c>
    </row>
    <row r="372" spans="1:11" x14ac:dyDescent="0.25">
      <c r="A372" s="463" t="s">
        <v>1164</v>
      </c>
      <c r="B372" s="38" t="s">
        <v>706</v>
      </c>
      <c r="C372" s="41">
        <v>7438923.8061999986</v>
      </c>
      <c r="D372" s="41">
        <v>294581.38272551994</v>
      </c>
      <c r="E372" s="15">
        <v>0</v>
      </c>
      <c r="F372" s="457">
        <f t="shared" si="5"/>
        <v>7733505.1889255187</v>
      </c>
    </row>
    <row r="373" spans="1:11" x14ac:dyDescent="0.25">
      <c r="A373" s="463" t="s">
        <v>1165</v>
      </c>
      <c r="B373" s="38" t="s">
        <v>715</v>
      </c>
      <c r="C373" s="41">
        <v>6234413.7375999996</v>
      </c>
      <c r="D373" s="41">
        <v>246882.78400896001</v>
      </c>
      <c r="E373" s="15">
        <v>0</v>
      </c>
      <c r="F373" s="457">
        <f t="shared" si="5"/>
        <v>6481296.5216089599</v>
      </c>
    </row>
    <row r="374" spans="1:11" s="45" customFormat="1" x14ac:dyDescent="0.25">
      <c r="A374" s="463" t="s">
        <v>1166</v>
      </c>
      <c r="B374" s="38" t="s">
        <v>707</v>
      </c>
      <c r="C374" s="41">
        <v>8551577.0184000004</v>
      </c>
      <c r="D374" s="41">
        <v>338642.44992864004</v>
      </c>
      <c r="E374" s="15">
        <v>0</v>
      </c>
      <c r="F374" s="457">
        <f t="shared" si="5"/>
        <v>8890219.4683286399</v>
      </c>
      <c r="G374" s="112"/>
      <c r="H374" s="112"/>
      <c r="I374" s="112"/>
      <c r="J374" s="112"/>
      <c r="K374" s="112"/>
    </row>
    <row r="375" spans="1:11" x14ac:dyDescent="0.25">
      <c r="A375" s="463" t="s">
        <v>1167</v>
      </c>
      <c r="B375" s="38" t="s">
        <v>708</v>
      </c>
      <c r="C375" s="41">
        <v>4715812.4825999998</v>
      </c>
      <c r="D375" s="41">
        <v>186746.17431095999</v>
      </c>
      <c r="E375" s="15">
        <v>0</v>
      </c>
      <c r="F375" s="457">
        <f t="shared" si="5"/>
        <v>4902558.6569109596</v>
      </c>
    </row>
    <row r="376" spans="1:11" x14ac:dyDescent="0.25">
      <c r="A376" s="463" t="s">
        <v>1168</v>
      </c>
      <c r="B376" s="38" t="s">
        <v>366</v>
      </c>
      <c r="C376" s="41">
        <v>9007898.1760000009</v>
      </c>
      <c r="D376" s="41">
        <v>356712.76776960009</v>
      </c>
      <c r="E376" s="15">
        <v>0</v>
      </c>
      <c r="F376" s="457">
        <f t="shared" si="5"/>
        <v>9364610.9437696002</v>
      </c>
    </row>
    <row r="377" spans="1:11" x14ac:dyDescent="0.25">
      <c r="A377" s="463" t="s">
        <v>1169</v>
      </c>
      <c r="B377" s="38" t="s">
        <v>709</v>
      </c>
      <c r="C377" s="41">
        <v>4778038.0949999997</v>
      </c>
      <c r="D377" s="41">
        <v>189210.30856199999</v>
      </c>
      <c r="E377" s="15">
        <v>0</v>
      </c>
      <c r="F377" s="457">
        <f t="shared" si="5"/>
        <v>4967248.403562</v>
      </c>
    </row>
    <row r="378" spans="1:11" x14ac:dyDescent="0.25">
      <c r="A378" s="460"/>
      <c r="B378" s="38"/>
      <c r="F378" s="26"/>
    </row>
    <row r="379" spans="1:11" x14ac:dyDescent="0.25">
      <c r="A379" s="460"/>
      <c r="B379" s="38"/>
      <c r="F379" s="26"/>
    </row>
    <row r="380" spans="1:11" x14ac:dyDescent="0.25">
      <c r="A380" s="460"/>
      <c r="B380" s="38"/>
      <c r="F380" s="26"/>
    </row>
    <row r="381" spans="1:11" x14ac:dyDescent="0.25">
      <c r="A381" s="460"/>
      <c r="B381" s="38"/>
      <c r="F381" s="26"/>
    </row>
    <row r="382" spans="1:11" x14ac:dyDescent="0.25">
      <c r="A382" s="460"/>
      <c r="B382" s="38"/>
      <c r="F382" s="26"/>
    </row>
    <row r="383" spans="1:11" x14ac:dyDescent="0.25">
      <c r="A383" s="460"/>
      <c r="B383" s="38"/>
      <c r="F383" s="26"/>
    </row>
    <row r="384" spans="1:11" x14ac:dyDescent="0.25">
      <c r="A384" s="460"/>
      <c r="B384" s="38"/>
      <c r="F384" s="26"/>
    </row>
    <row r="385" spans="1:6" x14ac:dyDescent="0.25">
      <c r="A385" s="460"/>
      <c r="B385" s="38"/>
      <c r="F385" s="26"/>
    </row>
    <row r="386" spans="1:6" x14ac:dyDescent="0.25">
      <c r="A386" s="460"/>
      <c r="F386" s="26"/>
    </row>
    <row r="387" spans="1:6" x14ac:dyDescent="0.25">
      <c r="A387" s="460"/>
      <c r="F387" s="26"/>
    </row>
    <row r="388" spans="1:6" x14ac:dyDescent="0.25">
      <c r="A388" s="460"/>
      <c r="F388" s="26"/>
    </row>
    <row r="389" spans="1:6" x14ac:dyDescent="0.25">
      <c r="A389" s="460"/>
      <c r="F389" s="26"/>
    </row>
    <row r="390" spans="1:6" x14ac:dyDescent="0.25">
      <c r="A390" s="460"/>
      <c r="F390" s="26"/>
    </row>
    <row r="391" spans="1:6" x14ac:dyDescent="0.25">
      <c r="A391" s="460"/>
    </row>
    <row r="392" spans="1:6" x14ac:dyDescent="0.25">
      <c r="A392" s="460"/>
    </row>
    <row r="393" spans="1:6" x14ac:dyDescent="0.25">
      <c r="A393" s="460"/>
    </row>
    <row r="394" spans="1:6" x14ac:dyDescent="0.25">
      <c r="A394" s="460"/>
    </row>
    <row r="395" spans="1:6" x14ac:dyDescent="0.25">
      <c r="A395" s="460"/>
    </row>
    <row r="396" spans="1:6" x14ac:dyDescent="0.25">
      <c r="A396" s="461"/>
    </row>
    <row r="397" spans="1:6" x14ac:dyDescent="0.25">
      <c r="A397" s="461"/>
    </row>
    <row r="398" spans="1:6" x14ac:dyDescent="0.25">
      <c r="A398" s="461"/>
      <c r="B398" s="462"/>
    </row>
    <row r="399" spans="1:6" x14ac:dyDescent="0.25">
      <c r="A399" s="461"/>
    </row>
    <row r="400" spans="1:6" x14ac:dyDescent="0.25">
      <c r="A400" s="461"/>
    </row>
    <row r="401" spans="1:2" x14ac:dyDescent="0.25">
      <c r="A401" s="461"/>
    </row>
    <row r="402" spans="1:2" x14ac:dyDescent="0.25">
      <c r="A402" s="461"/>
    </row>
    <row r="403" spans="1:2" x14ac:dyDescent="0.25">
      <c r="A403" s="461"/>
    </row>
    <row r="404" spans="1:2" x14ac:dyDescent="0.25">
      <c r="A404" s="460"/>
    </row>
    <row r="405" spans="1:2" x14ac:dyDescent="0.25">
      <c r="A405" s="461"/>
    </row>
    <row r="406" spans="1:2" x14ac:dyDescent="0.25">
      <c r="A406" s="461"/>
    </row>
    <row r="407" spans="1:2" x14ac:dyDescent="0.25">
      <c r="A407" s="461"/>
    </row>
    <row r="408" spans="1:2" x14ac:dyDescent="0.25">
      <c r="A408" s="460"/>
    </row>
    <row r="409" spans="1:2" x14ac:dyDescent="0.25">
      <c r="A409" s="461"/>
    </row>
    <row r="410" spans="1:2" x14ac:dyDescent="0.25">
      <c r="A410" s="461"/>
    </row>
    <row r="411" spans="1:2" x14ac:dyDescent="0.25">
      <c r="A411" s="461"/>
    </row>
    <row r="412" spans="1:2" x14ac:dyDescent="0.25">
      <c r="A412" s="461"/>
      <c r="B412" s="462"/>
    </row>
  </sheetData>
  <pageMargins left="0.7" right="0.7" top="0.75" bottom="0.75" header="0.3" footer="0.3"/>
  <pageSetup paperSize="9" orientation="portrait" r:id="rId1"/>
  <ignoredErrors>
    <ignoredError sqref="F7" calculatedColumn="1"/>
    <ignoredError sqref="A302:A377" numberStoredAsText="1"/>
  </ignoredError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9</vt:i4>
      </vt:variant>
      <vt:variant>
        <vt:lpstr>Nimetyt alueet</vt:lpstr>
      </vt:variant>
      <vt:variant>
        <vt:i4>10</vt:i4>
      </vt:variant>
    </vt:vector>
  </HeadingPairs>
  <TitlesOfParts>
    <vt:vector size="19" baseType="lpstr">
      <vt:lpstr>INFO</vt:lpstr>
      <vt:lpstr>Yhteenveto</vt:lpstr>
      <vt:lpstr>Lask. kustannukset IKÄRAKENNE</vt:lpstr>
      <vt:lpstr>Lask. kustannukset MUUT</vt:lpstr>
      <vt:lpstr>Lisäosat</vt:lpstr>
      <vt:lpstr>Muut lis_väh</vt:lpstr>
      <vt:lpstr>Verotuloihin perust tasaus</vt:lpstr>
      <vt:lpstr>Verokorvaukset</vt:lpstr>
      <vt:lpstr>Kotikuntakorvaus</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2024-06-14T12:33:42Z</dcterms:modified>
</cp:coreProperties>
</file>