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valtion.fi\Yhteiset_tiedostot\VM\KAO\Kuntatalous\Kunnan pp vos\Laskelmat\2024\Julkaisu\"/>
    </mc:Choice>
  </mc:AlternateContent>
  <xr:revisionPtr revIDLastSave="0" documentId="13_ncr:1_{6A5E5DC7-748F-4117-BA89-7E87F2190380}" xr6:coauthVersionLast="47" xr6:coauthVersionMax="47" xr10:uidLastSave="{00000000-0000-0000-0000-000000000000}"/>
  <bookViews>
    <workbookView xWindow="-28920" yWindow="-120" windowWidth="29040" windowHeight="15840" tabRatio="904" xr2:uid="{00000000-000D-0000-FFFF-FFFF00000000}"/>
  </bookViews>
  <sheets>
    <sheet name="INFO" sheetId="16" r:id="rId1"/>
    <sheet name="Yhteenveto" sheetId="7" r:id="rId2"/>
    <sheet name="Lask. kustannukset IKÄRAKENNE" sheetId="8" r:id="rId3"/>
    <sheet name="Lask. kustannukset MUUT" sheetId="9" r:id="rId4"/>
    <sheet name="Lisäosat" sheetId="10" r:id="rId5"/>
    <sheet name="Muut lis_väh" sheetId="11" r:id="rId6"/>
    <sheet name="Verotuloihin perust tasaus" sheetId="12" r:id="rId7"/>
    <sheet name="Verokorvaukset" sheetId="14" r:id="rId8"/>
    <sheet name="Kotikuntakorvaus" sheetId="17" r:id="rId9"/>
  </sheets>
  <definedNames>
    <definedName name="_xlnm.Print_Area" localSheetId="2">'Lask. kustannukset IKÄRAKENNE'!$A:$N</definedName>
    <definedName name="_xlnm.Print_Area" localSheetId="3">'Lask. kustannukset MUUT'!$A:$AD</definedName>
    <definedName name="_xlnm.Print_Area" localSheetId="4">Lisäosat!$A:$U</definedName>
    <definedName name="_xlnm.Print_Area" localSheetId="5">'Muut lis_väh'!$A:$N</definedName>
    <definedName name="_xlnm.Print_Area" localSheetId="1">Yhteenveto!$A:$S</definedName>
    <definedName name="_xlnm.Print_Titles" localSheetId="2">'Lask. kustannukset IKÄRAKENNE'!$4:$6</definedName>
    <definedName name="_xlnm.Print_Titles" localSheetId="3">'Lask. kustannukset MUUT'!$A:$B,'Lask. kustannukset MUUT'!$5:$11</definedName>
    <definedName name="_xlnm.Print_Titles" localSheetId="4">Lisäosat!$4:$7</definedName>
    <definedName name="_xlnm.Print_Titles" localSheetId="5">'Muut lis_väh'!$3:$4</definedName>
    <definedName name="_xlnm.Print_Titles" localSheetId="1">Yhteenveto!$5:$6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7" l="1"/>
  <c r="F10" i="17"/>
  <c r="F11" i="17"/>
  <c r="F12" i="17"/>
  <c r="F13" i="17"/>
  <c r="F14" i="17"/>
  <c r="F15" i="17"/>
  <c r="F16" i="17"/>
  <c r="F17" i="17"/>
  <c r="F18" i="17"/>
  <c r="F19" i="17"/>
  <c r="F20" i="17"/>
  <c r="F21" i="17"/>
  <c r="F22" i="17"/>
  <c r="F23" i="17"/>
  <c r="F24" i="17"/>
  <c r="F25" i="17"/>
  <c r="F26" i="17"/>
  <c r="F27" i="17"/>
  <c r="F28" i="17"/>
  <c r="F29" i="17"/>
  <c r="F30" i="17"/>
  <c r="F31" i="17"/>
  <c r="F32" i="17"/>
  <c r="F33" i="17"/>
  <c r="F34" i="17"/>
  <c r="F35" i="17"/>
  <c r="F36" i="17"/>
  <c r="F37" i="17"/>
  <c r="F38" i="17"/>
  <c r="F39" i="17"/>
  <c r="F40" i="17"/>
  <c r="F41" i="17"/>
  <c r="F42" i="17"/>
  <c r="F43" i="17"/>
  <c r="F44" i="17"/>
  <c r="F45" i="17"/>
  <c r="F46" i="17"/>
  <c r="F47" i="17"/>
  <c r="F48" i="17"/>
  <c r="F49" i="17"/>
  <c r="F50" i="17"/>
  <c r="F51" i="17"/>
  <c r="F52" i="17"/>
  <c r="F53" i="17"/>
  <c r="F54" i="17"/>
  <c r="F55" i="17"/>
  <c r="F56" i="17"/>
  <c r="F57" i="17"/>
  <c r="F58" i="17"/>
  <c r="F59" i="17"/>
  <c r="F60" i="17"/>
  <c r="F61" i="17"/>
  <c r="F62" i="17"/>
  <c r="F63" i="17"/>
  <c r="F64" i="17"/>
  <c r="F65" i="17"/>
  <c r="F66" i="17"/>
  <c r="F67" i="17"/>
  <c r="F68" i="17"/>
  <c r="F69" i="17"/>
  <c r="F70" i="17"/>
  <c r="F71" i="17"/>
  <c r="F72" i="17"/>
  <c r="F73" i="17"/>
  <c r="F74" i="17"/>
  <c r="F75" i="17"/>
  <c r="F76" i="17"/>
  <c r="F77" i="17"/>
  <c r="F78" i="17"/>
  <c r="F79" i="17"/>
  <c r="F80" i="17"/>
  <c r="F81" i="17"/>
  <c r="F82" i="17"/>
  <c r="F83" i="17"/>
  <c r="F84" i="17"/>
  <c r="F85" i="17"/>
  <c r="F86" i="17"/>
  <c r="F87" i="17"/>
  <c r="F88" i="17"/>
  <c r="F89" i="17"/>
  <c r="F90" i="17"/>
  <c r="F91" i="17"/>
  <c r="F92" i="17"/>
  <c r="F93" i="17"/>
  <c r="F94" i="17"/>
  <c r="F95" i="17"/>
  <c r="F96" i="17"/>
  <c r="F97" i="17"/>
  <c r="F98" i="17"/>
  <c r="F99" i="17"/>
  <c r="F100" i="17"/>
  <c r="F101" i="17"/>
  <c r="F102" i="17"/>
  <c r="F103" i="17"/>
  <c r="F104" i="17"/>
  <c r="F105" i="17"/>
  <c r="F106" i="17"/>
  <c r="F107" i="17"/>
  <c r="F108" i="17"/>
  <c r="F109" i="17"/>
  <c r="F110" i="17"/>
  <c r="F111" i="17"/>
  <c r="F112" i="17"/>
  <c r="F113" i="17"/>
  <c r="F114" i="17"/>
  <c r="F115" i="17"/>
  <c r="F116" i="17"/>
  <c r="F117" i="17"/>
  <c r="F118" i="17"/>
  <c r="F119" i="17"/>
  <c r="F120" i="17"/>
  <c r="F121" i="17"/>
  <c r="F122" i="17"/>
  <c r="F123" i="17"/>
  <c r="F124" i="17"/>
  <c r="F125" i="17"/>
  <c r="F126" i="17"/>
  <c r="F127" i="17"/>
  <c r="F128" i="17"/>
  <c r="F129" i="17"/>
  <c r="F130" i="17"/>
  <c r="F131" i="17"/>
  <c r="F132" i="17"/>
  <c r="F133" i="17"/>
  <c r="F134" i="17"/>
  <c r="F135" i="17"/>
  <c r="F136" i="17"/>
  <c r="F137" i="17"/>
  <c r="F138" i="17"/>
  <c r="F139" i="17"/>
  <c r="F140" i="17"/>
  <c r="F141" i="17"/>
  <c r="F142" i="17"/>
  <c r="F143" i="17"/>
  <c r="F144" i="17"/>
  <c r="F145" i="17"/>
  <c r="F146" i="17"/>
  <c r="F147" i="17"/>
  <c r="F148" i="17"/>
  <c r="F149" i="17"/>
  <c r="F150" i="17"/>
  <c r="F151" i="17"/>
  <c r="F152" i="17"/>
  <c r="F153" i="17"/>
  <c r="F154" i="17"/>
  <c r="F155" i="17"/>
  <c r="F156" i="17"/>
  <c r="F157" i="17"/>
  <c r="F158" i="17"/>
  <c r="F159" i="17"/>
  <c r="F160" i="17"/>
  <c r="F161" i="17"/>
  <c r="F162" i="17"/>
  <c r="F163" i="17"/>
  <c r="F164" i="17"/>
  <c r="F165" i="17"/>
  <c r="F166" i="17"/>
  <c r="F167" i="17"/>
  <c r="F168" i="17"/>
  <c r="F169" i="17"/>
  <c r="F170" i="17"/>
  <c r="F171" i="17"/>
  <c r="F172" i="17"/>
  <c r="F173" i="17"/>
  <c r="F174" i="17"/>
  <c r="F175" i="17"/>
  <c r="F176" i="17"/>
  <c r="F177" i="17"/>
  <c r="F178" i="17"/>
  <c r="F179" i="17"/>
  <c r="F180" i="17"/>
  <c r="F181" i="17"/>
  <c r="F182" i="17"/>
  <c r="F183" i="17"/>
  <c r="F184" i="17"/>
  <c r="F185" i="17"/>
  <c r="F186" i="17"/>
  <c r="F187" i="17"/>
  <c r="F188" i="17"/>
  <c r="F189" i="17"/>
  <c r="F190" i="17"/>
  <c r="F191" i="17"/>
  <c r="F192" i="17"/>
  <c r="F193" i="17"/>
  <c r="F194" i="17"/>
  <c r="F195" i="17"/>
  <c r="F196" i="17"/>
  <c r="F197" i="17"/>
  <c r="F198" i="17"/>
  <c r="F199" i="17"/>
  <c r="F200" i="17"/>
  <c r="F201" i="17"/>
  <c r="F202" i="17"/>
  <c r="F203" i="17"/>
  <c r="F204" i="17"/>
  <c r="F205" i="17"/>
  <c r="F206" i="17"/>
  <c r="F207" i="17"/>
  <c r="F208" i="17"/>
  <c r="F209" i="17"/>
  <c r="F210" i="17"/>
  <c r="F211" i="17"/>
  <c r="F212" i="17"/>
  <c r="F213" i="17"/>
  <c r="F214" i="17"/>
  <c r="F215" i="17"/>
  <c r="F216" i="17"/>
  <c r="F217" i="17"/>
  <c r="F218" i="17"/>
  <c r="F219" i="17"/>
  <c r="F220" i="17"/>
  <c r="F221" i="17"/>
  <c r="F222" i="17"/>
  <c r="F223" i="17"/>
  <c r="F224" i="17"/>
  <c r="F225" i="17"/>
  <c r="F226" i="17"/>
  <c r="F227" i="17"/>
  <c r="F228" i="17"/>
  <c r="F229" i="17"/>
  <c r="F230" i="17"/>
  <c r="F231" i="17"/>
  <c r="F232" i="17"/>
  <c r="F233" i="17"/>
  <c r="F234" i="17"/>
  <c r="F235" i="17"/>
  <c r="F236" i="17"/>
  <c r="F237" i="17"/>
  <c r="F238" i="17"/>
  <c r="F239" i="17"/>
  <c r="F240" i="17"/>
  <c r="F241" i="17"/>
  <c r="F242" i="17"/>
  <c r="F243" i="17"/>
  <c r="F244" i="17"/>
  <c r="F245" i="17"/>
  <c r="F246" i="17"/>
  <c r="F247" i="17"/>
  <c r="F248" i="17"/>
  <c r="F249" i="17"/>
  <c r="F250" i="17"/>
  <c r="F251" i="17"/>
  <c r="F252" i="17"/>
  <c r="F253" i="17"/>
  <c r="F254" i="17"/>
  <c r="F255" i="17"/>
  <c r="F256" i="17"/>
  <c r="F257" i="17"/>
  <c r="F258" i="17"/>
  <c r="F259" i="17"/>
  <c r="F260" i="17"/>
  <c r="F261" i="17"/>
  <c r="F262" i="17"/>
  <c r="F263" i="17"/>
  <c r="F264" i="17"/>
  <c r="F265" i="17"/>
  <c r="F266" i="17"/>
  <c r="F267" i="17"/>
  <c r="F268" i="17"/>
  <c r="F269" i="17"/>
  <c r="F270" i="17"/>
  <c r="F271" i="17"/>
  <c r="F272" i="17"/>
  <c r="F273" i="17"/>
  <c r="F274" i="17"/>
  <c r="F275" i="17"/>
  <c r="F276" i="17"/>
  <c r="F277" i="17"/>
  <c r="F278" i="17"/>
  <c r="F279" i="17"/>
  <c r="F280" i="17"/>
  <c r="F281" i="17"/>
  <c r="F282" i="17"/>
  <c r="F283" i="17"/>
  <c r="F284" i="17"/>
  <c r="F285" i="17"/>
  <c r="F286" i="17"/>
  <c r="F287" i="17"/>
  <c r="F288" i="17"/>
  <c r="F289" i="17"/>
  <c r="F290" i="17"/>
  <c r="F291" i="17"/>
  <c r="F292" i="17"/>
  <c r="F293" i="17"/>
  <c r="F294" i="17"/>
  <c r="F295" i="17"/>
  <c r="F296" i="17"/>
  <c r="F297" i="17"/>
  <c r="F298" i="17"/>
  <c r="F299" i="17"/>
  <c r="F300" i="17"/>
  <c r="F301" i="17"/>
  <c r="F302" i="17"/>
  <c r="F303" i="17"/>
  <c r="F304" i="17"/>
  <c r="F305" i="17"/>
  <c r="F306" i="17"/>
  <c r="F307" i="17"/>
  <c r="F308" i="17"/>
  <c r="F309" i="17"/>
  <c r="F310" i="17"/>
  <c r="F311" i="17"/>
  <c r="F312" i="17"/>
  <c r="F313" i="17"/>
  <c r="F314" i="17"/>
  <c r="F315" i="17"/>
  <c r="F316" i="17"/>
  <c r="F317" i="17"/>
  <c r="F318" i="17"/>
  <c r="F319" i="17"/>
  <c r="F320" i="17"/>
  <c r="F321" i="17"/>
  <c r="F322" i="17"/>
  <c r="F323" i="17"/>
  <c r="F324" i="17"/>
  <c r="F325" i="17"/>
  <c r="F326" i="17"/>
  <c r="F327" i="17"/>
  <c r="F328" i="17"/>
  <c r="F329" i="17"/>
  <c r="F330" i="17"/>
  <c r="F331" i="17"/>
  <c r="F332" i="17"/>
  <c r="F333" i="17"/>
  <c r="F334" i="17"/>
  <c r="F335" i="17"/>
  <c r="F336" i="17"/>
  <c r="F337" i="17"/>
  <c r="F338" i="17"/>
  <c r="F339" i="17"/>
  <c r="F340" i="17"/>
  <c r="F341" i="17"/>
  <c r="F342" i="17"/>
  <c r="F343" i="17"/>
  <c r="F344" i="17"/>
  <c r="F345" i="17"/>
  <c r="F346" i="17"/>
  <c r="F347" i="17"/>
  <c r="F348" i="17"/>
  <c r="F349" i="17"/>
  <c r="F350" i="17"/>
  <c r="F351" i="17"/>
  <c r="F352" i="17"/>
  <c r="F353" i="17"/>
  <c r="F354" i="17"/>
  <c r="F355" i="17"/>
  <c r="F356" i="17"/>
  <c r="F357" i="17"/>
  <c r="F358" i="17"/>
  <c r="F359" i="17"/>
  <c r="F360" i="17"/>
  <c r="F361" i="17"/>
  <c r="F362" i="17"/>
  <c r="F363" i="17"/>
  <c r="F364" i="17"/>
  <c r="F365" i="17"/>
  <c r="F366" i="17"/>
  <c r="F367" i="17"/>
  <c r="F368" i="17"/>
  <c r="F369" i="17"/>
  <c r="F370" i="17"/>
  <c r="F371" i="17"/>
  <c r="F372" i="17"/>
  <c r="F373" i="17"/>
  <c r="F374" i="17"/>
  <c r="F375" i="17"/>
  <c r="F376" i="17"/>
  <c r="F377" i="17"/>
  <c r="N6" i="11"/>
  <c r="N7" i="11"/>
  <c r="N8" i="11"/>
  <c r="N9" i="11"/>
  <c r="N10" i="11"/>
  <c r="N11" i="11"/>
  <c r="N12" i="11"/>
  <c r="N13" i="11"/>
  <c r="N14" i="11"/>
  <c r="N15" i="11"/>
  <c r="N16" i="11"/>
  <c r="N17" i="11"/>
  <c r="N18" i="11"/>
  <c r="N19" i="11"/>
  <c r="N20" i="11"/>
  <c r="N21" i="11"/>
  <c r="N22" i="11"/>
  <c r="N23" i="11"/>
  <c r="N24" i="11"/>
  <c r="N25" i="11"/>
  <c r="N26" i="11"/>
  <c r="N27" i="11"/>
  <c r="N28" i="11"/>
  <c r="N29" i="11"/>
  <c r="N30" i="11"/>
  <c r="N31" i="11"/>
  <c r="N32" i="11"/>
  <c r="N33" i="11"/>
  <c r="N34" i="11"/>
  <c r="N35" i="11"/>
  <c r="N36" i="11"/>
  <c r="N37" i="11"/>
  <c r="N38" i="11"/>
  <c r="N39" i="11"/>
  <c r="N40" i="11"/>
  <c r="N41" i="11"/>
  <c r="N42" i="11"/>
  <c r="N43" i="11"/>
  <c r="N44" i="11"/>
  <c r="N45" i="11"/>
  <c r="N46" i="11"/>
  <c r="N47" i="11"/>
  <c r="N48" i="11"/>
  <c r="N49" i="11"/>
  <c r="N50" i="11"/>
  <c r="N51" i="11"/>
  <c r="N52" i="11"/>
  <c r="N53" i="11"/>
  <c r="N54" i="11"/>
  <c r="N55" i="11"/>
  <c r="N56" i="11"/>
  <c r="N57" i="11"/>
  <c r="N58" i="11"/>
  <c r="N59" i="11"/>
  <c r="N60" i="11"/>
  <c r="N61" i="11"/>
  <c r="N62" i="11"/>
  <c r="N63" i="11"/>
  <c r="N64" i="11"/>
  <c r="N65" i="11"/>
  <c r="N66" i="11"/>
  <c r="N67" i="11"/>
  <c r="N68" i="11"/>
  <c r="N69" i="11"/>
  <c r="N70" i="11"/>
  <c r="N71" i="11"/>
  <c r="N72" i="11"/>
  <c r="N73" i="11"/>
  <c r="N74" i="11"/>
  <c r="N75" i="11"/>
  <c r="N76" i="11"/>
  <c r="N77" i="11"/>
  <c r="N78" i="11"/>
  <c r="N79" i="11"/>
  <c r="N80" i="11"/>
  <c r="N81" i="11"/>
  <c r="N82" i="11"/>
  <c r="N83" i="11"/>
  <c r="N84" i="11"/>
  <c r="N85" i="11"/>
  <c r="N86" i="11"/>
  <c r="N87" i="11"/>
  <c r="N88" i="11"/>
  <c r="N89" i="11"/>
  <c r="N90" i="11"/>
  <c r="N91" i="11"/>
  <c r="N92" i="11"/>
  <c r="N93" i="11"/>
  <c r="N94" i="11"/>
  <c r="N95" i="11"/>
  <c r="N96" i="11"/>
  <c r="N97" i="11"/>
  <c r="N98" i="11"/>
  <c r="N99" i="11"/>
  <c r="N100" i="11"/>
  <c r="N101" i="11"/>
  <c r="N102" i="11"/>
  <c r="N103" i="11"/>
  <c r="N104" i="11"/>
  <c r="N105" i="11"/>
  <c r="N106" i="11"/>
  <c r="N107" i="11"/>
  <c r="N108" i="11"/>
  <c r="N109" i="11"/>
  <c r="N110" i="11"/>
  <c r="N111" i="11"/>
  <c r="N112" i="11"/>
  <c r="N113" i="11"/>
  <c r="N114" i="11"/>
  <c r="N115" i="11"/>
  <c r="N116" i="11"/>
  <c r="N117" i="11"/>
  <c r="N118" i="11"/>
  <c r="N119" i="11"/>
  <c r="N120" i="11"/>
  <c r="N121" i="11"/>
  <c r="N122" i="11"/>
  <c r="N123" i="11"/>
  <c r="N124" i="11"/>
  <c r="N125" i="11"/>
  <c r="N126" i="11"/>
  <c r="N127" i="11"/>
  <c r="N128" i="11"/>
  <c r="N129" i="11"/>
  <c r="N130" i="11"/>
  <c r="N131" i="11"/>
  <c r="N132" i="11"/>
  <c r="N133" i="11"/>
  <c r="N134" i="11"/>
  <c r="N135" i="11"/>
  <c r="N136" i="11"/>
  <c r="N137" i="11"/>
  <c r="N138" i="11"/>
  <c r="N139" i="11"/>
  <c r="N140" i="11"/>
  <c r="N141" i="11"/>
  <c r="N142" i="11"/>
  <c r="N143" i="11"/>
  <c r="N144" i="11"/>
  <c r="N145" i="11"/>
  <c r="N146" i="11"/>
  <c r="N147" i="11"/>
  <c r="N148" i="11"/>
  <c r="N149" i="11"/>
  <c r="N150" i="11"/>
  <c r="N151" i="11"/>
  <c r="N152" i="11"/>
  <c r="N153" i="11"/>
  <c r="N154" i="11"/>
  <c r="N155" i="11"/>
  <c r="N156" i="11"/>
  <c r="N157" i="11"/>
  <c r="N158" i="11"/>
  <c r="N159" i="11"/>
  <c r="N160" i="11"/>
  <c r="N161" i="11"/>
  <c r="N162" i="11"/>
  <c r="N163" i="11"/>
  <c r="N164" i="11"/>
  <c r="N165" i="11"/>
  <c r="N166" i="11"/>
  <c r="N167" i="11"/>
  <c r="N168" i="11"/>
  <c r="N169" i="11"/>
  <c r="N170" i="11"/>
  <c r="N171" i="11"/>
  <c r="N172" i="11"/>
  <c r="N173" i="11"/>
  <c r="N174" i="11"/>
  <c r="N175" i="11"/>
  <c r="N176" i="11"/>
  <c r="N177" i="11"/>
  <c r="N178" i="11"/>
  <c r="N179" i="11"/>
  <c r="N180" i="11"/>
  <c r="N181" i="11"/>
  <c r="N182" i="11"/>
  <c r="N183" i="11"/>
  <c r="N184" i="11"/>
  <c r="N185" i="11"/>
  <c r="N186" i="11"/>
  <c r="N187" i="11"/>
  <c r="N188" i="11"/>
  <c r="N189" i="11"/>
  <c r="N190" i="11"/>
  <c r="N191" i="11"/>
  <c r="N192" i="11"/>
  <c r="N193" i="11"/>
  <c r="N194" i="11"/>
  <c r="N195" i="11"/>
  <c r="N196" i="11"/>
  <c r="N197" i="11"/>
  <c r="N198" i="11"/>
  <c r="N199" i="11"/>
  <c r="N200" i="11"/>
  <c r="N201" i="11"/>
  <c r="N202" i="11"/>
  <c r="N203" i="11"/>
  <c r="N204" i="11"/>
  <c r="N205" i="11"/>
  <c r="N206" i="11"/>
  <c r="N207" i="11"/>
  <c r="N208" i="11"/>
  <c r="N209" i="11"/>
  <c r="N210" i="11"/>
  <c r="N211" i="11"/>
  <c r="N212" i="11"/>
  <c r="N213" i="11"/>
  <c r="N214" i="11"/>
  <c r="N215" i="11"/>
  <c r="N216" i="11"/>
  <c r="N217" i="11"/>
  <c r="N218" i="11"/>
  <c r="N219" i="11"/>
  <c r="N220" i="11"/>
  <c r="N221" i="11"/>
  <c r="N222" i="11"/>
  <c r="N223" i="11"/>
  <c r="N224" i="11"/>
  <c r="N225" i="11"/>
  <c r="N226" i="11"/>
  <c r="N227" i="11"/>
  <c r="N228" i="11"/>
  <c r="N229" i="11"/>
  <c r="N230" i="11"/>
  <c r="N231" i="11"/>
  <c r="N232" i="11"/>
  <c r="N233" i="11"/>
  <c r="N234" i="11"/>
  <c r="N235" i="11"/>
  <c r="N236" i="11"/>
  <c r="N237" i="11"/>
  <c r="N238" i="11"/>
  <c r="N239" i="11"/>
  <c r="N240" i="11"/>
  <c r="N241" i="11"/>
  <c r="N242" i="11"/>
  <c r="N243" i="11"/>
  <c r="N244" i="11"/>
  <c r="N245" i="11"/>
  <c r="N246" i="11"/>
  <c r="N247" i="11"/>
  <c r="N248" i="11"/>
  <c r="N249" i="11"/>
  <c r="N250" i="11"/>
  <c r="N251" i="11"/>
  <c r="N252" i="11"/>
  <c r="N253" i="11"/>
  <c r="N254" i="11"/>
  <c r="N255" i="11"/>
  <c r="N256" i="11"/>
  <c r="N257" i="11"/>
  <c r="N258" i="11"/>
  <c r="N259" i="11"/>
  <c r="N260" i="11"/>
  <c r="N261" i="11"/>
  <c r="N262" i="11"/>
  <c r="N263" i="11"/>
  <c r="N264" i="11"/>
  <c r="N265" i="11"/>
  <c r="N266" i="11"/>
  <c r="N267" i="11"/>
  <c r="N268" i="11"/>
  <c r="N269" i="11"/>
  <c r="N270" i="11"/>
  <c r="N271" i="11"/>
  <c r="N272" i="11"/>
  <c r="N273" i="11"/>
  <c r="N274" i="11"/>
  <c r="N275" i="11"/>
  <c r="N276" i="11"/>
  <c r="N277" i="11"/>
  <c r="N278" i="11"/>
  <c r="N279" i="11"/>
  <c r="N280" i="11"/>
  <c r="N281" i="11"/>
  <c r="N282" i="11"/>
  <c r="N283" i="11"/>
  <c r="N284" i="11"/>
  <c r="N285" i="11"/>
  <c r="N286" i="11"/>
  <c r="N287" i="11"/>
  <c r="N288" i="11"/>
  <c r="N289" i="11"/>
  <c r="N290" i="11"/>
  <c r="N291" i="11"/>
  <c r="N292" i="11"/>
  <c r="N293" i="11"/>
  <c r="N294" i="11"/>
  <c r="N295" i="11"/>
  <c r="N296" i="11"/>
  <c r="N297" i="11"/>
  <c r="N5" i="11"/>
  <c r="M4" i="11"/>
  <c r="L14" i="9" l="1"/>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L91" i="9"/>
  <c r="L92" i="9"/>
  <c r="L93" i="9"/>
  <c r="L94" i="9"/>
  <c r="L95" i="9"/>
  <c r="L96" i="9"/>
  <c r="L97" i="9"/>
  <c r="L98" i="9"/>
  <c r="L99" i="9"/>
  <c r="L100" i="9"/>
  <c r="L101" i="9"/>
  <c r="L102" i="9"/>
  <c r="L103" i="9"/>
  <c r="L104" i="9"/>
  <c r="L105" i="9"/>
  <c r="L106" i="9"/>
  <c r="L107" i="9"/>
  <c r="L108" i="9"/>
  <c r="L109" i="9"/>
  <c r="L110" i="9"/>
  <c r="L111" i="9"/>
  <c r="L112" i="9"/>
  <c r="L113" i="9"/>
  <c r="L114" i="9"/>
  <c r="L115" i="9"/>
  <c r="L116" i="9"/>
  <c r="L117" i="9"/>
  <c r="L118" i="9"/>
  <c r="L119" i="9"/>
  <c r="L120" i="9"/>
  <c r="L121" i="9"/>
  <c r="L122" i="9"/>
  <c r="L123" i="9"/>
  <c r="L124" i="9"/>
  <c r="L125" i="9"/>
  <c r="L126" i="9"/>
  <c r="L127" i="9"/>
  <c r="L128" i="9"/>
  <c r="L129" i="9"/>
  <c r="L130" i="9"/>
  <c r="L131" i="9"/>
  <c r="L132" i="9"/>
  <c r="L133" i="9"/>
  <c r="L134" i="9"/>
  <c r="L135" i="9"/>
  <c r="L136" i="9"/>
  <c r="L137" i="9"/>
  <c r="L138" i="9"/>
  <c r="L139" i="9"/>
  <c r="L140" i="9"/>
  <c r="L141" i="9"/>
  <c r="L142" i="9"/>
  <c r="L143" i="9"/>
  <c r="L144" i="9"/>
  <c r="L145" i="9"/>
  <c r="L146" i="9"/>
  <c r="L147" i="9"/>
  <c r="L148" i="9"/>
  <c r="L149" i="9"/>
  <c r="L150" i="9"/>
  <c r="L151" i="9"/>
  <c r="L152" i="9"/>
  <c r="L153" i="9"/>
  <c r="L154" i="9"/>
  <c r="L155" i="9"/>
  <c r="L156" i="9"/>
  <c r="L157" i="9"/>
  <c r="L158" i="9"/>
  <c r="L159" i="9"/>
  <c r="L160" i="9"/>
  <c r="L161" i="9"/>
  <c r="L162" i="9"/>
  <c r="L163" i="9"/>
  <c r="L164" i="9"/>
  <c r="L165" i="9"/>
  <c r="L166" i="9"/>
  <c r="L167" i="9"/>
  <c r="L168" i="9"/>
  <c r="L169" i="9"/>
  <c r="L170" i="9"/>
  <c r="L171" i="9"/>
  <c r="L172" i="9"/>
  <c r="L173" i="9"/>
  <c r="L174" i="9"/>
  <c r="L175" i="9"/>
  <c r="L176" i="9"/>
  <c r="L177" i="9"/>
  <c r="L178" i="9"/>
  <c r="L179" i="9"/>
  <c r="L180" i="9"/>
  <c r="L181" i="9"/>
  <c r="L182" i="9"/>
  <c r="L183" i="9"/>
  <c r="L184" i="9"/>
  <c r="L185" i="9"/>
  <c r="L186" i="9"/>
  <c r="L187" i="9"/>
  <c r="L188" i="9"/>
  <c r="L189" i="9"/>
  <c r="L190" i="9"/>
  <c r="L191" i="9"/>
  <c r="L192" i="9"/>
  <c r="L193" i="9"/>
  <c r="L194" i="9"/>
  <c r="L195" i="9"/>
  <c r="L196" i="9"/>
  <c r="L197" i="9"/>
  <c r="L198" i="9"/>
  <c r="L199" i="9"/>
  <c r="L200" i="9"/>
  <c r="L201" i="9"/>
  <c r="L202" i="9"/>
  <c r="L203" i="9"/>
  <c r="L204" i="9"/>
  <c r="L205" i="9"/>
  <c r="L206" i="9"/>
  <c r="L207" i="9"/>
  <c r="L208" i="9"/>
  <c r="L209" i="9"/>
  <c r="L210" i="9"/>
  <c r="L211" i="9"/>
  <c r="L212" i="9"/>
  <c r="L213" i="9"/>
  <c r="L214" i="9"/>
  <c r="L215" i="9"/>
  <c r="L216" i="9"/>
  <c r="L217" i="9"/>
  <c r="L218" i="9"/>
  <c r="L219" i="9"/>
  <c r="L220" i="9"/>
  <c r="L221" i="9"/>
  <c r="L222" i="9"/>
  <c r="L223" i="9"/>
  <c r="L224" i="9"/>
  <c r="L225" i="9"/>
  <c r="L226" i="9"/>
  <c r="L227" i="9"/>
  <c r="L228" i="9"/>
  <c r="L229" i="9"/>
  <c r="L230" i="9"/>
  <c r="L231" i="9"/>
  <c r="L232" i="9"/>
  <c r="L233" i="9"/>
  <c r="L234" i="9"/>
  <c r="L235" i="9"/>
  <c r="L236" i="9"/>
  <c r="L237" i="9"/>
  <c r="L238" i="9"/>
  <c r="L239" i="9"/>
  <c r="L240" i="9"/>
  <c r="L241" i="9"/>
  <c r="L242" i="9"/>
  <c r="L243" i="9"/>
  <c r="L244" i="9"/>
  <c r="L245" i="9"/>
  <c r="L246" i="9"/>
  <c r="L247" i="9"/>
  <c r="L248" i="9"/>
  <c r="L249" i="9"/>
  <c r="L250" i="9"/>
  <c r="L251" i="9"/>
  <c r="L252" i="9"/>
  <c r="L253" i="9"/>
  <c r="L254" i="9"/>
  <c r="L255" i="9"/>
  <c r="L256" i="9"/>
  <c r="L257" i="9"/>
  <c r="L258" i="9"/>
  <c r="L259" i="9"/>
  <c r="L260" i="9"/>
  <c r="L261" i="9"/>
  <c r="L262" i="9"/>
  <c r="L263" i="9"/>
  <c r="L264" i="9"/>
  <c r="L265" i="9"/>
  <c r="L266" i="9"/>
  <c r="L267" i="9"/>
  <c r="L268" i="9"/>
  <c r="L269" i="9"/>
  <c r="L270" i="9"/>
  <c r="L271" i="9"/>
  <c r="L272" i="9"/>
  <c r="L273" i="9"/>
  <c r="L274" i="9"/>
  <c r="L275" i="9"/>
  <c r="L276" i="9"/>
  <c r="L277" i="9"/>
  <c r="L278" i="9"/>
  <c r="L279" i="9"/>
  <c r="L280" i="9"/>
  <c r="L281" i="9"/>
  <c r="L282" i="9"/>
  <c r="L283" i="9"/>
  <c r="L284" i="9"/>
  <c r="L285" i="9"/>
  <c r="L286" i="9"/>
  <c r="L287" i="9"/>
  <c r="L288" i="9"/>
  <c r="L289" i="9"/>
  <c r="L290" i="9"/>
  <c r="L291" i="9"/>
  <c r="L292" i="9"/>
  <c r="L293" i="9"/>
  <c r="L294" i="9"/>
  <c r="L295" i="9"/>
  <c r="L296" i="9"/>
  <c r="L297" i="9"/>
  <c r="L298" i="9"/>
  <c r="L299" i="9"/>
  <c r="L300" i="9"/>
  <c r="L301" i="9"/>
  <c r="L302" i="9"/>
  <c r="L303" i="9"/>
  <c r="L304" i="9"/>
  <c r="L305" i="9"/>
  <c r="L13" i="9"/>
  <c r="G6" i="14" l="1"/>
  <c r="G7" i="14"/>
  <c r="G8" i="14"/>
  <c r="G9" i="14"/>
  <c r="G10" i="14"/>
  <c r="G11" i="14"/>
  <c r="G12" i="14"/>
  <c r="G13" i="14"/>
  <c r="G14" i="14"/>
  <c r="G15"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8" i="14"/>
  <c r="G49" i="14"/>
  <c r="G50" i="14"/>
  <c r="G51" i="14"/>
  <c r="G52" i="14"/>
  <c r="G53" i="14"/>
  <c r="G54" i="14"/>
  <c r="G55" i="14"/>
  <c r="G56" i="14"/>
  <c r="G57" i="14"/>
  <c r="G58" i="14"/>
  <c r="G59" i="14"/>
  <c r="G60" i="14"/>
  <c r="G61" i="14"/>
  <c r="G62" i="14"/>
  <c r="G63" i="14"/>
  <c r="G64" i="14"/>
  <c r="G65" i="14"/>
  <c r="G66" i="14"/>
  <c r="G67" i="14"/>
  <c r="G68" i="14"/>
  <c r="G69" i="14"/>
  <c r="G70" i="14"/>
  <c r="G71" i="14"/>
  <c r="G72" i="14"/>
  <c r="G73" i="14"/>
  <c r="G74" i="14"/>
  <c r="G75" i="14"/>
  <c r="G76" i="14"/>
  <c r="G77" i="14"/>
  <c r="G78" i="14"/>
  <c r="G79" i="14"/>
  <c r="G80" i="14"/>
  <c r="G81" i="14"/>
  <c r="G82" i="14"/>
  <c r="G83" i="14"/>
  <c r="G84" i="14"/>
  <c r="G85" i="14"/>
  <c r="G86" i="14"/>
  <c r="G87" i="14"/>
  <c r="G88" i="14"/>
  <c r="G89" i="14"/>
  <c r="G90" i="14"/>
  <c r="G91" i="14"/>
  <c r="G92" i="14"/>
  <c r="G93" i="14"/>
  <c r="G94" i="14"/>
  <c r="G95" i="14"/>
  <c r="G96" i="14"/>
  <c r="G97" i="14"/>
  <c r="G98" i="14"/>
  <c r="G99" i="14"/>
  <c r="G100" i="14"/>
  <c r="G101" i="14"/>
  <c r="G102" i="14"/>
  <c r="G103" i="14"/>
  <c r="G104" i="14"/>
  <c r="G105" i="14"/>
  <c r="G106" i="14"/>
  <c r="G107" i="14"/>
  <c r="G108" i="14"/>
  <c r="G109" i="14"/>
  <c r="G110" i="14"/>
  <c r="G111" i="14"/>
  <c r="G112" i="14"/>
  <c r="G113" i="14"/>
  <c r="G114" i="14"/>
  <c r="G115" i="14"/>
  <c r="G116" i="14"/>
  <c r="G117" i="14"/>
  <c r="G118" i="14"/>
  <c r="G119" i="14"/>
  <c r="G120" i="14"/>
  <c r="G121" i="14"/>
  <c r="G122" i="14"/>
  <c r="G123" i="14"/>
  <c r="G124" i="14"/>
  <c r="G125" i="14"/>
  <c r="G126" i="14"/>
  <c r="G127" i="14"/>
  <c r="G128" i="14"/>
  <c r="G129" i="14"/>
  <c r="G130" i="14"/>
  <c r="G131" i="14"/>
  <c r="G132" i="14"/>
  <c r="G133" i="14"/>
  <c r="G134" i="14"/>
  <c r="G135" i="14"/>
  <c r="G136" i="14"/>
  <c r="G137" i="14"/>
  <c r="G138" i="14"/>
  <c r="G139" i="14"/>
  <c r="G140" i="14"/>
  <c r="G141" i="14"/>
  <c r="G142" i="14"/>
  <c r="G143" i="14"/>
  <c r="G144" i="14"/>
  <c r="G145" i="14"/>
  <c r="G146" i="14"/>
  <c r="G147" i="14"/>
  <c r="G148" i="14"/>
  <c r="G149" i="14"/>
  <c r="G150" i="14"/>
  <c r="G151" i="14"/>
  <c r="G152" i="14"/>
  <c r="G153" i="14"/>
  <c r="G154" i="14"/>
  <c r="G155" i="14"/>
  <c r="G156" i="14"/>
  <c r="G157" i="14"/>
  <c r="G158" i="14"/>
  <c r="G159" i="14"/>
  <c r="G160" i="14"/>
  <c r="G161" i="14"/>
  <c r="G162" i="14"/>
  <c r="G163" i="14"/>
  <c r="G164" i="14"/>
  <c r="G165" i="14"/>
  <c r="G166" i="14"/>
  <c r="G167" i="14"/>
  <c r="G168" i="14"/>
  <c r="G169" i="14"/>
  <c r="G170" i="14"/>
  <c r="G171" i="14"/>
  <c r="G172" i="14"/>
  <c r="G173" i="14"/>
  <c r="G174" i="14"/>
  <c r="G175" i="14"/>
  <c r="G176" i="14"/>
  <c r="G177" i="14"/>
  <c r="G178" i="14"/>
  <c r="G179" i="14"/>
  <c r="G180" i="14"/>
  <c r="G181" i="14"/>
  <c r="G182" i="14"/>
  <c r="G183" i="14"/>
  <c r="G184" i="14"/>
  <c r="G185" i="14"/>
  <c r="G186" i="14"/>
  <c r="G187" i="14"/>
  <c r="G188" i="14"/>
  <c r="G189" i="14"/>
  <c r="G190" i="14"/>
  <c r="G191" i="14"/>
  <c r="G192" i="14"/>
  <c r="G193" i="14"/>
  <c r="G194" i="14"/>
  <c r="G195" i="14"/>
  <c r="G196" i="14"/>
  <c r="G197" i="14"/>
  <c r="G198" i="14"/>
  <c r="G199" i="14"/>
  <c r="G200" i="14"/>
  <c r="G201" i="14"/>
  <c r="G202" i="14"/>
  <c r="G203" i="14"/>
  <c r="G204" i="14"/>
  <c r="G205" i="14"/>
  <c r="G206" i="14"/>
  <c r="G207" i="14"/>
  <c r="G208" i="14"/>
  <c r="G209" i="14"/>
  <c r="G210" i="14"/>
  <c r="G211" i="14"/>
  <c r="G212" i="14"/>
  <c r="G213" i="14"/>
  <c r="G214" i="14"/>
  <c r="G215" i="14"/>
  <c r="G216" i="14"/>
  <c r="G217" i="14"/>
  <c r="G218" i="14"/>
  <c r="G219" i="14"/>
  <c r="G220" i="14"/>
  <c r="G221" i="14"/>
  <c r="G222" i="14"/>
  <c r="G223" i="14"/>
  <c r="G224" i="14"/>
  <c r="G225" i="14"/>
  <c r="G226" i="14"/>
  <c r="G227" i="14"/>
  <c r="G228" i="14"/>
  <c r="G229" i="14"/>
  <c r="G230" i="14"/>
  <c r="G231" i="14"/>
  <c r="G232" i="14"/>
  <c r="G233" i="14"/>
  <c r="G234" i="14"/>
  <c r="G235" i="14"/>
  <c r="G236" i="14"/>
  <c r="G237" i="14"/>
  <c r="G238" i="14"/>
  <c r="G239" i="14"/>
  <c r="G240" i="14"/>
  <c r="G241" i="14"/>
  <c r="G242" i="14"/>
  <c r="G243" i="14"/>
  <c r="G244" i="14"/>
  <c r="G245" i="14"/>
  <c r="G246" i="14"/>
  <c r="G247" i="14"/>
  <c r="G248" i="14"/>
  <c r="G249" i="14"/>
  <c r="G250" i="14"/>
  <c r="G251" i="14"/>
  <c r="G252" i="14"/>
  <c r="G253" i="14"/>
  <c r="G254" i="14"/>
  <c r="G255" i="14"/>
  <c r="G256" i="14"/>
  <c r="G257" i="14"/>
  <c r="G258" i="14"/>
  <c r="G259" i="14"/>
  <c r="G260" i="14"/>
  <c r="G261" i="14"/>
  <c r="G262" i="14"/>
  <c r="G263" i="14"/>
  <c r="G264" i="14"/>
  <c r="G265" i="14"/>
  <c r="G266" i="14"/>
  <c r="G267" i="14"/>
  <c r="G268" i="14"/>
  <c r="G269" i="14"/>
  <c r="G270" i="14"/>
  <c r="G271" i="14"/>
  <c r="G272" i="14"/>
  <c r="G273" i="14"/>
  <c r="G274" i="14"/>
  <c r="G275" i="14"/>
  <c r="G276" i="14"/>
  <c r="G277" i="14"/>
  <c r="G278" i="14"/>
  <c r="G279" i="14"/>
  <c r="G280" i="14"/>
  <c r="G281" i="14"/>
  <c r="G282" i="14"/>
  <c r="G283" i="14"/>
  <c r="G284" i="14"/>
  <c r="G285" i="14"/>
  <c r="G286" i="14"/>
  <c r="G287" i="14"/>
  <c r="G288" i="14"/>
  <c r="G289" i="14"/>
  <c r="G290" i="14"/>
  <c r="G291" i="14"/>
  <c r="G292" i="14"/>
  <c r="G293" i="14"/>
  <c r="G294" i="14"/>
  <c r="G295" i="14"/>
  <c r="G296" i="14"/>
  <c r="G297" i="14"/>
  <c r="G298" i="14"/>
  <c r="E8" i="17" l="1"/>
  <c r="D8" i="17"/>
  <c r="C8" i="17"/>
  <c r="F8" i="17" l="1"/>
  <c r="F7" i="17" s="1"/>
  <c r="O6" i="7"/>
  <c r="E11" i="12" l="1"/>
  <c r="L4" i="11" l="1"/>
  <c r="K4" i="11"/>
  <c r="N4" i="11" l="1"/>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149" i="9"/>
  <c r="F150" i="9"/>
  <c r="F151" i="9"/>
  <c r="F152" i="9"/>
  <c r="F153" i="9"/>
  <c r="F154" i="9"/>
  <c r="F155" i="9"/>
  <c r="F156" i="9"/>
  <c r="F157" i="9"/>
  <c r="F158" i="9"/>
  <c r="F159" i="9"/>
  <c r="F160" i="9"/>
  <c r="F161" i="9"/>
  <c r="F162" i="9"/>
  <c r="F163" i="9"/>
  <c r="F164" i="9"/>
  <c r="F165" i="9"/>
  <c r="F166" i="9"/>
  <c r="F167" i="9"/>
  <c r="F168" i="9"/>
  <c r="F169" i="9"/>
  <c r="F170" i="9"/>
  <c r="F171" i="9"/>
  <c r="F172" i="9"/>
  <c r="F173" i="9"/>
  <c r="F174" i="9"/>
  <c r="F175" i="9"/>
  <c r="F176" i="9"/>
  <c r="F177" i="9"/>
  <c r="F178" i="9"/>
  <c r="F179" i="9"/>
  <c r="F180" i="9"/>
  <c r="F181" i="9"/>
  <c r="F182" i="9"/>
  <c r="F183" i="9"/>
  <c r="F184" i="9"/>
  <c r="F185" i="9"/>
  <c r="F186" i="9"/>
  <c r="F187" i="9"/>
  <c r="F188" i="9"/>
  <c r="F189" i="9"/>
  <c r="F190" i="9"/>
  <c r="F191" i="9"/>
  <c r="F192" i="9"/>
  <c r="F193" i="9"/>
  <c r="F194" i="9"/>
  <c r="F195" i="9"/>
  <c r="F196" i="9"/>
  <c r="F197" i="9"/>
  <c r="F198" i="9"/>
  <c r="F199" i="9"/>
  <c r="F200" i="9"/>
  <c r="F201" i="9"/>
  <c r="F202" i="9"/>
  <c r="F203" i="9"/>
  <c r="F204" i="9"/>
  <c r="F205" i="9"/>
  <c r="F206" i="9"/>
  <c r="F207" i="9"/>
  <c r="F208" i="9"/>
  <c r="F209" i="9"/>
  <c r="F210" i="9"/>
  <c r="F211" i="9"/>
  <c r="F212" i="9"/>
  <c r="F213" i="9"/>
  <c r="F214" i="9"/>
  <c r="F215" i="9"/>
  <c r="F216" i="9"/>
  <c r="F217" i="9"/>
  <c r="F218" i="9"/>
  <c r="F219" i="9"/>
  <c r="F220" i="9"/>
  <c r="F221" i="9"/>
  <c r="F222" i="9"/>
  <c r="F223" i="9"/>
  <c r="F224" i="9"/>
  <c r="F225" i="9"/>
  <c r="F226" i="9"/>
  <c r="F227" i="9"/>
  <c r="F228" i="9"/>
  <c r="F229" i="9"/>
  <c r="F230" i="9"/>
  <c r="F231" i="9"/>
  <c r="F232" i="9"/>
  <c r="F233" i="9"/>
  <c r="F234" i="9"/>
  <c r="F235" i="9"/>
  <c r="F236" i="9"/>
  <c r="F237" i="9"/>
  <c r="F238" i="9"/>
  <c r="F239" i="9"/>
  <c r="F240" i="9"/>
  <c r="F241" i="9"/>
  <c r="F242" i="9"/>
  <c r="F243" i="9"/>
  <c r="F244" i="9"/>
  <c r="F245" i="9"/>
  <c r="F246" i="9"/>
  <c r="F247" i="9"/>
  <c r="F248" i="9"/>
  <c r="F249" i="9"/>
  <c r="F250" i="9"/>
  <c r="F251" i="9"/>
  <c r="F252" i="9"/>
  <c r="F253" i="9"/>
  <c r="F254" i="9"/>
  <c r="F255" i="9"/>
  <c r="F256" i="9"/>
  <c r="F257" i="9"/>
  <c r="F258" i="9"/>
  <c r="F259" i="9"/>
  <c r="F260" i="9"/>
  <c r="F261" i="9"/>
  <c r="F262" i="9"/>
  <c r="F263" i="9"/>
  <c r="F264" i="9"/>
  <c r="F265" i="9"/>
  <c r="F266" i="9"/>
  <c r="F267" i="9"/>
  <c r="F268" i="9"/>
  <c r="F269" i="9"/>
  <c r="F270" i="9"/>
  <c r="F271" i="9"/>
  <c r="F272" i="9"/>
  <c r="F273" i="9"/>
  <c r="F274" i="9"/>
  <c r="F275" i="9"/>
  <c r="F276" i="9"/>
  <c r="F277" i="9"/>
  <c r="F278" i="9"/>
  <c r="F279" i="9"/>
  <c r="F280" i="9"/>
  <c r="F281" i="9"/>
  <c r="F282" i="9"/>
  <c r="F283" i="9"/>
  <c r="F284" i="9"/>
  <c r="F285" i="9"/>
  <c r="F286" i="9"/>
  <c r="F287" i="9"/>
  <c r="F288" i="9"/>
  <c r="F289" i="9"/>
  <c r="F290" i="9"/>
  <c r="F291" i="9"/>
  <c r="F292" i="9"/>
  <c r="F293" i="9"/>
  <c r="F294" i="9"/>
  <c r="F295" i="9"/>
  <c r="F296" i="9"/>
  <c r="F297" i="9"/>
  <c r="F298" i="9"/>
  <c r="F299" i="9"/>
  <c r="F300" i="9"/>
  <c r="F301" i="9"/>
  <c r="F302" i="9"/>
  <c r="F303" i="9"/>
  <c r="F304" i="9"/>
  <c r="F305" i="9"/>
  <c r="C12" i="9"/>
  <c r="H8" i="8" l="1"/>
  <c r="H9" i="8"/>
  <c r="H10" i="8"/>
  <c r="H11" i="8"/>
  <c r="H12" i="8"/>
  <c r="H13" i="8"/>
  <c r="H14" i="8"/>
  <c r="H15" i="8"/>
  <c r="H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 r="H68" i="8"/>
  <c r="H69" i="8"/>
  <c r="H70" i="8"/>
  <c r="H71" i="8"/>
  <c r="H72" i="8"/>
  <c r="H73" i="8"/>
  <c r="H74" i="8"/>
  <c r="H75" i="8"/>
  <c r="H76" i="8"/>
  <c r="H77" i="8"/>
  <c r="H78" i="8"/>
  <c r="H79" i="8"/>
  <c r="H80" i="8"/>
  <c r="H81" i="8"/>
  <c r="H82" i="8"/>
  <c r="H83" i="8"/>
  <c r="H84" i="8"/>
  <c r="H85" i="8"/>
  <c r="H86" i="8"/>
  <c r="H87" i="8"/>
  <c r="H88" i="8"/>
  <c r="H89" i="8"/>
  <c r="H90" i="8"/>
  <c r="H91" i="8"/>
  <c r="H92" i="8"/>
  <c r="H93" i="8"/>
  <c r="H94" i="8"/>
  <c r="H95" i="8"/>
  <c r="H96" i="8"/>
  <c r="H97" i="8"/>
  <c r="H98" i="8"/>
  <c r="H99" i="8"/>
  <c r="H100" i="8"/>
  <c r="H101" i="8"/>
  <c r="H102" i="8"/>
  <c r="H103" i="8"/>
  <c r="H104" i="8"/>
  <c r="H105" i="8"/>
  <c r="H106" i="8"/>
  <c r="H107" i="8"/>
  <c r="H108" i="8"/>
  <c r="H109" i="8"/>
  <c r="H110" i="8"/>
  <c r="H111" i="8"/>
  <c r="H112" i="8"/>
  <c r="H113" i="8"/>
  <c r="H114" i="8"/>
  <c r="H115" i="8"/>
  <c r="H116" i="8"/>
  <c r="H117" i="8"/>
  <c r="H118" i="8"/>
  <c r="H119" i="8"/>
  <c r="H120" i="8"/>
  <c r="H121" i="8"/>
  <c r="H122" i="8"/>
  <c r="H123" i="8"/>
  <c r="H124" i="8"/>
  <c r="H125" i="8"/>
  <c r="H126" i="8"/>
  <c r="H127" i="8"/>
  <c r="H128" i="8"/>
  <c r="H129" i="8"/>
  <c r="H130" i="8"/>
  <c r="H131" i="8"/>
  <c r="H132" i="8"/>
  <c r="H133" i="8"/>
  <c r="H134" i="8"/>
  <c r="H135" i="8"/>
  <c r="H136" i="8"/>
  <c r="H137" i="8"/>
  <c r="H138" i="8"/>
  <c r="H139" i="8"/>
  <c r="H140" i="8"/>
  <c r="H141" i="8"/>
  <c r="H142" i="8"/>
  <c r="H143" i="8"/>
  <c r="H144" i="8"/>
  <c r="H145" i="8"/>
  <c r="H146" i="8"/>
  <c r="H147" i="8"/>
  <c r="H148" i="8"/>
  <c r="H149" i="8"/>
  <c r="H150" i="8"/>
  <c r="H151" i="8"/>
  <c r="H152" i="8"/>
  <c r="H153" i="8"/>
  <c r="H154" i="8"/>
  <c r="H155" i="8"/>
  <c r="H156" i="8"/>
  <c r="H157" i="8"/>
  <c r="H158" i="8"/>
  <c r="H159" i="8"/>
  <c r="H160" i="8"/>
  <c r="H161" i="8"/>
  <c r="H162" i="8"/>
  <c r="H163" i="8"/>
  <c r="H164" i="8"/>
  <c r="H165" i="8"/>
  <c r="H166" i="8"/>
  <c r="H167" i="8"/>
  <c r="H168" i="8"/>
  <c r="H169" i="8"/>
  <c r="H170" i="8"/>
  <c r="H171" i="8"/>
  <c r="H172" i="8"/>
  <c r="H173" i="8"/>
  <c r="H174" i="8"/>
  <c r="H175" i="8"/>
  <c r="H176" i="8"/>
  <c r="H177" i="8"/>
  <c r="H178" i="8"/>
  <c r="H179" i="8"/>
  <c r="H180" i="8"/>
  <c r="H181" i="8"/>
  <c r="H182" i="8"/>
  <c r="H183" i="8"/>
  <c r="H184" i="8"/>
  <c r="H185" i="8"/>
  <c r="H186" i="8"/>
  <c r="H187" i="8"/>
  <c r="H188" i="8"/>
  <c r="H189" i="8"/>
  <c r="H190" i="8"/>
  <c r="H191" i="8"/>
  <c r="H192" i="8"/>
  <c r="H193" i="8"/>
  <c r="H194" i="8"/>
  <c r="H195" i="8"/>
  <c r="H196" i="8"/>
  <c r="H197" i="8"/>
  <c r="H198" i="8"/>
  <c r="H199" i="8"/>
  <c r="H200" i="8"/>
  <c r="H201" i="8"/>
  <c r="H202" i="8"/>
  <c r="H203" i="8"/>
  <c r="H204" i="8"/>
  <c r="H205" i="8"/>
  <c r="H206" i="8"/>
  <c r="H207" i="8"/>
  <c r="H208" i="8"/>
  <c r="H209" i="8"/>
  <c r="H210" i="8"/>
  <c r="H211" i="8"/>
  <c r="H212" i="8"/>
  <c r="H213" i="8"/>
  <c r="H214" i="8"/>
  <c r="H215" i="8"/>
  <c r="H216" i="8"/>
  <c r="H217" i="8"/>
  <c r="H218" i="8"/>
  <c r="H219" i="8"/>
  <c r="H220" i="8"/>
  <c r="H221" i="8"/>
  <c r="H222" i="8"/>
  <c r="H223" i="8"/>
  <c r="H224" i="8"/>
  <c r="H225" i="8"/>
  <c r="H226" i="8"/>
  <c r="H227" i="8"/>
  <c r="H228" i="8"/>
  <c r="H229" i="8"/>
  <c r="H230" i="8"/>
  <c r="H231" i="8"/>
  <c r="H232" i="8"/>
  <c r="H233" i="8"/>
  <c r="H234" i="8"/>
  <c r="H235" i="8"/>
  <c r="H236" i="8"/>
  <c r="H237" i="8"/>
  <c r="H238" i="8"/>
  <c r="H239" i="8"/>
  <c r="H240" i="8"/>
  <c r="H241" i="8"/>
  <c r="H242" i="8"/>
  <c r="H243" i="8"/>
  <c r="H244" i="8"/>
  <c r="H245" i="8"/>
  <c r="H246" i="8"/>
  <c r="H247" i="8"/>
  <c r="H248" i="8"/>
  <c r="H249" i="8"/>
  <c r="H250" i="8"/>
  <c r="H251" i="8"/>
  <c r="H252" i="8"/>
  <c r="H253" i="8"/>
  <c r="H254" i="8"/>
  <c r="H255" i="8"/>
  <c r="H256" i="8"/>
  <c r="H257" i="8"/>
  <c r="H258" i="8"/>
  <c r="H259" i="8"/>
  <c r="H260" i="8"/>
  <c r="H261" i="8"/>
  <c r="H262" i="8"/>
  <c r="H263" i="8"/>
  <c r="H264" i="8"/>
  <c r="H265" i="8"/>
  <c r="H266" i="8"/>
  <c r="H267" i="8"/>
  <c r="H268" i="8"/>
  <c r="H269" i="8"/>
  <c r="H270" i="8"/>
  <c r="H271" i="8"/>
  <c r="H272" i="8"/>
  <c r="H273" i="8"/>
  <c r="H274" i="8"/>
  <c r="H275" i="8"/>
  <c r="H276" i="8"/>
  <c r="H277" i="8"/>
  <c r="H278" i="8"/>
  <c r="H279" i="8"/>
  <c r="H280" i="8"/>
  <c r="H281" i="8"/>
  <c r="H282" i="8"/>
  <c r="H283" i="8"/>
  <c r="H284" i="8"/>
  <c r="H285" i="8"/>
  <c r="H286" i="8"/>
  <c r="H287" i="8"/>
  <c r="H288" i="8"/>
  <c r="H289" i="8"/>
  <c r="H290" i="8"/>
  <c r="H291" i="8"/>
  <c r="H292" i="8"/>
  <c r="H293" i="8"/>
  <c r="H294" i="8"/>
  <c r="H295" i="8"/>
  <c r="H296" i="8"/>
  <c r="H297" i="8"/>
  <c r="H298" i="8"/>
  <c r="H299" i="8"/>
  <c r="H7" i="8"/>
  <c r="Q6" i="7" l="1"/>
  <c r="R300" i="7" l="1"/>
  <c r="R301" i="7"/>
  <c r="R302" i="7"/>
  <c r="R303" i="7"/>
  <c r="R304" i="7"/>
  <c r="R305" i="7"/>
  <c r="R306" i="7"/>
  <c r="R307" i="7"/>
  <c r="R308" i="7"/>
  <c r="R309" i="7"/>
  <c r="R310" i="7"/>
  <c r="R311" i="7"/>
  <c r="R312" i="7"/>
  <c r="R313" i="7"/>
  <c r="R314" i="7"/>
  <c r="R315" i="7"/>
  <c r="R316" i="7"/>
  <c r="R317" i="7"/>
  <c r="R318" i="7"/>
  <c r="R319" i="7"/>
  <c r="R320" i="7"/>
  <c r="R321" i="7"/>
  <c r="R322" i="7"/>
  <c r="R323" i="7"/>
  <c r="R324" i="7"/>
  <c r="R325" i="7"/>
  <c r="R326" i="7"/>
  <c r="R327" i="7"/>
  <c r="R328" i="7"/>
  <c r="R329" i="7"/>
  <c r="R330" i="7"/>
  <c r="R331" i="7"/>
  <c r="R332" i="7"/>
  <c r="R333" i="7"/>
  <c r="R334" i="7"/>
  <c r="R335" i="7"/>
  <c r="R336" i="7"/>
  <c r="R337" i="7"/>
  <c r="R338" i="7"/>
  <c r="R339" i="7"/>
  <c r="R340" i="7"/>
  <c r="R341" i="7"/>
  <c r="R342" i="7"/>
  <c r="R343" i="7"/>
  <c r="R344" i="7"/>
  <c r="R345" i="7"/>
  <c r="R346" i="7"/>
  <c r="R347" i="7"/>
  <c r="R348" i="7"/>
  <c r="R349" i="7"/>
  <c r="R350" i="7"/>
  <c r="R351" i="7"/>
  <c r="R352" i="7"/>
  <c r="R353" i="7"/>
  <c r="R354" i="7"/>
  <c r="R355" i="7"/>
  <c r="R356" i="7"/>
  <c r="R357" i="7"/>
  <c r="R358" i="7"/>
  <c r="R359" i="7"/>
  <c r="R360" i="7"/>
  <c r="R361" i="7"/>
  <c r="R362" i="7"/>
  <c r="R363" i="7"/>
  <c r="R364" i="7"/>
  <c r="R365" i="7"/>
  <c r="R366" i="7"/>
  <c r="R367" i="7"/>
  <c r="R368" i="7"/>
  <c r="R369" i="7"/>
  <c r="R370" i="7"/>
  <c r="R371" i="7"/>
  <c r="R372" i="7"/>
  <c r="R373" i="7"/>
  <c r="R374" i="7"/>
  <c r="R375" i="7"/>
  <c r="F8" i="7" l="1"/>
  <c r="I8" i="7" s="1"/>
  <c r="L8" i="7" s="1"/>
  <c r="F9" i="7"/>
  <c r="I9" i="7" s="1"/>
  <c r="L9" i="7" s="1"/>
  <c r="F10" i="7"/>
  <c r="I10" i="7" s="1"/>
  <c r="L10" i="7" s="1"/>
  <c r="F11" i="7"/>
  <c r="I11" i="7" s="1"/>
  <c r="L11" i="7" s="1"/>
  <c r="F12" i="7"/>
  <c r="I12" i="7" s="1"/>
  <c r="L12" i="7" s="1"/>
  <c r="F13" i="7"/>
  <c r="I13" i="7" s="1"/>
  <c r="L13" i="7" s="1"/>
  <c r="F14" i="7"/>
  <c r="I14" i="7" s="1"/>
  <c r="L14" i="7" s="1"/>
  <c r="F15" i="7"/>
  <c r="I15" i="7" s="1"/>
  <c r="L15" i="7" s="1"/>
  <c r="F16" i="7"/>
  <c r="I16" i="7" s="1"/>
  <c r="L16" i="7" s="1"/>
  <c r="F17" i="7"/>
  <c r="I17" i="7" s="1"/>
  <c r="L17" i="7" s="1"/>
  <c r="F18" i="7"/>
  <c r="I18" i="7" s="1"/>
  <c r="L18" i="7" s="1"/>
  <c r="F19" i="7"/>
  <c r="I19" i="7" s="1"/>
  <c r="L19" i="7" s="1"/>
  <c r="F20" i="7"/>
  <c r="I20" i="7" s="1"/>
  <c r="L20" i="7" s="1"/>
  <c r="F21" i="7"/>
  <c r="I21" i="7" s="1"/>
  <c r="L21" i="7" s="1"/>
  <c r="F22" i="7"/>
  <c r="I22" i="7" s="1"/>
  <c r="L22" i="7" s="1"/>
  <c r="F23" i="7"/>
  <c r="I23" i="7" s="1"/>
  <c r="L23" i="7" s="1"/>
  <c r="F24" i="7"/>
  <c r="I24" i="7" s="1"/>
  <c r="L24" i="7" s="1"/>
  <c r="F25" i="7"/>
  <c r="I25" i="7" s="1"/>
  <c r="L25" i="7" s="1"/>
  <c r="F26" i="7"/>
  <c r="I26" i="7" s="1"/>
  <c r="L26" i="7" s="1"/>
  <c r="F27" i="7"/>
  <c r="I27" i="7" s="1"/>
  <c r="L27" i="7" s="1"/>
  <c r="F28" i="7"/>
  <c r="I28" i="7" s="1"/>
  <c r="L28" i="7" s="1"/>
  <c r="F29" i="7"/>
  <c r="I29" i="7" s="1"/>
  <c r="L29" i="7" s="1"/>
  <c r="F30" i="7"/>
  <c r="I30" i="7" s="1"/>
  <c r="L30" i="7" s="1"/>
  <c r="F31" i="7"/>
  <c r="I31" i="7" s="1"/>
  <c r="L31" i="7" s="1"/>
  <c r="F32" i="7"/>
  <c r="I32" i="7" s="1"/>
  <c r="L32" i="7" s="1"/>
  <c r="F33" i="7"/>
  <c r="I33" i="7" s="1"/>
  <c r="L33" i="7" s="1"/>
  <c r="F34" i="7"/>
  <c r="I34" i="7" s="1"/>
  <c r="L34" i="7" s="1"/>
  <c r="F35" i="7"/>
  <c r="I35" i="7" s="1"/>
  <c r="L35" i="7" s="1"/>
  <c r="F36" i="7"/>
  <c r="I36" i="7" s="1"/>
  <c r="L36" i="7" s="1"/>
  <c r="F37" i="7"/>
  <c r="I37" i="7" s="1"/>
  <c r="L37" i="7" s="1"/>
  <c r="F38" i="7"/>
  <c r="I38" i="7" s="1"/>
  <c r="L38" i="7" s="1"/>
  <c r="F39" i="7"/>
  <c r="I39" i="7" s="1"/>
  <c r="L39" i="7" s="1"/>
  <c r="F40" i="7"/>
  <c r="I40" i="7" s="1"/>
  <c r="L40" i="7" s="1"/>
  <c r="F41" i="7"/>
  <c r="I41" i="7" s="1"/>
  <c r="L41" i="7" s="1"/>
  <c r="F42" i="7"/>
  <c r="I42" i="7" s="1"/>
  <c r="L42" i="7" s="1"/>
  <c r="F43" i="7"/>
  <c r="I43" i="7" s="1"/>
  <c r="L43" i="7" s="1"/>
  <c r="F44" i="7"/>
  <c r="I44" i="7" s="1"/>
  <c r="L44" i="7" s="1"/>
  <c r="F45" i="7"/>
  <c r="I45" i="7" s="1"/>
  <c r="L45" i="7" s="1"/>
  <c r="F46" i="7"/>
  <c r="I46" i="7" s="1"/>
  <c r="L46" i="7" s="1"/>
  <c r="F47" i="7"/>
  <c r="I47" i="7" s="1"/>
  <c r="L47" i="7" s="1"/>
  <c r="F48" i="7"/>
  <c r="I48" i="7" s="1"/>
  <c r="L48" i="7" s="1"/>
  <c r="F49" i="7"/>
  <c r="I49" i="7" s="1"/>
  <c r="L49" i="7" s="1"/>
  <c r="F50" i="7"/>
  <c r="I50" i="7" s="1"/>
  <c r="L50" i="7" s="1"/>
  <c r="F51" i="7"/>
  <c r="I51" i="7" s="1"/>
  <c r="L51" i="7" s="1"/>
  <c r="F52" i="7"/>
  <c r="I52" i="7" s="1"/>
  <c r="L52" i="7" s="1"/>
  <c r="F53" i="7"/>
  <c r="I53" i="7" s="1"/>
  <c r="L53" i="7" s="1"/>
  <c r="F54" i="7"/>
  <c r="I54" i="7" s="1"/>
  <c r="L54" i="7" s="1"/>
  <c r="F55" i="7"/>
  <c r="I55" i="7" s="1"/>
  <c r="L55" i="7" s="1"/>
  <c r="F56" i="7"/>
  <c r="I56" i="7" s="1"/>
  <c r="L56" i="7" s="1"/>
  <c r="F57" i="7"/>
  <c r="I57" i="7" s="1"/>
  <c r="L57" i="7" s="1"/>
  <c r="F58" i="7"/>
  <c r="I58" i="7" s="1"/>
  <c r="L58" i="7" s="1"/>
  <c r="F59" i="7"/>
  <c r="I59" i="7" s="1"/>
  <c r="L59" i="7" s="1"/>
  <c r="F60" i="7"/>
  <c r="I60" i="7" s="1"/>
  <c r="L60" i="7" s="1"/>
  <c r="F61" i="7"/>
  <c r="I61" i="7" s="1"/>
  <c r="L61" i="7" s="1"/>
  <c r="F62" i="7"/>
  <c r="I62" i="7" s="1"/>
  <c r="L62" i="7" s="1"/>
  <c r="F63" i="7"/>
  <c r="I63" i="7" s="1"/>
  <c r="L63" i="7" s="1"/>
  <c r="F64" i="7"/>
  <c r="I64" i="7" s="1"/>
  <c r="L64" i="7" s="1"/>
  <c r="F65" i="7"/>
  <c r="I65" i="7" s="1"/>
  <c r="L65" i="7" s="1"/>
  <c r="F66" i="7"/>
  <c r="I66" i="7" s="1"/>
  <c r="L66" i="7" s="1"/>
  <c r="F67" i="7"/>
  <c r="I67" i="7" s="1"/>
  <c r="L67" i="7" s="1"/>
  <c r="F68" i="7"/>
  <c r="I68" i="7" s="1"/>
  <c r="L68" i="7" s="1"/>
  <c r="F69" i="7"/>
  <c r="I69" i="7" s="1"/>
  <c r="L69" i="7" s="1"/>
  <c r="F70" i="7"/>
  <c r="I70" i="7" s="1"/>
  <c r="L70" i="7" s="1"/>
  <c r="F71" i="7"/>
  <c r="I71" i="7" s="1"/>
  <c r="L71" i="7" s="1"/>
  <c r="F72" i="7"/>
  <c r="I72" i="7" s="1"/>
  <c r="L72" i="7" s="1"/>
  <c r="F73" i="7"/>
  <c r="I73" i="7" s="1"/>
  <c r="L73" i="7" s="1"/>
  <c r="F74" i="7"/>
  <c r="I74" i="7" s="1"/>
  <c r="L74" i="7" s="1"/>
  <c r="F75" i="7"/>
  <c r="I75" i="7" s="1"/>
  <c r="L75" i="7" s="1"/>
  <c r="F76" i="7"/>
  <c r="I76" i="7" s="1"/>
  <c r="L76" i="7" s="1"/>
  <c r="F77" i="7"/>
  <c r="I77" i="7" s="1"/>
  <c r="L77" i="7" s="1"/>
  <c r="F78" i="7"/>
  <c r="I78" i="7" s="1"/>
  <c r="L78" i="7" s="1"/>
  <c r="F79" i="7"/>
  <c r="I79" i="7" s="1"/>
  <c r="L79" i="7" s="1"/>
  <c r="F80" i="7"/>
  <c r="I80" i="7" s="1"/>
  <c r="L80" i="7" s="1"/>
  <c r="F81" i="7"/>
  <c r="I81" i="7" s="1"/>
  <c r="L81" i="7" s="1"/>
  <c r="F82" i="7"/>
  <c r="I82" i="7" s="1"/>
  <c r="L82" i="7" s="1"/>
  <c r="F83" i="7"/>
  <c r="I83" i="7" s="1"/>
  <c r="L83" i="7" s="1"/>
  <c r="F84" i="7"/>
  <c r="I84" i="7" s="1"/>
  <c r="L84" i="7" s="1"/>
  <c r="F85" i="7"/>
  <c r="I85" i="7" s="1"/>
  <c r="L85" i="7" s="1"/>
  <c r="F86" i="7"/>
  <c r="I86" i="7" s="1"/>
  <c r="L86" i="7" s="1"/>
  <c r="F87" i="7"/>
  <c r="I87" i="7" s="1"/>
  <c r="L87" i="7" s="1"/>
  <c r="F88" i="7"/>
  <c r="I88" i="7" s="1"/>
  <c r="L88" i="7" s="1"/>
  <c r="F89" i="7"/>
  <c r="I89" i="7" s="1"/>
  <c r="L89" i="7" s="1"/>
  <c r="F90" i="7"/>
  <c r="I90" i="7" s="1"/>
  <c r="L90" i="7" s="1"/>
  <c r="F91" i="7"/>
  <c r="I91" i="7" s="1"/>
  <c r="L91" i="7" s="1"/>
  <c r="F92" i="7"/>
  <c r="I92" i="7" s="1"/>
  <c r="L92" i="7" s="1"/>
  <c r="F93" i="7"/>
  <c r="I93" i="7" s="1"/>
  <c r="L93" i="7" s="1"/>
  <c r="F94" i="7"/>
  <c r="I94" i="7" s="1"/>
  <c r="L94" i="7" s="1"/>
  <c r="F95" i="7"/>
  <c r="I95" i="7" s="1"/>
  <c r="L95" i="7" s="1"/>
  <c r="F96" i="7"/>
  <c r="I96" i="7" s="1"/>
  <c r="L96" i="7" s="1"/>
  <c r="F97" i="7"/>
  <c r="I97" i="7" s="1"/>
  <c r="L97" i="7" s="1"/>
  <c r="F98" i="7"/>
  <c r="I98" i="7" s="1"/>
  <c r="L98" i="7" s="1"/>
  <c r="F99" i="7"/>
  <c r="I99" i="7" s="1"/>
  <c r="L99" i="7" s="1"/>
  <c r="F100" i="7"/>
  <c r="I100" i="7" s="1"/>
  <c r="L100" i="7" s="1"/>
  <c r="F101" i="7"/>
  <c r="I101" i="7" s="1"/>
  <c r="L101" i="7" s="1"/>
  <c r="F102" i="7"/>
  <c r="I102" i="7" s="1"/>
  <c r="L102" i="7" s="1"/>
  <c r="F103" i="7"/>
  <c r="I103" i="7" s="1"/>
  <c r="L103" i="7" s="1"/>
  <c r="F104" i="7"/>
  <c r="I104" i="7" s="1"/>
  <c r="L104" i="7" s="1"/>
  <c r="F105" i="7"/>
  <c r="I105" i="7" s="1"/>
  <c r="L105" i="7" s="1"/>
  <c r="F106" i="7"/>
  <c r="I106" i="7" s="1"/>
  <c r="L106" i="7" s="1"/>
  <c r="F107" i="7"/>
  <c r="I107" i="7" s="1"/>
  <c r="L107" i="7" s="1"/>
  <c r="F108" i="7"/>
  <c r="I108" i="7" s="1"/>
  <c r="L108" i="7" s="1"/>
  <c r="F109" i="7"/>
  <c r="I109" i="7" s="1"/>
  <c r="L109" i="7" s="1"/>
  <c r="F110" i="7"/>
  <c r="I110" i="7" s="1"/>
  <c r="L110" i="7" s="1"/>
  <c r="F111" i="7"/>
  <c r="I111" i="7" s="1"/>
  <c r="L111" i="7" s="1"/>
  <c r="F112" i="7"/>
  <c r="I112" i="7" s="1"/>
  <c r="L112" i="7" s="1"/>
  <c r="F113" i="7"/>
  <c r="I113" i="7" s="1"/>
  <c r="L113" i="7" s="1"/>
  <c r="F114" i="7"/>
  <c r="I114" i="7" s="1"/>
  <c r="L114" i="7" s="1"/>
  <c r="F115" i="7"/>
  <c r="I115" i="7" s="1"/>
  <c r="L115" i="7" s="1"/>
  <c r="F116" i="7"/>
  <c r="I116" i="7" s="1"/>
  <c r="L116" i="7" s="1"/>
  <c r="F117" i="7"/>
  <c r="I117" i="7" s="1"/>
  <c r="L117" i="7" s="1"/>
  <c r="F118" i="7"/>
  <c r="I118" i="7" s="1"/>
  <c r="L118" i="7" s="1"/>
  <c r="F119" i="7"/>
  <c r="I119" i="7" s="1"/>
  <c r="L119" i="7" s="1"/>
  <c r="F120" i="7"/>
  <c r="I120" i="7" s="1"/>
  <c r="L120" i="7" s="1"/>
  <c r="F121" i="7"/>
  <c r="I121" i="7" s="1"/>
  <c r="L121" i="7" s="1"/>
  <c r="F122" i="7"/>
  <c r="I122" i="7" s="1"/>
  <c r="L122" i="7" s="1"/>
  <c r="F123" i="7"/>
  <c r="I123" i="7" s="1"/>
  <c r="L123" i="7" s="1"/>
  <c r="F124" i="7"/>
  <c r="I124" i="7" s="1"/>
  <c r="L124" i="7" s="1"/>
  <c r="F125" i="7"/>
  <c r="I125" i="7" s="1"/>
  <c r="L125" i="7" s="1"/>
  <c r="F126" i="7"/>
  <c r="I126" i="7" s="1"/>
  <c r="L126" i="7" s="1"/>
  <c r="F127" i="7"/>
  <c r="I127" i="7" s="1"/>
  <c r="L127" i="7" s="1"/>
  <c r="F128" i="7"/>
  <c r="I128" i="7" s="1"/>
  <c r="L128" i="7" s="1"/>
  <c r="F129" i="7"/>
  <c r="I129" i="7" s="1"/>
  <c r="L129" i="7" s="1"/>
  <c r="F130" i="7"/>
  <c r="I130" i="7" s="1"/>
  <c r="L130" i="7" s="1"/>
  <c r="F131" i="7"/>
  <c r="I131" i="7" s="1"/>
  <c r="L131" i="7" s="1"/>
  <c r="F132" i="7"/>
  <c r="I132" i="7" s="1"/>
  <c r="L132" i="7" s="1"/>
  <c r="F133" i="7"/>
  <c r="I133" i="7" s="1"/>
  <c r="L133" i="7" s="1"/>
  <c r="F134" i="7"/>
  <c r="I134" i="7" s="1"/>
  <c r="L134" i="7" s="1"/>
  <c r="F135" i="7"/>
  <c r="I135" i="7" s="1"/>
  <c r="L135" i="7" s="1"/>
  <c r="F136" i="7"/>
  <c r="I136" i="7" s="1"/>
  <c r="L136" i="7" s="1"/>
  <c r="F137" i="7"/>
  <c r="I137" i="7" s="1"/>
  <c r="L137" i="7" s="1"/>
  <c r="F138" i="7"/>
  <c r="I138" i="7" s="1"/>
  <c r="L138" i="7" s="1"/>
  <c r="F139" i="7"/>
  <c r="I139" i="7" s="1"/>
  <c r="L139" i="7" s="1"/>
  <c r="F140" i="7"/>
  <c r="I140" i="7" s="1"/>
  <c r="L140" i="7" s="1"/>
  <c r="F141" i="7"/>
  <c r="I141" i="7" s="1"/>
  <c r="L141" i="7" s="1"/>
  <c r="F142" i="7"/>
  <c r="I142" i="7" s="1"/>
  <c r="L142" i="7" s="1"/>
  <c r="F143" i="7"/>
  <c r="I143" i="7" s="1"/>
  <c r="L143" i="7" s="1"/>
  <c r="F144" i="7"/>
  <c r="I144" i="7" s="1"/>
  <c r="L144" i="7" s="1"/>
  <c r="F145" i="7"/>
  <c r="I145" i="7" s="1"/>
  <c r="L145" i="7" s="1"/>
  <c r="F146" i="7"/>
  <c r="I146" i="7" s="1"/>
  <c r="L146" i="7" s="1"/>
  <c r="F147" i="7"/>
  <c r="I147" i="7" s="1"/>
  <c r="L147" i="7" s="1"/>
  <c r="F148" i="7"/>
  <c r="I148" i="7" s="1"/>
  <c r="L148" i="7" s="1"/>
  <c r="F149" i="7"/>
  <c r="I149" i="7" s="1"/>
  <c r="L149" i="7" s="1"/>
  <c r="F150" i="7"/>
  <c r="I150" i="7" s="1"/>
  <c r="L150" i="7" s="1"/>
  <c r="F151" i="7"/>
  <c r="I151" i="7" s="1"/>
  <c r="L151" i="7" s="1"/>
  <c r="F152" i="7"/>
  <c r="I152" i="7" s="1"/>
  <c r="L152" i="7" s="1"/>
  <c r="F153" i="7"/>
  <c r="I153" i="7" s="1"/>
  <c r="L153" i="7" s="1"/>
  <c r="F154" i="7"/>
  <c r="I154" i="7" s="1"/>
  <c r="L154" i="7" s="1"/>
  <c r="F155" i="7"/>
  <c r="I155" i="7" s="1"/>
  <c r="L155" i="7" s="1"/>
  <c r="F156" i="7"/>
  <c r="I156" i="7" s="1"/>
  <c r="L156" i="7" s="1"/>
  <c r="F157" i="7"/>
  <c r="I157" i="7" s="1"/>
  <c r="L157" i="7" s="1"/>
  <c r="F158" i="7"/>
  <c r="I158" i="7" s="1"/>
  <c r="L158" i="7" s="1"/>
  <c r="F159" i="7"/>
  <c r="I159" i="7" s="1"/>
  <c r="L159" i="7" s="1"/>
  <c r="F160" i="7"/>
  <c r="I160" i="7" s="1"/>
  <c r="L160" i="7" s="1"/>
  <c r="F161" i="7"/>
  <c r="I161" i="7" s="1"/>
  <c r="L161" i="7" s="1"/>
  <c r="F162" i="7"/>
  <c r="I162" i="7" s="1"/>
  <c r="L162" i="7" s="1"/>
  <c r="F163" i="7"/>
  <c r="I163" i="7" s="1"/>
  <c r="L163" i="7" s="1"/>
  <c r="F164" i="7"/>
  <c r="I164" i="7" s="1"/>
  <c r="L164" i="7" s="1"/>
  <c r="F165" i="7"/>
  <c r="I165" i="7" s="1"/>
  <c r="L165" i="7" s="1"/>
  <c r="F166" i="7"/>
  <c r="I166" i="7" s="1"/>
  <c r="L166" i="7" s="1"/>
  <c r="F167" i="7"/>
  <c r="I167" i="7" s="1"/>
  <c r="L167" i="7" s="1"/>
  <c r="F168" i="7"/>
  <c r="I168" i="7" s="1"/>
  <c r="L168" i="7" s="1"/>
  <c r="F169" i="7"/>
  <c r="I169" i="7" s="1"/>
  <c r="L169" i="7" s="1"/>
  <c r="F170" i="7"/>
  <c r="I170" i="7" s="1"/>
  <c r="L170" i="7" s="1"/>
  <c r="F171" i="7"/>
  <c r="I171" i="7" s="1"/>
  <c r="L171" i="7" s="1"/>
  <c r="F172" i="7"/>
  <c r="I172" i="7" s="1"/>
  <c r="L172" i="7" s="1"/>
  <c r="F173" i="7"/>
  <c r="I173" i="7" s="1"/>
  <c r="L173" i="7" s="1"/>
  <c r="F174" i="7"/>
  <c r="I174" i="7" s="1"/>
  <c r="L174" i="7" s="1"/>
  <c r="F175" i="7"/>
  <c r="I175" i="7" s="1"/>
  <c r="L175" i="7" s="1"/>
  <c r="F176" i="7"/>
  <c r="I176" i="7" s="1"/>
  <c r="L176" i="7" s="1"/>
  <c r="F177" i="7"/>
  <c r="I177" i="7" s="1"/>
  <c r="L177" i="7" s="1"/>
  <c r="F178" i="7"/>
  <c r="I178" i="7" s="1"/>
  <c r="L178" i="7" s="1"/>
  <c r="F179" i="7"/>
  <c r="I179" i="7" s="1"/>
  <c r="L179" i="7" s="1"/>
  <c r="F180" i="7"/>
  <c r="I180" i="7" s="1"/>
  <c r="L180" i="7" s="1"/>
  <c r="F181" i="7"/>
  <c r="I181" i="7" s="1"/>
  <c r="L181" i="7" s="1"/>
  <c r="F182" i="7"/>
  <c r="I182" i="7" s="1"/>
  <c r="L182" i="7" s="1"/>
  <c r="F183" i="7"/>
  <c r="I183" i="7" s="1"/>
  <c r="L183" i="7" s="1"/>
  <c r="F184" i="7"/>
  <c r="I184" i="7" s="1"/>
  <c r="L184" i="7" s="1"/>
  <c r="F185" i="7"/>
  <c r="I185" i="7" s="1"/>
  <c r="L185" i="7" s="1"/>
  <c r="F186" i="7"/>
  <c r="I186" i="7" s="1"/>
  <c r="L186" i="7" s="1"/>
  <c r="F187" i="7"/>
  <c r="I187" i="7" s="1"/>
  <c r="L187" i="7" s="1"/>
  <c r="F188" i="7"/>
  <c r="I188" i="7" s="1"/>
  <c r="L188" i="7" s="1"/>
  <c r="F189" i="7"/>
  <c r="I189" i="7" s="1"/>
  <c r="L189" i="7" s="1"/>
  <c r="F190" i="7"/>
  <c r="I190" i="7" s="1"/>
  <c r="L190" i="7" s="1"/>
  <c r="F191" i="7"/>
  <c r="I191" i="7" s="1"/>
  <c r="L191" i="7" s="1"/>
  <c r="F192" i="7"/>
  <c r="I192" i="7" s="1"/>
  <c r="L192" i="7" s="1"/>
  <c r="F193" i="7"/>
  <c r="I193" i="7" s="1"/>
  <c r="L193" i="7" s="1"/>
  <c r="F194" i="7"/>
  <c r="I194" i="7" s="1"/>
  <c r="L194" i="7" s="1"/>
  <c r="F195" i="7"/>
  <c r="I195" i="7" s="1"/>
  <c r="L195" i="7" s="1"/>
  <c r="F196" i="7"/>
  <c r="I196" i="7" s="1"/>
  <c r="L196" i="7" s="1"/>
  <c r="F197" i="7"/>
  <c r="I197" i="7" s="1"/>
  <c r="L197" i="7" s="1"/>
  <c r="F198" i="7"/>
  <c r="I198" i="7" s="1"/>
  <c r="L198" i="7" s="1"/>
  <c r="F199" i="7"/>
  <c r="I199" i="7" s="1"/>
  <c r="L199" i="7" s="1"/>
  <c r="F200" i="7"/>
  <c r="I200" i="7" s="1"/>
  <c r="L200" i="7" s="1"/>
  <c r="F201" i="7"/>
  <c r="I201" i="7" s="1"/>
  <c r="L201" i="7" s="1"/>
  <c r="F202" i="7"/>
  <c r="I202" i="7" s="1"/>
  <c r="L202" i="7" s="1"/>
  <c r="F203" i="7"/>
  <c r="I203" i="7" s="1"/>
  <c r="L203" i="7" s="1"/>
  <c r="F204" i="7"/>
  <c r="I204" i="7" s="1"/>
  <c r="L204" i="7" s="1"/>
  <c r="F205" i="7"/>
  <c r="I205" i="7" s="1"/>
  <c r="L205" i="7" s="1"/>
  <c r="F206" i="7"/>
  <c r="I206" i="7" s="1"/>
  <c r="L206" i="7" s="1"/>
  <c r="F207" i="7"/>
  <c r="I207" i="7" s="1"/>
  <c r="L207" i="7" s="1"/>
  <c r="F208" i="7"/>
  <c r="I208" i="7" s="1"/>
  <c r="L208" i="7" s="1"/>
  <c r="F209" i="7"/>
  <c r="I209" i="7" s="1"/>
  <c r="L209" i="7" s="1"/>
  <c r="F210" i="7"/>
  <c r="I210" i="7" s="1"/>
  <c r="L210" i="7" s="1"/>
  <c r="F211" i="7"/>
  <c r="I211" i="7" s="1"/>
  <c r="L211" i="7" s="1"/>
  <c r="F212" i="7"/>
  <c r="I212" i="7" s="1"/>
  <c r="L212" i="7" s="1"/>
  <c r="F213" i="7"/>
  <c r="I213" i="7" s="1"/>
  <c r="L213" i="7" s="1"/>
  <c r="F214" i="7"/>
  <c r="I214" i="7" s="1"/>
  <c r="L214" i="7" s="1"/>
  <c r="F215" i="7"/>
  <c r="I215" i="7" s="1"/>
  <c r="L215" i="7" s="1"/>
  <c r="F216" i="7"/>
  <c r="I216" i="7" s="1"/>
  <c r="L216" i="7" s="1"/>
  <c r="F217" i="7"/>
  <c r="I217" i="7" s="1"/>
  <c r="L217" i="7" s="1"/>
  <c r="F218" i="7"/>
  <c r="I218" i="7" s="1"/>
  <c r="L218" i="7" s="1"/>
  <c r="F219" i="7"/>
  <c r="I219" i="7" s="1"/>
  <c r="L219" i="7" s="1"/>
  <c r="F220" i="7"/>
  <c r="I220" i="7" s="1"/>
  <c r="L220" i="7" s="1"/>
  <c r="F221" i="7"/>
  <c r="I221" i="7" s="1"/>
  <c r="L221" i="7" s="1"/>
  <c r="F222" i="7"/>
  <c r="I222" i="7" s="1"/>
  <c r="L222" i="7" s="1"/>
  <c r="F223" i="7"/>
  <c r="I223" i="7" s="1"/>
  <c r="L223" i="7" s="1"/>
  <c r="F224" i="7"/>
  <c r="I224" i="7" s="1"/>
  <c r="L224" i="7" s="1"/>
  <c r="F225" i="7"/>
  <c r="I225" i="7" s="1"/>
  <c r="L225" i="7" s="1"/>
  <c r="F226" i="7"/>
  <c r="I226" i="7" s="1"/>
  <c r="L226" i="7" s="1"/>
  <c r="F227" i="7"/>
  <c r="I227" i="7" s="1"/>
  <c r="L227" i="7" s="1"/>
  <c r="F228" i="7"/>
  <c r="I228" i="7" s="1"/>
  <c r="L228" i="7" s="1"/>
  <c r="F229" i="7"/>
  <c r="I229" i="7" s="1"/>
  <c r="L229" i="7" s="1"/>
  <c r="F230" i="7"/>
  <c r="I230" i="7" s="1"/>
  <c r="L230" i="7" s="1"/>
  <c r="F231" i="7"/>
  <c r="I231" i="7" s="1"/>
  <c r="L231" i="7" s="1"/>
  <c r="F232" i="7"/>
  <c r="I232" i="7" s="1"/>
  <c r="L232" i="7" s="1"/>
  <c r="F233" i="7"/>
  <c r="I233" i="7" s="1"/>
  <c r="L233" i="7" s="1"/>
  <c r="F234" i="7"/>
  <c r="I234" i="7" s="1"/>
  <c r="L234" i="7" s="1"/>
  <c r="F235" i="7"/>
  <c r="I235" i="7" s="1"/>
  <c r="L235" i="7" s="1"/>
  <c r="F236" i="7"/>
  <c r="I236" i="7" s="1"/>
  <c r="L236" i="7" s="1"/>
  <c r="F237" i="7"/>
  <c r="I237" i="7" s="1"/>
  <c r="L237" i="7" s="1"/>
  <c r="F238" i="7"/>
  <c r="I238" i="7" s="1"/>
  <c r="L238" i="7" s="1"/>
  <c r="F239" i="7"/>
  <c r="I239" i="7" s="1"/>
  <c r="L239" i="7" s="1"/>
  <c r="F240" i="7"/>
  <c r="I240" i="7" s="1"/>
  <c r="L240" i="7" s="1"/>
  <c r="F241" i="7"/>
  <c r="I241" i="7" s="1"/>
  <c r="L241" i="7" s="1"/>
  <c r="F242" i="7"/>
  <c r="I242" i="7" s="1"/>
  <c r="L242" i="7" s="1"/>
  <c r="F243" i="7"/>
  <c r="I243" i="7" s="1"/>
  <c r="L243" i="7" s="1"/>
  <c r="F244" i="7"/>
  <c r="I244" i="7" s="1"/>
  <c r="L244" i="7" s="1"/>
  <c r="F245" i="7"/>
  <c r="I245" i="7" s="1"/>
  <c r="L245" i="7" s="1"/>
  <c r="F246" i="7"/>
  <c r="I246" i="7" s="1"/>
  <c r="L246" i="7" s="1"/>
  <c r="F247" i="7"/>
  <c r="I247" i="7" s="1"/>
  <c r="L247" i="7" s="1"/>
  <c r="F248" i="7"/>
  <c r="I248" i="7" s="1"/>
  <c r="L248" i="7" s="1"/>
  <c r="F249" i="7"/>
  <c r="I249" i="7" s="1"/>
  <c r="L249" i="7" s="1"/>
  <c r="F250" i="7"/>
  <c r="I250" i="7" s="1"/>
  <c r="L250" i="7" s="1"/>
  <c r="F251" i="7"/>
  <c r="I251" i="7" s="1"/>
  <c r="L251" i="7" s="1"/>
  <c r="F252" i="7"/>
  <c r="I252" i="7" s="1"/>
  <c r="L252" i="7" s="1"/>
  <c r="F253" i="7"/>
  <c r="I253" i="7" s="1"/>
  <c r="L253" i="7" s="1"/>
  <c r="F254" i="7"/>
  <c r="I254" i="7" s="1"/>
  <c r="L254" i="7" s="1"/>
  <c r="F255" i="7"/>
  <c r="I255" i="7" s="1"/>
  <c r="L255" i="7" s="1"/>
  <c r="F256" i="7"/>
  <c r="I256" i="7" s="1"/>
  <c r="L256" i="7" s="1"/>
  <c r="F257" i="7"/>
  <c r="I257" i="7" s="1"/>
  <c r="L257" i="7" s="1"/>
  <c r="F258" i="7"/>
  <c r="I258" i="7" s="1"/>
  <c r="L258" i="7" s="1"/>
  <c r="F259" i="7"/>
  <c r="I259" i="7" s="1"/>
  <c r="L259" i="7" s="1"/>
  <c r="F260" i="7"/>
  <c r="I260" i="7" s="1"/>
  <c r="L260" i="7" s="1"/>
  <c r="F261" i="7"/>
  <c r="I261" i="7" s="1"/>
  <c r="L261" i="7" s="1"/>
  <c r="F262" i="7"/>
  <c r="I262" i="7" s="1"/>
  <c r="L262" i="7" s="1"/>
  <c r="F263" i="7"/>
  <c r="I263" i="7" s="1"/>
  <c r="L263" i="7" s="1"/>
  <c r="F264" i="7"/>
  <c r="I264" i="7" s="1"/>
  <c r="L264" i="7" s="1"/>
  <c r="F265" i="7"/>
  <c r="I265" i="7" s="1"/>
  <c r="L265" i="7" s="1"/>
  <c r="F266" i="7"/>
  <c r="I266" i="7" s="1"/>
  <c r="L266" i="7" s="1"/>
  <c r="F267" i="7"/>
  <c r="I267" i="7" s="1"/>
  <c r="L267" i="7" s="1"/>
  <c r="F268" i="7"/>
  <c r="I268" i="7" s="1"/>
  <c r="L268" i="7" s="1"/>
  <c r="F269" i="7"/>
  <c r="I269" i="7" s="1"/>
  <c r="L269" i="7" s="1"/>
  <c r="F270" i="7"/>
  <c r="I270" i="7" s="1"/>
  <c r="L270" i="7" s="1"/>
  <c r="F271" i="7"/>
  <c r="I271" i="7" s="1"/>
  <c r="L271" i="7" s="1"/>
  <c r="F272" i="7"/>
  <c r="I272" i="7" s="1"/>
  <c r="L272" i="7" s="1"/>
  <c r="F273" i="7"/>
  <c r="I273" i="7" s="1"/>
  <c r="L273" i="7" s="1"/>
  <c r="F274" i="7"/>
  <c r="I274" i="7" s="1"/>
  <c r="L274" i="7" s="1"/>
  <c r="F275" i="7"/>
  <c r="I275" i="7" s="1"/>
  <c r="L275" i="7" s="1"/>
  <c r="F276" i="7"/>
  <c r="I276" i="7" s="1"/>
  <c r="L276" i="7" s="1"/>
  <c r="F277" i="7"/>
  <c r="I277" i="7" s="1"/>
  <c r="L277" i="7" s="1"/>
  <c r="F278" i="7"/>
  <c r="I278" i="7" s="1"/>
  <c r="L278" i="7" s="1"/>
  <c r="F279" i="7"/>
  <c r="I279" i="7" s="1"/>
  <c r="L279" i="7" s="1"/>
  <c r="F280" i="7"/>
  <c r="I280" i="7" s="1"/>
  <c r="L280" i="7" s="1"/>
  <c r="F281" i="7"/>
  <c r="I281" i="7" s="1"/>
  <c r="L281" i="7" s="1"/>
  <c r="F282" i="7"/>
  <c r="I282" i="7" s="1"/>
  <c r="L282" i="7" s="1"/>
  <c r="F283" i="7"/>
  <c r="I283" i="7" s="1"/>
  <c r="L283" i="7" s="1"/>
  <c r="F284" i="7"/>
  <c r="I284" i="7" s="1"/>
  <c r="L284" i="7" s="1"/>
  <c r="F285" i="7"/>
  <c r="I285" i="7" s="1"/>
  <c r="L285" i="7" s="1"/>
  <c r="F286" i="7"/>
  <c r="I286" i="7" s="1"/>
  <c r="L286" i="7" s="1"/>
  <c r="F287" i="7"/>
  <c r="I287" i="7" s="1"/>
  <c r="L287" i="7" s="1"/>
  <c r="F288" i="7"/>
  <c r="I288" i="7" s="1"/>
  <c r="L288" i="7" s="1"/>
  <c r="F289" i="7"/>
  <c r="I289" i="7" s="1"/>
  <c r="L289" i="7" s="1"/>
  <c r="F290" i="7"/>
  <c r="I290" i="7" s="1"/>
  <c r="L290" i="7" s="1"/>
  <c r="F291" i="7"/>
  <c r="I291" i="7" s="1"/>
  <c r="L291" i="7" s="1"/>
  <c r="F292" i="7"/>
  <c r="I292" i="7" s="1"/>
  <c r="L292" i="7" s="1"/>
  <c r="F293" i="7"/>
  <c r="I293" i="7" s="1"/>
  <c r="L293" i="7" s="1"/>
  <c r="F294" i="7"/>
  <c r="I294" i="7" s="1"/>
  <c r="L294" i="7" s="1"/>
  <c r="F295" i="7"/>
  <c r="I295" i="7" s="1"/>
  <c r="L295" i="7" s="1"/>
  <c r="F296" i="7"/>
  <c r="I296" i="7" s="1"/>
  <c r="L296" i="7" s="1"/>
  <c r="F297" i="7"/>
  <c r="I297" i="7" s="1"/>
  <c r="L297" i="7" s="1"/>
  <c r="F298" i="7"/>
  <c r="I298" i="7" s="1"/>
  <c r="L298" i="7" s="1"/>
  <c r="F299" i="7"/>
  <c r="I299" i="7" s="1"/>
  <c r="L299" i="7" s="1"/>
  <c r="F7" i="7"/>
  <c r="I7" i="7" s="1"/>
  <c r="AB13" i="9"/>
  <c r="M8" i="10"/>
  <c r="L7" i="7" l="1"/>
  <c r="N7" i="7" s="1"/>
  <c r="R7" i="7" s="1"/>
  <c r="P7" i="7" l="1"/>
  <c r="G12" i="12"/>
  <c r="H12" i="12" s="1"/>
  <c r="E12" i="12"/>
  <c r="J6" i="7" l="1"/>
  <c r="U9" i="10" l="1"/>
  <c r="U8" i="10"/>
  <c r="M9" i="10" l="1"/>
  <c r="M10" i="10"/>
  <c r="M11" i="10"/>
  <c r="M12" i="10"/>
  <c r="M13" i="10"/>
  <c r="M14" i="10"/>
  <c r="M15" i="10"/>
  <c r="M16" i="10"/>
  <c r="M17" i="10"/>
  <c r="M18" i="10"/>
  <c r="M19" i="10"/>
  <c r="M20" i="10"/>
  <c r="M21" i="10"/>
  <c r="M22" i="10"/>
  <c r="M23" i="10"/>
  <c r="M24" i="10"/>
  <c r="M25" i="10"/>
  <c r="M26" i="10"/>
  <c r="M27" i="10"/>
  <c r="M28" i="10"/>
  <c r="M29" i="10"/>
  <c r="M30" i="10"/>
  <c r="M31" i="10"/>
  <c r="M32" i="10"/>
  <c r="M33" i="10"/>
  <c r="M34" i="10"/>
  <c r="M35" i="10"/>
  <c r="M36" i="10"/>
  <c r="M37" i="10"/>
  <c r="M38" i="10"/>
  <c r="M39" i="10"/>
  <c r="M40" i="10"/>
  <c r="M41" i="10"/>
  <c r="M42" i="10"/>
  <c r="M43" i="10"/>
  <c r="M44" i="10"/>
  <c r="M45" i="10"/>
  <c r="M46" i="10"/>
  <c r="M47" i="10"/>
  <c r="M48" i="10"/>
  <c r="M49" i="10"/>
  <c r="M50" i="10"/>
  <c r="M51" i="10"/>
  <c r="M52" i="10"/>
  <c r="M53" i="10"/>
  <c r="M54" i="10"/>
  <c r="M55" i="10"/>
  <c r="M56" i="10"/>
  <c r="M57" i="10"/>
  <c r="M58" i="10"/>
  <c r="M59" i="10"/>
  <c r="M60" i="10"/>
  <c r="M61" i="10"/>
  <c r="M62" i="10"/>
  <c r="M63" i="10"/>
  <c r="M64" i="10"/>
  <c r="M65" i="10"/>
  <c r="M66" i="10"/>
  <c r="M67" i="10"/>
  <c r="M68" i="10"/>
  <c r="M69" i="10"/>
  <c r="M70" i="10"/>
  <c r="M71" i="10"/>
  <c r="M72" i="10"/>
  <c r="M73" i="10"/>
  <c r="M74" i="10"/>
  <c r="M75" i="10"/>
  <c r="M76" i="10"/>
  <c r="M77" i="10"/>
  <c r="M78" i="10"/>
  <c r="M79" i="10"/>
  <c r="M80" i="10"/>
  <c r="M81" i="10"/>
  <c r="M82" i="10"/>
  <c r="M83" i="10"/>
  <c r="M84" i="10"/>
  <c r="M85" i="10"/>
  <c r="M86" i="10"/>
  <c r="M87" i="10"/>
  <c r="M88" i="10"/>
  <c r="M89" i="10"/>
  <c r="M90" i="10"/>
  <c r="M91" i="10"/>
  <c r="M92" i="10"/>
  <c r="M93" i="10"/>
  <c r="M94" i="10"/>
  <c r="M95" i="10"/>
  <c r="M96" i="10"/>
  <c r="M97" i="10"/>
  <c r="M98" i="10"/>
  <c r="M99" i="10"/>
  <c r="M100" i="10"/>
  <c r="M101" i="10"/>
  <c r="M102" i="10"/>
  <c r="M103" i="10"/>
  <c r="M104" i="10"/>
  <c r="M105" i="10"/>
  <c r="M106" i="10"/>
  <c r="M107" i="10"/>
  <c r="M108" i="10"/>
  <c r="M109" i="10"/>
  <c r="M110" i="10"/>
  <c r="M111" i="10"/>
  <c r="M112" i="10"/>
  <c r="M113" i="10"/>
  <c r="M114" i="10"/>
  <c r="M115" i="10"/>
  <c r="M116" i="10"/>
  <c r="M117" i="10"/>
  <c r="M118" i="10"/>
  <c r="M119" i="10"/>
  <c r="M120" i="10"/>
  <c r="M121" i="10"/>
  <c r="M122" i="10"/>
  <c r="M123" i="10"/>
  <c r="M124" i="10"/>
  <c r="M125" i="10"/>
  <c r="M126" i="10"/>
  <c r="M127" i="10"/>
  <c r="M128" i="10"/>
  <c r="M129" i="10"/>
  <c r="M130" i="10"/>
  <c r="M131" i="10"/>
  <c r="M132" i="10"/>
  <c r="M133" i="10"/>
  <c r="M134" i="10"/>
  <c r="M135" i="10"/>
  <c r="M136" i="10"/>
  <c r="M137" i="10"/>
  <c r="M138" i="10"/>
  <c r="M139" i="10"/>
  <c r="M140" i="10"/>
  <c r="M141" i="10"/>
  <c r="M142" i="10"/>
  <c r="M143" i="10"/>
  <c r="M144" i="10"/>
  <c r="M145" i="10"/>
  <c r="M146" i="10"/>
  <c r="M147" i="10"/>
  <c r="M148" i="10"/>
  <c r="M149" i="10"/>
  <c r="M150" i="10"/>
  <c r="M151" i="10"/>
  <c r="M152" i="10"/>
  <c r="M153" i="10"/>
  <c r="M154" i="10"/>
  <c r="M155" i="10"/>
  <c r="M156" i="10"/>
  <c r="M157" i="10"/>
  <c r="M158" i="10"/>
  <c r="M159" i="10"/>
  <c r="M160" i="10"/>
  <c r="M161" i="10"/>
  <c r="M162" i="10"/>
  <c r="M163" i="10"/>
  <c r="M164" i="10"/>
  <c r="M165" i="10"/>
  <c r="M166" i="10"/>
  <c r="M167" i="10"/>
  <c r="M168" i="10"/>
  <c r="M169" i="10"/>
  <c r="M170" i="10"/>
  <c r="M171" i="10"/>
  <c r="M172" i="10"/>
  <c r="M173" i="10"/>
  <c r="M174" i="10"/>
  <c r="M175" i="10"/>
  <c r="M176" i="10"/>
  <c r="M177" i="10"/>
  <c r="M178" i="10"/>
  <c r="M179" i="10"/>
  <c r="M180" i="10"/>
  <c r="M181" i="10"/>
  <c r="M182" i="10"/>
  <c r="M183" i="10"/>
  <c r="M184" i="10"/>
  <c r="M185" i="10"/>
  <c r="M186" i="10"/>
  <c r="M187" i="10"/>
  <c r="M188" i="10"/>
  <c r="M189" i="10"/>
  <c r="M190" i="10"/>
  <c r="M191" i="10"/>
  <c r="M192" i="10"/>
  <c r="M193" i="10"/>
  <c r="M194" i="10"/>
  <c r="M195" i="10"/>
  <c r="M196" i="10"/>
  <c r="M197" i="10"/>
  <c r="M198" i="10"/>
  <c r="M199" i="10"/>
  <c r="M200" i="10"/>
  <c r="M201" i="10"/>
  <c r="M202" i="10"/>
  <c r="M203" i="10"/>
  <c r="M204" i="10"/>
  <c r="M205" i="10"/>
  <c r="M206" i="10"/>
  <c r="M207" i="10"/>
  <c r="M208" i="10"/>
  <c r="M209" i="10"/>
  <c r="M210" i="10"/>
  <c r="M211" i="10"/>
  <c r="M212" i="10"/>
  <c r="M213" i="10"/>
  <c r="M214" i="10"/>
  <c r="M215" i="10"/>
  <c r="M216" i="10"/>
  <c r="M217" i="10"/>
  <c r="M218" i="10"/>
  <c r="M219" i="10"/>
  <c r="M220" i="10"/>
  <c r="M221" i="10"/>
  <c r="M222" i="10"/>
  <c r="M223" i="10"/>
  <c r="M224" i="10"/>
  <c r="M225" i="10"/>
  <c r="M226" i="10"/>
  <c r="M227" i="10"/>
  <c r="M228" i="10"/>
  <c r="M229" i="10"/>
  <c r="M230" i="10"/>
  <c r="M231" i="10"/>
  <c r="M232" i="10"/>
  <c r="M233" i="10"/>
  <c r="M234" i="10"/>
  <c r="M235" i="10"/>
  <c r="M236" i="10"/>
  <c r="M237" i="10"/>
  <c r="M238" i="10"/>
  <c r="M239" i="10"/>
  <c r="M240" i="10"/>
  <c r="M241" i="10"/>
  <c r="M242" i="10"/>
  <c r="M243" i="10"/>
  <c r="M244" i="10"/>
  <c r="M245" i="10"/>
  <c r="M246" i="10"/>
  <c r="M247" i="10"/>
  <c r="M248" i="10"/>
  <c r="M249" i="10"/>
  <c r="M250" i="10"/>
  <c r="M251" i="10"/>
  <c r="M252" i="10"/>
  <c r="M253" i="10"/>
  <c r="M254" i="10"/>
  <c r="M255" i="10"/>
  <c r="M256" i="10"/>
  <c r="M257" i="10"/>
  <c r="M258" i="10"/>
  <c r="M259" i="10"/>
  <c r="M260" i="10"/>
  <c r="M261" i="10"/>
  <c r="M262" i="10"/>
  <c r="M263" i="10"/>
  <c r="M264" i="10"/>
  <c r="M265" i="10"/>
  <c r="M266" i="10"/>
  <c r="M267" i="10"/>
  <c r="M268" i="10"/>
  <c r="M269" i="10"/>
  <c r="M270" i="10"/>
  <c r="M271" i="10"/>
  <c r="M272" i="10"/>
  <c r="M273" i="10"/>
  <c r="M274" i="10"/>
  <c r="M275" i="10"/>
  <c r="M276" i="10"/>
  <c r="M277" i="10"/>
  <c r="M278" i="10"/>
  <c r="M279" i="10"/>
  <c r="M280" i="10"/>
  <c r="M281" i="10"/>
  <c r="M282" i="10"/>
  <c r="M283" i="10"/>
  <c r="M284" i="10"/>
  <c r="M285" i="10"/>
  <c r="M286" i="10"/>
  <c r="M287" i="10"/>
  <c r="M288" i="10"/>
  <c r="M289" i="10"/>
  <c r="M290" i="10"/>
  <c r="M291" i="10"/>
  <c r="M292" i="10"/>
  <c r="M293" i="10"/>
  <c r="M294" i="10"/>
  <c r="M295" i="10"/>
  <c r="M296" i="10"/>
  <c r="M297" i="10"/>
  <c r="M298" i="10"/>
  <c r="M299" i="10"/>
  <c r="M300" i="10"/>
  <c r="M7" i="10" l="1"/>
  <c r="E13" i="12" l="1"/>
  <c r="E14" i="12"/>
  <c r="E15" i="12"/>
  <c r="E16" i="12"/>
  <c r="E17" i="12"/>
  <c r="E18" i="12"/>
  <c r="E19" i="12"/>
  <c r="E20" i="12"/>
  <c r="E21" i="12"/>
  <c r="E22" i="12"/>
  <c r="E23" i="12"/>
  <c r="E24" i="12"/>
  <c r="E25" i="12"/>
  <c r="E26" i="12"/>
  <c r="E27" i="12"/>
  <c r="E28" i="12"/>
  <c r="E29" i="12"/>
  <c r="E30" i="12"/>
  <c r="E31" i="12"/>
  <c r="E32" i="12"/>
  <c r="E33" i="12"/>
  <c r="E34" i="12"/>
  <c r="E35" i="12"/>
  <c r="E36" i="12"/>
  <c r="E37" i="12"/>
  <c r="E38" i="12"/>
  <c r="E39" i="12"/>
  <c r="E40" i="12"/>
  <c r="E41" i="12"/>
  <c r="E42" i="12"/>
  <c r="E43" i="12"/>
  <c r="E44" i="12"/>
  <c r="E45" i="12"/>
  <c r="E46" i="12"/>
  <c r="E47" i="12"/>
  <c r="E48" i="12"/>
  <c r="E49" i="12"/>
  <c r="E50" i="12"/>
  <c r="E51" i="12"/>
  <c r="E52" i="12"/>
  <c r="E53" i="12"/>
  <c r="E54" i="12"/>
  <c r="E55" i="12"/>
  <c r="E56" i="12"/>
  <c r="E57" i="12"/>
  <c r="E58" i="12"/>
  <c r="E59" i="12"/>
  <c r="E60" i="12"/>
  <c r="E61" i="12"/>
  <c r="E62" i="12"/>
  <c r="E63" i="12"/>
  <c r="E64" i="12"/>
  <c r="E65" i="12"/>
  <c r="E66" i="12"/>
  <c r="E67" i="12"/>
  <c r="E68" i="12"/>
  <c r="E69" i="12"/>
  <c r="E70" i="12"/>
  <c r="E71" i="12"/>
  <c r="E72" i="12"/>
  <c r="E73" i="12"/>
  <c r="E74" i="12"/>
  <c r="E75" i="12"/>
  <c r="E76" i="12"/>
  <c r="E77" i="12"/>
  <c r="E78" i="12"/>
  <c r="E79" i="12"/>
  <c r="E80" i="12"/>
  <c r="E81" i="12"/>
  <c r="E82" i="12"/>
  <c r="E83" i="12"/>
  <c r="E84" i="12"/>
  <c r="E85" i="12"/>
  <c r="E86" i="12"/>
  <c r="E87" i="12"/>
  <c r="E88" i="12"/>
  <c r="E89" i="12"/>
  <c r="E90" i="12"/>
  <c r="E91" i="12"/>
  <c r="E92" i="12"/>
  <c r="E93" i="12"/>
  <c r="E94" i="12"/>
  <c r="E95" i="12"/>
  <c r="E96" i="12"/>
  <c r="E97" i="12"/>
  <c r="E98" i="12"/>
  <c r="E99" i="12"/>
  <c r="E100" i="12"/>
  <c r="E101" i="12"/>
  <c r="E102" i="12"/>
  <c r="E103" i="12"/>
  <c r="E104" i="12"/>
  <c r="E105" i="12"/>
  <c r="E106" i="12"/>
  <c r="E107" i="12"/>
  <c r="E108" i="12"/>
  <c r="E109" i="12"/>
  <c r="E110" i="12"/>
  <c r="E111" i="12"/>
  <c r="E112" i="12"/>
  <c r="E113" i="12"/>
  <c r="E114" i="12"/>
  <c r="E115" i="12"/>
  <c r="E116" i="12"/>
  <c r="E117" i="12"/>
  <c r="E118" i="12"/>
  <c r="E119" i="12"/>
  <c r="E120" i="12"/>
  <c r="E121" i="12"/>
  <c r="E122" i="12"/>
  <c r="E123" i="12"/>
  <c r="E124" i="12"/>
  <c r="E125" i="12"/>
  <c r="E126" i="12"/>
  <c r="E127" i="12"/>
  <c r="E128" i="12"/>
  <c r="E129" i="12"/>
  <c r="E130" i="12"/>
  <c r="E131" i="12"/>
  <c r="E132" i="12"/>
  <c r="E133" i="12"/>
  <c r="E134" i="12"/>
  <c r="E135" i="12"/>
  <c r="E136" i="12"/>
  <c r="E137" i="12"/>
  <c r="E138" i="12"/>
  <c r="E139" i="12"/>
  <c r="E140" i="12"/>
  <c r="E141" i="12"/>
  <c r="E142" i="12"/>
  <c r="E143" i="12"/>
  <c r="E144" i="12"/>
  <c r="E145" i="12"/>
  <c r="E146" i="12"/>
  <c r="E147" i="12"/>
  <c r="E148" i="12"/>
  <c r="E149" i="12"/>
  <c r="E150" i="12"/>
  <c r="E151" i="12"/>
  <c r="E152" i="12"/>
  <c r="E153" i="12"/>
  <c r="E154" i="12"/>
  <c r="E155" i="12"/>
  <c r="E156" i="12"/>
  <c r="E157" i="12"/>
  <c r="E158" i="12"/>
  <c r="E159" i="12"/>
  <c r="E160" i="12"/>
  <c r="E161" i="12"/>
  <c r="E162" i="12"/>
  <c r="E163" i="12"/>
  <c r="E164" i="12"/>
  <c r="E165" i="12"/>
  <c r="E166" i="12"/>
  <c r="E167" i="12"/>
  <c r="E168" i="12"/>
  <c r="E169" i="12"/>
  <c r="E170" i="12"/>
  <c r="E171" i="12"/>
  <c r="E172" i="12"/>
  <c r="E173" i="12"/>
  <c r="E174" i="12"/>
  <c r="E175" i="12"/>
  <c r="E176" i="12"/>
  <c r="E177" i="12"/>
  <c r="E178" i="12"/>
  <c r="E179" i="12"/>
  <c r="E180" i="12"/>
  <c r="E181" i="12"/>
  <c r="E182" i="12"/>
  <c r="E183" i="12"/>
  <c r="E184" i="12"/>
  <c r="E185" i="12"/>
  <c r="E186" i="12"/>
  <c r="E187" i="12"/>
  <c r="E188" i="12"/>
  <c r="E189" i="12"/>
  <c r="E190" i="12"/>
  <c r="E191" i="12"/>
  <c r="E192" i="12"/>
  <c r="E193" i="12"/>
  <c r="E194" i="12"/>
  <c r="E195" i="12"/>
  <c r="E196" i="12"/>
  <c r="E197" i="12"/>
  <c r="E198" i="12"/>
  <c r="E199" i="12"/>
  <c r="E200" i="12"/>
  <c r="E201" i="12"/>
  <c r="E202" i="12"/>
  <c r="E203" i="12"/>
  <c r="E204" i="12"/>
  <c r="E205" i="12"/>
  <c r="E206" i="12"/>
  <c r="E207" i="12"/>
  <c r="E208" i="12"/>
  <c r="E209" i="12"/>
  <c r="E210" i="12"/>
  <c r="E211" i="12"/>
  <c r="E212" i="12"/>
  <c r="E213" i="12"/>
  <c r="E214" i="12"/>
  <c r="E215" i="12"/>
  <c r="E216" i="12"/>
  <c r="E217" i="12"/>
  <c r="E218" i="12"/>
  <c r="E219" i="12"/>
  <c r="E220" i="12"/>
  <c r="E221" i="12"/>
  <c r="E222" i="12"/>
  <c r="E223" i="12"/>
  <c r="E224" i="12"/>
  <c r="E225" i="12"/>
  <c r="E226" i="12"/>
  <c r="E227" i="12"/>
  <c r="E228" i="12"/>
  <c r="E229" i="12"/>
  <c r="E230" i="12"/>
  <c r="E231" i="12"/>
  <c r="E232" i="12"/>
  <c r="E233" i="12"/>
  <c r="E234" i="12"/>
  <c r="E235" i="12"/>
  <c r="E236" i="12"/>
  <c r="E237" i="12"/>
  <c r="E238" i="12"/>
  <c r="E239" i="12"/>
  <c r="E240" i="12"/>
  <c r="E241" i="12"/>
  <c r="E242" i="12"/>
  <c r="E243" i="12"/>
  <c r="E244" i="12"/>
  <c r="E245" i="12"/>
  <c r="E246" i="12"/>
  <c r="E247" i="12"/>
  <c r="E248" i="12"/>
  <c r="E249" i="12"/>
  <c r="E250" i="12"/>
  <c r="E251" i="12"/>
  <c r="E252" i="12"/>
  <c r="E253" i="12"/>
  <c r="E254" i="12"/>
  <c r="E255" i="12"/>
  <c r="E256" i="12"/>
  <c r="E257" i="12"/>
  <c r="E258" i="12"/>
  <c r="E259" i="12"/>
  <c r="E260" i="12"/>
  <c r="E261" i="12"/>
  <c r="E262" i="12"/>
  <c r="E263" i="12"/>
  <c r="E264" i="12"/>
  <c r="E265" i="12"/>
  <c r="E266" i="12"/>
  <c r="E267" i="12"/>
  <c r="E268" i="12"/>
  <c r="E269" i="12"/>
  <c r="E270" i="12"/>
  <c r="E271" i="12"/>
  <c r="E272" i="12"/>
  <c r="E273" i="12"/>
  <c r="E274" i="12"/>
  <c r="E275" i="12"/>
  <c r="E276" i="12"/>
  <c r="E277" i="12"/>
  <c r="E278" i="12"/>
  <c r="E279" i="12"/>
  <c r="E280" i="12"/>
  <c r="E281" i="12"/>
  <c r="E282" i="12"/>
  <c r="E283" i="12"/>
  <c r="E284" i="12"/>
  <c r="E285" i="12"/>
  <c r="E286" i="12"/>
  <c r="E287" i="12"/>
  <c r="E288" i="12"/>
  <c r="E289" i="12"/>
  <c r="E290" i="12"/>
  <c r="E291" i="12"/>
  <c r="E292" i="12"/>
  <c r="E293" i="12"/>
  <c r="E294" i="12"/>
  <c r="E295" i="12"/>
  <c r="E296" i="12"/>
  <c r="E297" i="12"/>
  <c r="E298" i="12"/>
  <c r="E299" i="12"/>
  <c r="E300" i="12"/>
  <c r="E301" i="12"/>
  <c r="E302" i="12"/>
  <c r="E303" i="12"/>
  <c r="E304" i="12"/>
  <c r="G304" i="12"/>
  <c r="H304" i="12" s="1"/>
  <c r="K304" i="12" s="1"/>
  <c r="L304" i="12" s="1"/>
  <c r="G13" i="12"/>
  <c r="H13" i="12" s="1"/>
  <c r="K13" i="12" s="1"/>
  <c r="L13" i="12" s="1"/>
  <c r="G14" i="12"/>
  <c r="H14" i="12" s="1"/>
  <c r="K14" i="12" s="1"/>
  <c r="L14" i="12" s="1"/>
  <c r="G15" i="12"/>
  <c r="H15" i="12" s="1"/>
  <c r="K15" i="12" s="1"/>
  <c r="L15" i="12" s="1"/>
  <c r="G16" i="12"/>
  <c r="H16" i="12" s="1"/>
  <c r="K16" i="12" s="1"/>
  <c r="L16" i="12" s="1"/>
  <c r="G17" i="12"/>
  <c r="H17" i="12" s="1"/>
  <c r="K17" i="12" s="1"/>
  <c r="L17" i="12" s="1"/>
  <c r="G18" i="12"/>
  <c r="H18" i="12" s="1"/>
  <c r="K18" i="12" s="1"/>
  <c r="L18" i="12" s="1"/>
  <c r="G19" i="12"/>
  <c r="H19" i="12" s="1"/>
  <c r="K19" i="12" s="1"/>
  <c r="L19" i="12" s="1"/>
  <c r="G20" i="12"/>
  <c r="H20" i="12" s="1"/>
  <c r="K20" i="12" s="1"/>
  <c r="L20" i="12" s="1"/>
  <c r="G21" i="12"/>
  <c r="H21" i="12" s="1"/>
  <c r="K21" i="12" s="1"/>
  <c r="L21" i="12" s="1"/>
  <c r="G22" i="12"/>
  <c r="H22" i="12" s="1"/>
  <c r="K22" i="12" s="1"/>
  <c r="L22" i="12" s="1"/>
  <c r="G23" i="12"/>
  <c r="H23" i="12" s="1"/>
  <c r="K23" i="12" s="1"/>
  <c r="L23" i="12" s="1"/>
  <c r="G24" i="12"/>
  <c r="H24" i="12" s="1"/>
  <c r="K24" i="12" s="1"/>
  <c r="L24" i="12" s="1"/>
  <c r="G25" i="12"/>
  <c r="H25" i="12" s="1"/>
  <c r="K25" i="12" s="1"/>
  <c r="L25" i="12" s="1"/>
  <c r="G26" i="12"/>
  <c r="H26" i="12" s="1"/>
  <c r="K26" i="12" s="1"/>
  <c r="L26" i="12" s="1"/>
  <c r="G27" i="12"/>
  <c r="H27" i="12" s="1"/>
  <c r="K27" i="12" s="1"/>
  <c r="L27" i="12" s="1"/>
  <c r="G28" i="12"/>
  <c r="H28" i="12" s="1"/>
  <c r="K28" i="12" s="1"/>
  <c r="L28" i="12" s="1"/>
  <c r="G29" i="12"/>
  <c r="H29" i="12" s="1"/>
  <c r="K29" i="12" s="1"/>
  <c r="L29" i="12" s="1"/>
  <c r="G30" i="12"/>
  <c r="H30" i="12" s="1"/>
  <c r="K30" i="12" s="1"/>
  <c r="L30" i="12" s="1"/>
  <c r="G31" i="12"/>
  <c r="H31" i="12" s="1"/>
  <c r="K31" i="12" s="1"/>
  <c r="L31" i="12" s="1"/>
  <c r="G32" i="12"/>
  <c r="H32" i="12" s="1"/>
  <c r="K32" i="12" s="1"/>
  <c r="L32" i="12" s="1"/>
  <c r="G33" i="12"/>
  <c r="H33" i="12" s="1"/>
  <c r="K33" i="12" s="1"/>
  <c r="L33" i="12" s="1"/>
  <c r="G34" i="12"/>
  <c r="H34" i="12" s="1"/>
  <c r="K34" i="12" s="1"/>
  <c r="L34" i="12" s="1"/>
  <c r="G35" i="12"/>
  <c r="H35" i="12" s="1"/>
  <c r="K35" i="12" s="1"/>
  <c r="L35" i="12" s="1"/>
  <c r="G36" i="12"/>
  <c r="H36" i="12" s="1"/>
  <c r="K36" i="12" s="1"/>
  <c r="L36" i="12" s="1"/>
  <c r="G37" i="12"/>
  <c r="H37" i="12" s="1"/>
  <c r="K37" i="12" s="1"/>
  <c r="L37" i="12" s="1"/>
  <c r="G38" i="12"/>
  <c r="H38" i="12" s="1"/>
  <c r="K38" i="12" s="1"/>
  <c r="L38" i="12" s="1"/>
  <c r="G39" i="12"/>
  <c r="H39" i="12" s="1"/>
  <c r="K39" i="12" s="1"/>
  <c r="L39" i="12" s="1"/>
  <c r="G40" i="12"/>
  <c r="H40" i="12" s="1"/>
  <c r="K40" i="12" s="1"/>
  <c r="L40" i="12" s="1"/>
  <c r="G41" i="12"/>
  <c r="H41" i="12" s="1"/>
  <c r="K41" i="12" s="1"/>
  <c r="L41" i="12" s="1"/>
  <c r="G42" i="12"/>
  <c r="H42" i="12" s="1"/>
  <c r="K42" i="12" s="1"/>
  <c r="L42" i="12" s="1"/>
  <c r="G43" i="12"/>
  <c r="H43" i="12" s="1"/>
  <c r="K43" i="12" s="1"/>
  <c r="L43" i="12" s="1"/>
  <c r="G44" i="12"/>
  <c r="H44" i="12" s="1"/>
  <c r="K44" i="12" s="1"/>
  <c r="L44" i="12" s="1"/>
  <c r="G45" i="12"/>
  <c r="H45" i="12" s="1"/>
  <c r="K45" i="12" s="1"/>
  <c r="L45" i="12" s="1"/>
  <c r="G46" i="12"/>
  <c r="H46" i="12" s="1"/>
  <c r="K46" i="12" s="1"/>
  <c r="L46" i="12" s="1"/>
  <c r="G47" i="12"/>
  <c r="H47" i="12" s="1"/>
  <c r="K47" i="12" s="1"/>
  <c r="L47" i="12" s="1"/>
  <c r="G48" i="12"/>
  <c r="H48" i="12" s="1"/>
  <c r="K48" i="12" s="1"/>
  <c r="L48" i="12" s="1"/>
  <c r="G49" i="12"/>
  <c r="H49" i="12" s="1"/>
  <c r="K49" i="12" s="1"/>
  <c r="L49" i="12" s="1"/>
  <c r="G50" i="12"/>
  <c r="H50" i="12" s="1"/>
  <c r="K50" i="12" s="1"/>
  <c r="L50" i="12" s="1"/>
  <c r="G51" i="12"/>
  <c r="H51" i="12" s="1"/>
  <c r="K51" i="12" s="1"/>
  <c r="L51" i="12" s="1"/>
  <c r="G52" i="12"/>
  <c r="H52" i="12" s="1"/>
  <c r="K52" i="12" s="1"/>
  <c r="L52" i="12" s="1"/>
  <c r="G53" i="12"/>
  <c r="H53" i="12" s="1"/>
  <c r="K53" i="12" s="1"/>
  <c r="L53" i="12" s="1"/>
  <c r="G54" i="12"/>
  <c r="H54" i="12" s="1"/>
  <c r="K54" i="12" s="1"/>
  <c r="L54" i="12" s="1"/>
  <c r="G55" i="12"/>
  <c r="H55" i="12" s="1"/>
  <c r="K55" i="12" s="1"/>
  <c r="L55" i="12" s="1"/>
  <c r="G56" i="12"/>
  <c r="H56" i="12" s="1"/>
  <c r="K56" i="12" s="1"/>
  <c r="L56" i="12" s="1"/>
  <c r="G57" i="12"/>
  <c r="H57" i="12" s="1"/>
  <c r="K57" i="12" s="1"/>
  <c r="L57" i="12" s="1"/>
  <c r="G58" i="12"/>
  <c r="H58" i="12" s="1"/>
  <c r="K58" i="12" s="1"/>
  <c r="L58" i="12" s="1"/>
  <c r="G59" i="12"/>
  <c r="H59" i="12" s="1"/>
  <c r="K59" i="12" s="1"/>
  <c r="L59" i="12" s="1"/>
  <c r="G60" i="12"/>
  <c r="H60" i="12" s="1"/>
  <c r="K60" i="12" s="1"/>
  <c r="L60" i="12" s="1"/>
  <c r="G61" i="12"/>
  <c r="H61" i="12" s="1"/>
  <c r="K61" i="12" s="1"/>
  <c r="L61" i="12" s="1"/>
  <c r="G62" i="12"/>
  <c r="H62" i="12" s="1"/>
  <c r="K62" i="12" s="1"/>
  <c r="L62" i="12" s="1"/>
  <c r="G63" i="12"/>
  <c r="H63" i="12" s="1"/>
  <c r="K63" i="12" s="1"/>
  <c r="L63" i="12" s="1"/>
  <c r="G64" i="12"/>
  <c r="H64" i="12" s="1"/>
  <c r="K64" i="12" s="1"/>
  <c r="L64" i="12" s="1"/>
  <c r="G65" i="12"/>
  <c r="H65" i="12" s="1"/>
  <c r="K65" i="12" s="1"/>
  <c r="L65" i="12" s="1"/>
  <c r="G66" i="12"/>
  <c r="H66" i="12" s="1"/>
  <c r="K66" i="12" s="1"/>
  <c r="L66" i="12" s="1"/>
  <c r="G67" i="12"/>
  <c r="H67" i="12" s="1"/>
  <c r="K67" i="12" s="1"/>
  <c r="L67" i="12" s="1"/>
  <c r="G68" i="12"/>
  <c r="H68" i="12" s="1"/>
  <c r="K68" i="12" s="1"/>
  <c r="L68" i="12" s="1"/>
  <c r="G69" i="12"/>
  <c r="H69" i="12" s="1"/>
  <c r="K69" i="12" s="1"/>
  <c r="L69" i="12" s="1"/>
  <c r="G70" i="12"/>
  <c r="H70" i="12" s="1"/>
  <c r="K70" i="12" s="1"/>
  <c r="L70" i="12" s="1"/>
  <c r="G71" i="12"/>
  <c r="H71" i="12" s="1"/>
  <c r="K71" i="12" s="1"/>
  <c r="L71" i="12" s="1"/>
  <c r="G72" i="12"/>
  <c r="H72" i="12" s="1"/>
  <c r="K72" i="12" s="1"/>
  <c r="L72" i="12" s="1"/>
  <c r="G73" i="12"/>
  <c r="H73" i="12" s="1"/>
  <c r="K73" i="12" s="1"/>
  <c r="L73" i="12" s="1"/>
  <c r="G74" i="12"/>
  <c r="H74" i="12" s="1"/>
  <c r="K74" i="12" s="1"/>
  <c r="L74" i="12" s="1"/>
  <c r="G75" i="12"/>
  <c r="H75" i="12" s="1"/>
  <c r="K75" i="12" s="1"/>
  <c r="L75" i="12" s="1"/>
  <c r="G76" i="12"/>
  <c r="H76" i="12" s="1"/>
  <c r="K76" i="12" s="1"/>
  <c r="L76" i="12" s="1"/>
  <c r="G77" i="12"/>
  <c r="H77" i="12" s="1"/>
  <c r="K77" i="12" s="1"/>
  <c r="L77" i="12" s="1"/>
  <c r="G78" i="12"/>
  <c r="H78" i="12" s="1"/>
  <c r="K78" i="12" s="1"/>
  <c r="L78" i="12" s="1"/>
  <c r="G79" i="12"/>
  <c r="H79" i="12" s="1"/>
  <c r="K79" i="12" s="1"/>
  <c r="L79" i="12" s="1"/>
  <c r="G80" i="12"/>
  <c r="H80" i="12" s="1"/>
  <c r="K80" i="12" s="1"/>
  <c r="L80" i="12" s="1"/>
  <c r="G81" i="12"/>
  <c r="H81" i="12" s="1"/>
  <c r="K81" i="12" s="1"/>
  <c r="L81" i="12" s="1"/>
  <c r="G82" i="12"/>
  <c r="H82" i="12" s="1"/>
  <c r="K82" i="12" s="1"/>
  <c r="L82" i="12" s="1"/>
  <c r="G83" i="12"/>
  <c r="H83" i="12" s="1"/>
  <c r="K83" i="12" s="1"/>
  <c r="L83" i="12" s="1"/>
  <c r="G84" i="12"/>
  <c r="H84" i="12" s="1"/>
  <c r="K84" i="12" s="1"/>
  <c r="L84" i="12" s="1"/>
  <c r="G85" i="12"/>
  <c r="H85" i="12" s="1"/>
  <c r="K85" i="12" s="1"/>
  <c r="L85" i="12" s="1"/>
  <c r="G86" i="12"/>
  <c r="H86" i="12" s="1"/>
  <c r="K86" i="12" s="1"/>
  <c r="L86" i="12" s="1"/>
  <c r="G87" i="12"/>
  <c r="H87" i="12" s="1"/>
  <c r="K87" i="12" s="1"/>
  <c r="L87" i="12" s="1"/>
  <c r="G88" i="12"/>
  <c r="H88" i="12" s="1"/>
  <c r="K88" i="12" s="1"/>
  <c r="L88" i="12" s="1"/>
  <c r="G89" i="12"/>
  <c r="H89" i="12" s="1"/>
  <c r="K89" i="12" s="1"/>
  <c r="L89" i="12" s="1"/>
  <c r="G90" i="12"/>
  <c r="H90" i="12" s="1"/>
  <c r="K90" i="12" s="1"/>
  <c r="L90" i="12" s="1"/>
  <c r="G91" i="12"/>
  <c r="H91" i="12" s="1"/>
  <c r="K91" i="12" s="1"/>
  <c r="L91" i="12" s="1"/>
  <c r="G92" i="12"/>
  <c r="H92" i="12" s="1"/>
  <c r="K92" i="12" s="1"/>
  <c r="L92" i="12" s="1"/>
  <c r="G93" i="12"/>
  <c r="H93" i="12" s="1"/>
  <c r="K93" i="12" s="1"/>
  <c r="L93" i="12" s="1"/>
  <c r="G94" i="12"/>
  <c r="H94" i="12" s="1"/>
  <c r="K94" i="12" s="1"/>
  <c r="L94" i="12" s="1"/>
  <c r="G95" i="12"/>
  <c r="H95" i="12" s="1"/>
  <c r="K95" i="12" s="1"/>
  <c r="L95" i="12" s="1"/>
  <c r="G96" i="12"/>
  <c r="H96" i="12" s="1"/>
  <c r="K96" i="12" s="1"/>
  <c r="L96" i="12" s="1"/>
  <c r="G97" i="12"/>
  <c r="H97" i="12" s="1"/>
  <c r="K97" i="12" s="1"/>
  <c r="L97" i="12" s="1"/>
  <c r="G98" i="12"/>
  <c r="H98" i="12" s="1"/>
  <c r="K98" i="12" s="1"/>
  <c r="L98" i="12" s="1"/>
  <c r="G99" i="12"/>
  <c r="H99" i="12" s="1"/>
  <c r="K99" i="12" s="1"/>
  <c r="L99" i="12" s="1"/>
  <c r="G100" i="12"/>
  <c r="H100" i="12" s="1"/>
  <c r="K100" i="12" s="1"/>
  <c r="L100" i="12" s="1"/>
  <c r="G101" i="12"/>
  <c r="H101" i="12" s="1"/>
  <c r="K101" i="12" s="1"/>
  <c r="L101" i="12" s="1"/>
  <c r="G102" i="12"/>
  <c r="H102" i="12" s="1"/>
  <c r="K102" i="12" s="1"/>
  <c r="L102" i="12" s="1"/>
  <c r="G103" i="12"/>
  <c r="H103" i="12" s="1"/>
  <c r="K103" i="12" s="1"/>
  <c r="L103" i="12" s="1"/>
  <c r="G104" i="12"/>
  <c r="H104" i="12" s="1"/>
  <c r="K104" i="12" s="1"/>
  <c r="L104" i="12" s="1"/>
  <c r="G105" i="12"/>
  <c r="H105" i="12" s="1"/>
  <c r="K105" i="12" s="1"/>
  <c r="L105" i="12" s="1"/>
  <c r="G106" i="12"/>
  <c r="H106" i="12" s="1"/>
  <c r="K106" i="12" s="1"/>
  <c r="L106" i="12" s="1"/>
  <c r="G107" i="12"/>
  <c r="H107" i="12" s="1"/>
  <c r="K107" i="12" s="1"/>
  <c r="L107" i="12" s="1"/>
  <c r="G108" i="12"/>
  <c r="H108" i="12" s="1"/>
  <c r="K108" i="12" s="1"/>
  <c r="L108" i="12" s="1"/>
  <c r="G109" i="12"/>
  <c r="H109" i="12" s="1"/>
  <c r="K109" i="12" s="1"/>
  <c r="L109" i="12" s="1"/>
  <c r="G110" i="12"/>
  <c r="H110" i="12" s="1"/>
  <c r="K110" i="12" s="1"/>
  <c r="L110" i="12" s="1"/>
  <c r="G111" i="12"/>
  <c r="H111" i="12" s="1"/>
  <c r="K111" i="12" s="1"/>
  <c r="L111" i="12" s="1"/>
  <c r="G112" i="12"/>
  <c r="H112" i="12" s="1"/>
  <c r="K112" i="12" s="1"/>
  <c r="L112" i="12" s="1"/>
  <c r="G113" i="12"/>
  <c r="H113" i="12" s="1"/>
  <c r="K113" i="12" s="1"/>
  <c r="L113" i="12" s="1"/>
  <c r="G114" i="12"/>
  <c r="H114" i="12" s="1"/>
  <c r="K114" i="12" s="1"/>
  <c r="L114" i="12" s="1"/>
  <c r="G115" i="12"/>
  <c r="H115" i="12" s="1"/>
  <c r="K115" i="12" s="1"/>
  <c r="L115" i="12" s="1"/>
  <c r="G116" i="12"/>
  <c r="H116" i="12" s="1"/>
  <c r="K116" i="12" s="1"/>
  <c r="L116" i="12" s="1"/>
  <c r="G117" i="12"/>
  <c r="H117" i="12" s="1"/>
  <c r="K117" i="12" s="1"/>
  <c r="L117" i="12" s="1"/>
  <c r="G118" i="12"/>
  <c r="H118" i="12" s="1"/>
  <c r="K118" i="12" s="1"/>
  <c r="L118" i="12" s="1"/>
  <c r="G119" i="12"/>
  <c r="H119" i="12" s="1"/>
  <c r="K119" i="12" s="1"/>
  <c r="L119" i="12" s="1"/>
  <c r="G120" i="12"/>
  <c r="H120" i="12" s="1"/>
  <c r="K120" i="12" s="1"/>
  <c r="L120" i="12" s="1"/>
  <c r="G121" i="12"/>
  <c r="H121" i="12" s="1"/>
  <c r="K121" i="12" s="1"/>
  <c r="L121" i="12" s="1"/>
  <c r="G122" i="12"/>
  <c r="H122" i="12" s="1"/>
  <c r="K122" i="12" s="1"/>
  <c r="L122" i="12" s="1"/>
  <c r="G123" i="12"/>
  <c r="H123" i="12" s="1"/>
  <c r="K123" i="12" s="1"/>
  <c r="L123" i="12" s="1"/>
  <c r="G124" i="12"/>
  <c r="H124" i="12" s="1"/>
  <c r="K124" i="12" s="1"/>
  <c r="L124" i="12" s="1"/>
  <c r="G125" i="12"/>
  <c r="H125" i="12" s="1"/>
  <c r="K125" i="12" s="1"/>
  <c r="L125" i="12" s="1"/>
  <c r="G126" i="12"/>
  <c r="H126" i="12" s="1"/>
  <c r="K126" i="12" s="1"/>
  <c r="L126" i="12" s="1"/>
  <c r="G127" i="12"/>
  <c r="H127" i="12" s="1"/>
  <c r="K127" i="12" s="1"/>
  <c r="L127" i="12" s="1"/>
  <c r="G128" i="12"/>
  <c r="H128" i="12" s="1"/>
  <c r="K128" i="12" s="1"/>
  <c r="L128" i="12" s="1"/>
  <c r="G129" i="12"/>
  <c r="H129" i="12" s="1"/>
  <c r="K129" i="12" s="1"/>
  <c r="L129" i="12" s="1"/>
  <c r="G130" i="12"/>
  <c r="H130" i="12" s="1"/>
  <c r="K130" i="12" s="1"/>
  <c r="L130" i="12" s="1"/>
  <c r="G131" i="12"/>
  <c r="H131" i="12" s="1"/>
  <c r="K131" i="12" s="1"/>
  <c r="L131" i="12" s="1"/>
  <c r="G132" i="12"/>
  <c r="H132" i="12" s="1"/>
  <c r="K132" i="12" s="1"/>
  <c r="L132" i="12" s="1"/>
  <c r="G133" i="12"/>
  <c r="H133" i="12" s="1"/>
  <c r="K133" i="12" s="1"/>
  <c r="L133" i="12" s="1"/>
  <c r="G134" i="12"/>
  <c r="H134" i="12" s="1"/>
  <c r="K134" i="12" s="1"/>
  <c r="L134" i="12" s="1"/>
  <c r="G135" i="12"/>
  <c r="H135" i="12" s="1"/>
  <c r="K135" i="12" s="1"/>
  <c r="L135" i="12" s="1"/>
  <c r="G136" i="12"/>
  <c r="H136" i="12" s="1"/>
  <c r="K136" i="12" s="1"/>
  <c r="L136" i="12" s="1"/>
  <c r="G137" i="12"/>
  <c r="H137" i="12" s="1"/>
  <c r="K137" i="12" s="1"/>
  <c r="L137" i="12" s="1"/>
  <c r="G138" i="12"/>
  <c r="H138" i="12" s="1"/>
  <c r="K138" i="12" s="1"/>
  <c r="L138" i="12" s="1"/>
  <c r="G139" i="12"/>
  <c r="H139" i="12" s="1"/>
  <c r="K139" i="12" s="1"/>
  <c r="L139" i="12" s="1"/>
  <c r="G140" i="12"/>
  <c r="H140" i="12" s="1"/>
  <c r="K140" i="12" s="1"/>
  <c r="L140" i="12" s="1"/>
  <c r="G141" i="12"/>
  <c r="H141" i="12" s="1"/>
  <c r="K141" i="12" s="1"/>
  <c r="L141" i="12" s="1"/>
  <c r="G142" i="12"/>
  <c r="H142" i="12" s="1"/>
  <c r="K142" i="12" s="1"/>
  <c r="L142" i="12" s="1"/>
  <c r="G143" i="12"/>
  <c r="H143" i="12" s="1"/>
  <c r="K143" i="12" s="1"/>
  <c r="L143" i="12" s="1"/>
  <c r="G144" i="12"/>
  <c r="H144" i="12" s="1"/>
  <c r="K144" i="12" s="1"/>
  <c r="L144" i="12" s="1"/>
  <c r="G145" i="12"/>
  <c r="H145" i="12" s="1"/>
  <c r="K145" i="12" s="1"/>
  <c r="L145" i="12" s="1"/>
  <c r="G146" i="12"/>
  <c r="H146" i="12" s="1"/>
  <c r="K146" i="12" s="1"/>
  <c r="L146" i="12" s="1"/>
  <c r="G147" i="12"/>
  <c r="H147" i="12" s="1"/>
  <c r="K147" i="12" s="1"/>
  <c r="L147" i="12" s="1"/>
  <c r="G148" i="12"/>
  <c r="H148" i="12" s="1"/>
  <c r="K148" i="12" s="1"/>
  <c r="L148" i="12" s="1"/>
  <c r="G149" i="12"/>
  <c r="H149" i="12" s="1"/>
  <c r="K149" i="12" s="1"/>
  <c r="L149" i="12" s="1"/>
  <c r="G150" i="12"/>
  <c r="H150" i="12" s="1"/>
  <c r="K150" i="12" s="1"/>
  <c r="L150" i="12" s="1"/>
  <c r="G151" i="12"/>
  <c r="H151" i="12" s="1"/>
  <c r="K151" i="12" s="1"/>
  <c r="L151" i="12" s="1"/>
  <c r="G152" i="12"/>
  <c r="H152" i="12" s="1"/>
  <c r="K152" i="12" s="1"/>
  <c r="L152" i="12" s="1"/>
  <c r="G153" i="12"/>
  <c r="H153" i="12" s="1"/>
  <c r="K153" i="12" s="1"/>
  <c r="L153" i="12" s="1"/>
  <c r="G154" i="12"/>
  <c r="H154" i="12" s="1"/>
  <c r="K154" i="12" s="1"/>
  <c r="L154" i="12" s="1"/>
  <c r="G155" i="12"/>
  <c r="H155" i="12" s="1"/>
  <c r="K155" i="12" s="1"/>
  <c r="L155" i="12" s="1"/>
  <c r="G156" i="12"/>
  <c r="H156" i="12" s="1"/>
  <c r="K156" i="12" s="1"/>
  <c r="L156" i="12" s="1"/>
  <c r="G157" i="12"/>
  <c r="H157" i="12" s="1"/>
  <c r="K157" i="12" s="1"/>
  <c r="L157" i="12" s="1"/>
  <c r="G158" i="12"/>
  <c r="H158" i="12" s="1"/>
  <c r="K158" i="12" s="1"/>
  <c r="L158" i="12" s="1"/>
  <c r="G159" i="12"/>
  <c r="H159" i="12" s="1"/>
  <c r="K159" i="12" s="1"/>
  <c r="L159" i="12" s="1"/>
  <c r="G160" i="12"/>
  <c r="H160" i="12" s="1"/>
  <c r="K160" i="12" s="1"/>
  <c r="L160" i="12" s="1"/>
  <c r="G161" i="12"/>
  <c r="H161" i="12" s="1"/>
  <c r="K161" i="12" s="1"/>
  <c r="L161" i="12" s="1"/>
  <c r="G162" i="12"/>
  <c r="H162" i="12" s="1"/>
  <c r="K162" i="12" s="1"/>
  <c r="L162" i="12" s="1"/>
  <c r="G163" i="12"/>
  <c r="H163" i="12" s="1"/>
  <c r="K163" i="12" s="1"/>
  <c r="L163" i="12" s="1"/>
  <c r="G164" i="12"/>
  <c r="H164" i="12" s="1"/>
  <c r="K164" i="12" s="1"/>
  <c r="L164" i="12" s="1"/>
  <c r="G165" i="12"/>
  <c r="H165" i="12" s="1"/>
  <c r="K165" i="12" s="1"/>
  <c r="L165" i="12" s="1"/>
  <c r="G166" i="12"/>
  <c r="H166" i="12" s="1"/>
  <c r="K166" i="12" s="1"/>
  <c r="L166" i="12" s="1"/>
  <c r="G167" i="12"/>
  <c r="H167" i="12" s="1"/>
  <c r="K167" i="12" s="1"/>
  <c r="L167" i="12" s="1"/>
  <c r="G168" i="12"/>
  <c r="H168" i="12" s="1"/>
  <c r="K168" i="12" s="1"/>
  <c r="L168" i="12" s="1"/>
  <c r="G169" i="12"/>
  <c r="H169" i="12" s="1"/>
  <c r="K169" i="12" s="1"/>
  <c r="L169" i="12" s="1"/>
  <c r="G170" i="12"/>
  <c r="H170" i="12" s="1"/>
  <c r="K170" i="12" s="1"/>
  <c r="L170" i="12" s="1"/>
  <c r="G171" i="12"/>
  <c r="H171" i="12" s="1"/>
  <c r="K171" i="12" s="1"/>
  <c r="L171" i="12" s="1"/>
  <c r="G172" i="12"/>
  <c r="H172" i="12" s="1"/>
  <c r="K172" i="12" s="1"/>
  <c r="L172" i="12" s="1"/>
  <c r="G173" i="12"/>
  <c r="H173" i="12" s="1"/>
  <c r="K173" i="12" s="1"/>
  <c r="L173" i="12" s="1"/>
  <c r="G174" i="12"/>
  <c r="H174" i="12" s="1"/>
  <c r="K174" i="12" s="1"/>
  <c r="L174" i="12" s="1"/>
  <c r="G175" i="12"/>
  <c r="H175" i="12" s="1"/>
  <c r="K175" i="12" s="1"/>
  <c r="L175" i="12" s="1"/>
  <c r="G176" i="12"/>
  <c r="H176" i="12" s="1"/>
  <c r="K176" i="12" s="1"/>
  <c r="L176" i="12" s="1"/>
  <c r="G177" i="12"/>
  <c r="H177" i="12" s="1"/>
  <c r="K177" i="12" s="1"/>
  <c r="L177" i="12" s="1"/>
  <c r="G178" i="12"/>
  <c r="H178" i="12" s="1"/>
  <c r="K178" i="12" s="1"/>
  <c r="L178" i="12" s="1"/>
  <c r="G179" i="12"/>
  <c r="H179" i="12" s="1"/>
  <c r="K179" i="12" s="1"/>
  <c r="L179" i="12" s="1"/>
  <c r="G180" i="12"/>
  <c r="H180" i="12" s="1"/>
  <c r="K180" i="12" s="1"/>
  <c r="L180" i="12" s="1"/>
  <c r="G181" i="12"/>
  <c r="H181" i="12" s="1"/>
  <c r="K181" i="12" s="1"/>
  <c r="L181" i="12" s="1"/>
  <c r="G182" i="12"/>
  <c r="H182" i="12" s="1"/>
  <c r="K182" i="12" s="1"/>
  <c r="L182" i="12" s="1"/>
  <c r="G183" i="12"/>
  <c r="H183" i="12" s="1"/>
  <c r="K183" i="12" s="1"/>
  <c r="L183" i="12" s="1"/>
  <c r="G184" i="12"/>
  <c r="H184" i="12" s="1"/>
  <c r="K184" i="12" s="1"/>
  <c r="L184" i="12" s="1"/>
  <c r="G185" i="12"/>
  <c r="H185" i="12" s="1"/>
  <c r="K185" i="12" s="1"/>
  <c r="L185" i="12" s="1"/>
  <c r="G186" i="12"/>
  <c r="H186" i="12" s="1"/>
  <c r="K186" i="12" s="1"/>
  <c r="L186" i="12" s="1"/>
  <c r="G187" i="12"/>
  <c r="H187" i="12" s="1"/>
  <c r="K187" i="12" s="1"/>
  <c r="L187" i="12" s="1"/>
  <c r="G188" i="12"/>
  <c r="H188" i="12" s="1"/>
  <c r="K188" i="12" s="1"/>
  <c r="L188" i="12" s="1"/>
  <c r="G189" i="12"/>
  <c r="H189" i="12" s="1"/>
  <c r="K189" i="12" s="1"/>
  <c r="L189" i="12" s="1"/>
  <c r="G190" i="12"/>
  <c r="H190" i="12" s="1"/>
  <c r="K190" i="12" s="1"/>
  <c r="L190" i="12" s="1"/>
  <c r="G191" i="12"/>
  <c r="H191" i="12" s="1"/>
  <c r="K191" i="12" s="1"/>
  <c r="L191" i="12" s="1"/>
  <c r="G192" i="12"/>
  <c r="H192" i="12" s="1"/>
  <c r="K192" i="12" s="1"/>
  <c r="L192" i="12" s="1"/>
  <c r="G193" i="12"/>
  <c r="H193" i="12" s="1"/>
  <c r="K193" i="12" s="1"/>
  <c r="L193" i="12" s="1"/>
  <c r="G194" i="12"/>
  <c r="H194" i="12" s="1"/>
  <c r="K194" i="12" s="1"/>
  <c r="L194" i="12" s="1"/>
  <c r="G195" i="12"/>
  <c r="H195" i="12" s="1"/>
  <c r="K195" i="12" s="1"/>
  <c r="L195" i="12" s="1"/>
  <c r="G196" i="12"/>
  <c r="H196" i="12" s="1"/>
  <c r="K196" i="12" s="1"/>
  <c r="L196" i="12" s="1"/>
  <c r="G197" i="12"/>
  <c r="H197" i="12" s="1"/>
  <c r="K197" i="12" s="1"/>
  <c r="L197" i="12" s="1"/>
  <c r="G198" i="12"/>
  <c r="H198" i="12" s="1"/>
  <c r="K198" i="12" s="1"/>
  <c r="L198" i="12" s="1"/>
  <c r="G199" i="12"/>
  <c r="H199" i="12" s="1"/>
  <c r="K199" i="12" s="1"/>
  <c r="L199" i="12" s="1"/>
  <c r="G200" i="12"/>
  <c r="H200" i="12" s="1"/>
  <c r="K200" i="12" s="1"/>
  <c r="L200" i="12" s="1"/>
  <c r="G201" i="12"/>
  <c r="H201" i="12" s="1"/>
  <c r="K201" i="12" s="1"/>
  <c r="L201" i="12" s="1"/>
  <c r="G202" i="12"/>
  <c r="H202" i="12" s="1"/>
  <c r="K202" i="12" s="1"/>
  <c r="L202" i="12" s="1"/>
  <c r="G203" i="12"/>
  <c r="H203" i="12" s="1"/>
  <c r="K203" i="12" s="1"/>
  <c r="L203" i="12" s="1"/>
  <c r="G204" i="12"/>
  <c r="H204" i="12" s="1"/>
  <c r="K204" i="12" s="1"/>
  <c r="L204" i="12" s="1"/>
  <c r="G205" i="12"/>
  <c r="H205" i="12" s="1"/>
  <c r="K205" i="12" s="1"/>
  <c r="L205" i="12" s="1"/>
  <c r="G206" i="12"/>
  <c r="H206" i="12" s="1"/>
  <c r="K206" i="12" s="1"/>
  <c r="L206" i="12" s="1"/>
  <c r="G207" i="12"/>
  <c r="H207" i="12" s="1"/>
  <c r="K207" i="12" s="1"/>
  <c r="L207" i="12" s="1"/>
  <c r="G208" i="12"/>
  <c r="H208" i="12" s="1"/>
  <c r="K208" i="12" s="1"/>
  <c r="L208" i="12" s="1"/>
  <c r="G209" i="12"/>
  <c r="H209" i="12" s="1"/>
  <c r="K209" i="12" s="1"/>
  <c r="L209" i="12" s="1"/>
  <c r="G210" i="12"/>
  <c r="H210" i="12" s="1"/>
  <c r="K210" i="12" s="1"/>
  <c r="L210" i="12" s="1"/>
  <c r="G211" i="12"/>
  <c r="H211" i="12" s="1"/>
  <c r="K211" i="12" s="1"/>
  <c r="L211" i="12" s="1"/>
  <c r="G212" i="12"/>
  <c r="H212" i="12" s="1"/>
  <c r="K212" i="12" s="1"/>
  <c r="L212" i="12" s="1"/>
  <c r="G213" i="12"/>
  <c r="H213" i="12" s="1"/>
  <c r="K213" i="12" s="1"/>
  <c r="L213" i="12" s="1"/>
  <c r="G214" i="12"/>
  <c r="H214" i="12" s="1"/>
  <c r="K214" i="12" s="1"/>
  <c r="L214" i="12" s="1"/>
  <c r="G215" i="12"/>
  <c r="H215" i="12" s="1"/>
  <c r="K215" i="12" s="1"/>
  <c r="L215" i="12" s="1"/>
  <c r="G216" i="12"/>
  <c r="H216" i="12" s="1"/>
  <c r="K216" i="12" s="1"/>
  <c r="L216" i="12" s="1"/>
  <c r="G217" i="12"/>
  <c r="H217" i="12" s="1"/>
  <c r="K217" i="12" s="1"/>
  <c r="L217" i="12" s="1"/>
  <c r="G218" i="12"/>
  <c r="H218" i="12" s="1"/>
  <c r="K218" i="12" s="1"/>
  <c r="L218" i="12" s="1"/>
  <c r="G219" i="12"/>
  <c r="H219" i="12" s="1"/>
  <c r="K219" i="12" s="1"/>
  <c r="L219" i="12" s="1"/>
  <c r="G220" i="12"/>
  <c r="H220" i="12" s="1"/>
  <c r="K220" i="12" s="1"/>
  <c r="L220" i="12" s="1"/>
  <c r="G221" i="12"/>
  <c r="H221" i="12" s="1"/>
  <c r="K221" i="12" s="1"/>
  <c r="L221" i="12" s="1"/>
  <c r="G222" i="12"/>
  <c r="H222" i="12" s="1"/>
  <c r="K222" i="12" s="1"/>
  <c r="L222" i="12" s="1"/>
  <c r="G223" i="12"/>
  <c r="H223" i="12" s="1"/>
  <c r="K223" i="12" s="1"/>
  <c r="L223" i="12" s="1"/>
  <c r="G224" i="12"/>
  <c r="H224" i="12" s="1"/>
  <c r="K224" i="12" s="1"/>
  <c r="L224" i="12" s="1"/>
  <c r="G225" i="12"/>
  <c r="H225" i="12" s="1"/>
  <c r="K225" i="12" s="1"/>
  <c r="L225" i="12" s="1"/>
  <c r="G226" i="12"/>
  <c r="H226" i="12" s="1"/>
  <c r="K226" i="12" s="1"/>
  <c r="L226" i="12" s="1"/>
  <c r="G227" i="12"/>
  <c r="H227" i="12" s="1"/>
  <c r="K227" i="12" s="1"/>
  <c r="L227" i="12" s="1"/>
  <c r="G228" i="12"/>
  <c r="H228" i="12" s="1"/>
  <c r="K228" i="12" s="1"/>
  <c r="L228" i="12" s="1"/>
  <c r="G229" i="12"/>
  <c r="H229" i="12" s="1"/>
  <c r="K229" i="12" s="1"/>
  <c r="L229" i="12" s="1"/>
  <c r="G230" i="12"/>
  <c r="H230" i="12" s="1"/>
  <c r="K230" i="12" s="1"/>
  <c r="L230" i="12" s="1"/>
  <c r="G231" i="12"/>
  <c r="H231" i="12" s="1"/>
  <c r="K231" i="12" s="1"/>
  <c r="L231" i="12" s="1"/>
  <c r="G232" i="12"/>
  <c r="H232" i="12" s="1"/>
  <c r="K232" i="12" s="1"/>
  <c r="L232" i="12" s="1"/>
  <c r="G233" i="12"/>
  <c r="H233" i="12" s="1"/>
  <c r="K233" i="12" s="1"/>
  <c r="L233" i="12" s="1"/>
  <c r="G234" i="12"/>
  <c r="H234" i="12" s="1"/>
  <c r="K234" i="12" s="1"/>
  <c r="L234" i="12" s="1"/>
  <c r="G235" i="12"/>
  <c r="H235" i="12" s="1"/>
  <c r="K235" i="12" s="1"/>
  <c r="L235" i="12" s="1"/>
  <c r="G236" i="12"/>
  <c r="H236" i="12" s="1"/>
  <c r="K236" i="12" s="1"/>
  <c r="L236" i="12" s="1"/>
  <c r="G237" i="12"/>
  <c r="H237" i="12" s="1"/>
  <c r="K237" i="12" s="1"/>
  <c r="L237" i="12" s="1"/>
  <c r="G238" i="12"/>
  <c r="H238" i="12" s="1"/>
  <c r="K238" i="12" s="1"/>
  <c r="L238" i="12" s="1"/>
  <c r="G239" i="12"/>
  <c r="H239" i="12" s="1"/>
  <c r="K239" i="12" s="1"/>
  <c r="L239" i="12" s="1"/>
  <c r="G240" i="12"/>
  <c r="H240" i="12" s="1"/>
  <c r="K240" i="12" s="1"/>
  <c r="L240" i="12" s="1"/>
  <c r="G241" i="12"/>
  <c r="H241" i="12" s="1"/>
  <c r="K241" i="12" s="1"/>
  <c r="L241" i="12" s="1"/>
  <c r="G242" i="12"/>
  <c r="H242" i="12" s="1"/>
  <c r="K242" i="12" s="1"/>
  <c r="L242" i="12" s="1"/>
  <c r="G243" i="12"/>
  <c r="H243" i="12" s="1"/>
  <c r="K243" i="12" s="1"/>
  <c r="L243" i="12" s="1"/>
  <c r="G244" i="12"/>
  <c r="H244" i="12" s="1"/>
  <c r="K244" i="12" s="1"/>
  <c r="L244" i="12" s="1"/>
  <c r="G245" i="12"/>
  <c r="H245" i="12" s="1"/>
  <c r="K245" i="12" s="1"/>
  <c r="L245" i="12" s="1"/>
  <c r="G246" i="12"/>
  <c r="H246" i="12" s="1"/>
  <c r="K246" i="12" s="1"/>
  <c r="L246" i="12" s="1"/>
  <c r="G247" i="12"/>
  <c r="H247" i="12" s="1"/>
  <c r="K247" i="12" s="1"/>
  <c r="L247" i="12" s="1"/>
  <c r="G248" i="12"/>
  <c r="H248" i="12" s="1"/>
  <c r="K248" i="12" s="1"/>
  <c r="L248" i="12" s="1"/>
  <c r="G249" i="12"/>
  <c r="H249" i="12" s="1"/>
  <c r="K249" i="12" s="1"/>
  <c r="L249" i="12" s="1"/>
  <c r="G250" i="12"/>
  <c r="H250" i="12" s="1"/>
  <c r="K250" i="12" s="1"/>
  <c r="L250" i="12" s="1"/>
  <c r="G251" i="12"/>
  <c r="H251" i="12" s="1"/>
  <c r="K251" i="12" s="1"/>
  <c r="L251" i="12" s="1"/>
  <c r="G252" i="12"/>
  <c r="H252" i="12" s="1"/>
  <c r="K252" i="12" s="1"/>
  <c r="L252" i="12" s="1"/>
  <c r="G253" i="12"/>
  <c r="H253" i="12" s="1"/>
  <c r="K253" i="12" s="1"/>
  <c r="L253" i="12" s="1"/>
  <c r="G254" i="12"/>
  <c r="H254" i="12" s="1"/>
  <c r="K254" i="12" s="1"/>
  <c r="L254" i="12" s="1"/>
  <c r="G255" i="12"/>
  <c r="H255" i="12" s="1"/>
  <c r="K255" i="12" s="1"/>
  <c r="L255" i="12" s="1"/>
  <c r="G256" i="12"/>
  <c r="H256" i="12" s="1"/>
  <c r="K256" i="12" s="1"/>
  <c r="L256" i="12" s="1"/>
  <c r="G257" i="12"/>
  <c r="H257" i="12" s="1"/>
  <c r="K257" i="12" s="1"/>
  <c r="L257" i="12" s="1"/>
  <c r="G258" i="12"/>
  <c r="H258" i="12" s="1"/>
  <c r="K258" i="12" s="1"/>
  <c r="L258" i="12" s="1"/>
  <c r="G259" i="12"/>
  <c r="H259" i="12" s="1"/>
  <c r="K259" i="12" s="1"/>
  <c r="L259" i="12" s="1"/>
  <c r="G260" i="12"/>
  <c r="H260" i="12" s="1"/>
  <c r="K260" i="12" s="1"/>
  <c r="L260" i="12" s="1"/>
  <c r="G261" i="12"/>
  <c r="H261" i="12" s="1"/>
  <c r="K261" i="12" s="1"/>
  <c r="L261" i="12" s="1"/>
  <c r="G262" i="12"/>
  <c r="H262" i="12" s="1"/>
  <c r="K262" i="12" s="1"/>
  <c r="L262" i="12" s="1"/>
  <c r="G263" i="12"/>
  <c r="H263" i="12" s="1"/>
  <c r="K263" i="12" s="1"/>
  <c r="L263" i="12" s="1"/>
  <c r="G264" i="12"/>
  <c r="H264" i="12" s="1"/>
  <c r="K264" i="12" s="1"/>
  <c r="L264" i="12" s="1"/>
  <c r="G265" i="12"/>
  <c r="H265" i="12" s="1"/>
  <c r="K265" i="12" s="1"/>
  <c r="L265" i="12" s="1"/>
  <c r="G266" i="12"/>
  <c r="H266" i="12" s="1"/>
  <c r="K266" i="12" s="1"/>
  <c r="L266" i="12" s="1"/>
  <c r="G267" i="12"/>
  <c r="H267" i="12" s="1"/>
  <c r="K267" i="12" s="1"/>
  <c r="L267" i="12" s="1"/>
  <c r="G268" i="12"/>
  <c r="H268" i="12" s="1"/>
  <c r="K268" i="12" s="1"/>
  <c r="L268" i="12" s="1"/>
  <c r="G269" i="12"/>
  <c r="H269" i="12" s="1"/>
  <c r="K269" i="12" s="1"/>
  <c r="L269" i="12" s="1"/>
  <c r="G270" i="12"/>
  <c r="H270" i="12" s="1"/>
  <c r="K270" i="12" s="1"/>
  <c r="L270" i="12" s="1"/>
  <c r="G271" i="12"/>
  <c r="H271" i="12" s="1"/>
  <c r="K271" i="12" s="1"/>
  <c r="L271" i="12" s="1"/>
  <c r="G272" i="12"/>
  <c r="H272" i="12" s="1"/>
  <c r="K272" i="12" s="1"/>
  <c r="L272" i="12" s="1"/>
  <c r="G273" i="12"/>
  <c r="H273" i="12" s="1"/>
  <c r="K273" i="12" s="1"/>
  <c r="L273" i="12" s="1"/>
  <c r="G274" i="12"/>
  <c r="H274" i="12" s="1"/>
  <c r="K274" i="12" s="1"/>
  <c r="L274" i="12" s="1"/>
  <c r="G275" i="12"/>
  <c r="H275" i="12" s="1"/>
  <c r="K275" i="12" s="1"/>
  <c r="L275" i="12" s="1"/>
  <c r="G276" i="12"/>
  <c r="H276" i="12" s="1"/>
  <c r="K276" i="12" s="1"/>
  <c r="L276" i="12" s="1"/>
  <c r="G277" i="12"/>
  <c r="H277" i="12" s="1"/>
  <c r="K277" i="12" s="1"/>
  <c r="L277" i="12" s="1"/>
  <c r="G278" i="12"/>
  <c r="H278" i="12" s="1"/>
  <c r="K278" i="12" s="1"/>
  <c r="L278" i="12" s="1"/>
  <c r="G279" i="12"/>
  <c r="H279" i="12" s="1"/>
  <c r="K279" i="12" s="1"/>
  <c r="L279" i="12" s="1"/>
  <c r="G280" i="12"/>
  <c r="H280" i="12" s="1"/>
  <c r="K280" i="12" s="1"/>
  <c r="L280" i="12" s="1"/>
  <c r="G281" i="12"/>
  <c r="H281" i="12" s="1"/>
  <c r="K281" i="12" s="1"/>
  <c r="L281" i="12" s="1"/>
  <c r="G282" i="12"/>
  <c r="H282" i="12" s="1"/>
  <c r="K282" i="12" s="1"/>
  <c r="L282" i="12" s="1"/>
  <c r="G283" i="12"/>
  <c r="H283" i="12" s="1"/>
  <c r="K283" i="12" s="1"/>
  <c r="L283" i="12" s="1"/>
  <c r="G284" i="12"/>
  <c r="H284" i="12" s="1"/>
  <c r="K284" i="12" s="1"/>
  <c r="L284" i="12" s="1"/>
  <c r="G285" i="12"/>
  <c r="H285" i="12" s="1"/>
  <c r="K285" i="12" s="1"/>
  <c r="L285" i="12" s="1"/>
  <c r="G286" i="12"/>
  <c r="H286" i="12" s="1"/>
  <c r="K286" i="12" s="1"/>
  <c r="L286" i="12" s="1"/>
  <c r="G287" i="12"/>
  <c r="H287" i="12" s="1"/>
  <c r="K287" i="12" s="1"/>
  <c r="L287" i="12" s="1"/>
  <c r="G288" i="12"/>
  <c r="H288" i="12" s="1"/>
  <c r="K288" i="12" s="1"/>
  <c r="L288" i="12" s="1"/>
  <c r="G289" i="12"/>
  <c r="H289" i="12" s="1"/>
  <c r="K289" i="12" s="1"/>
  <c r="L289" i="12" s="1"/>
  <c r="G290" i="12"/>
  <c r="H290" i="12" s="1"/>
  <c r="K290" i="12" s="1"/>
  <c r="L290" i="12" s="1"/>
  <c r="G291" i="12"/>
  <c r="H291" i="12" s="1"/>
  <c r="K291" i="12" s="1"/>
  <c r="L291" i="12" s="1"/>
  <c r="G292" i="12"/>
  <c r="H292" i="12" s="1"/>
  <c r="K292" i="12" s="1"/>
  <c r="L292" i="12" s="1"/>
  <c r="G293" i="12"/>
  <c r="H293" i="12" s="1"/>
  <c r="K293" i="12" s="1"/>
  <c r="L293" i="12" s="1"/>
  <c r="G294" i="12"/>
  <c r="H294" i="12" s="1"/>
  <c r="K294" i="12" s="1"/>
  <c r="L294" i="12" s="1"/>
  <c r="G295" i="12"/>
  <c r="H295" i="12" s="1"/>
  <c r="K295" i="12" s="1"/>
  <c r="L295" i="12" s="1"/>
  <c r="G296" i="12"/>
  <c r="H296" i="12" s="1"/>
  <c r="K296" i="12" s="1"/>
  <c r="L296" i="12" s="1"/>
  <c r="G297" i="12"/>
  <c r="H297" i="12" s="1"/>
  <c r="K297" i="12" s="1"/>
  <c r="L297" i="12" s="1"/>
  <c r="G298" i="12"/>
  <c r="H298" i="12" s="1"/>
  <c r="K298" i="12" s="1"/>
  <c r="L298" i="12" s="1"/>
  <c r="G299" i="12"/>
  <c r="H299" i="12" s="1"/>
  <c r="K299" i="12" s="1"/>
  <c r="L299" i="12" s="1"/>
  <c r="G300" i="12"/>
  <c r="H300" i="12" s="1"/>
  <c r="K300" i="12" s="1"/>
  <c r="L300" i="12" s="1"/>
  <c r="G301" i="12"/>
  <c r="H301" i="12" s="1"/>
  <c r="K301" i="12" s="1"/>
  <c r="L301" i="12" s="1"/>
  <c r="G302" i="12"/>
  <c r="H302" i="12" s="1"/>
  <c r="K302" i="12" s="1"/>
  <c r="L302" i="12" s="1"/>
  <c r="G303" i="12"/>
  <c r="H303" i="12" s="1"/>
  <c r="K303" i="12" s="1"/>
  <c r="L303" i="12" s="1"/>
  <c r="K12" i="12"/>
  <c r="L12" i="12" s="1"/>
  <c r="U10" i="10" l="1"/>
  <c r="U11" i="10"/>
  <c r="U12" i="10"/>
  <c r="U13" i="10"/>
  <c r="U14" i="10"/>
  <c r="U15" i="10"/>
  <c r="U16" i="10"/>
  <c r="U17" i="10"/>
  <c r="U18" i="10"/>
  <c r="U19" i="10"/>
  <c r="U20" i="10"/>
  <c r="U21" i="10"/>
  <c r="U22" i="10"/>
  <c r="U23" i="10"/>
  <c r="U24" i="10"/>
  <c r="U25" i="10"/>
  <c r="U26" i="10"/>
  <c r="U27" i="10"/>
  <c r="U28" i="10"/>
  <c r="U29" i="10"/>
  <c r="U30" i="10"/>
  <c r="U31" i="10"/>
  <c r="U32" i="10"/>
  <c r="U33" i="10"/>
  <c r="U34" i="10"/>
  <c r="U35" i="10"/>
  <c r="U36" i="10"/>
  <c r="U37" i="10"/>
  <c r="U38" i="10"/>
  <c r="U39" i="10"/>
  <c r="U40" i="10"/>
  <c r="U41" i="10"/>
  <c r="U42" i="10"/>
  <c r="U43" i="10"/>
  <c r="U44" i="10"/>
  <c r="U45" i="10"/>
  <c r="U46" i="10"/>
  <c r="U47" i="10"/>
  <c r="U48" i="10"/>
  <c r="U49" i="10"/>
  <c r="U50" i="10"/>
  <c r="U51" i="10"/>
  <c r="U52" i="10"/>
  <c r="U53" i="10"/>
  <c r="U54" i="10"/>
  <c r="U55" i="10"/>
  <c r="U56" i="10"/>
  <c r="U57" i="10"/>
  <c r="U58" i="10"/>
  <c r="U59" i="10"/>
  <c r="U60" i="10"/>
  <c r="U61" i="10"/>
  <c r="U62" i="10"/>
  <c r="U63" i="10"/>
  <c r="U64" i="10"/>
  <c r="U65" i="10"/>
  <c r="U66" i="10"/>
  <c r="U67" i="10"/>
  <c r="U68" i="10"/>
  <c r="U69" i="10"/>
  <c r="U70" i="10"/>
  <c r="U71" i="10"/>
  <c r="U72" i="10"/>
  <c r="U73" i="10"/>
  <c r="U74" i="10"/>
  <c r="U75" i="10"/>
  <c r="U76" i="10"/>
  <c r="U77" i="10"/>
  <c r="U78" i="10"/>
  <c r="U79" i="10"/>
  <c r="U80" i="10"/>
  <c r="U81" i="10"/>
  <c r="U82" i="10"/>
  <c r="U83" i="10"/>
  <c r="U84" i="10"/>
  <c r="U85" i="10"/>
  <c r="U86" i="10"/>
  <c r="U87" i="10"/>
  <c r="U88" i="10"/>
  <c r="U89" i="10"/>
  <c r="U90" i="10"/>
  <c r="U91" i="10"/>
  <c r="U92" i="10"/>
  <c r="U93" i="10"/>
  <c r="U94" i="10"/>
  <c r="U95" i="10"/>
  <c r="U96" i="10"/>
  <c r="U97" i="10"/>
  <c r="U98" i="10"/>
  <c r="U99" i="10"/>
  <c r="U100" i="10"/>
  <c r="U101" i="10"/>
  <c r="U102" i="10"/>
  <c r="U103" i="10"/>
  <c r="U104" i="10"/>
  <c r="U105" i="10"/>
  <c r="U106" i="10"/>
  <c r="U107" i="10"/>
  <c r="U108" i="10"/>
  <c r="U109" i="10"/>
  <c r="U110" i="10"/>
  <c r="U111" i="10"/>
  <c r="U112" i="10"/>
  <c r="U113" i="10"/>
  <c r="U114" i="10"/>
  <c r="U115" i="10"/>
  <c r="U116" i="10"/>
  <c r="U117" i="10"/>
  <c r="U118" i="10"/>
  <c r="U119" i="10"/>
  <c r="U120" i="10"/>
  <c r="U121" i="10"/>
  <c r="U122" i="10"/>
  <c r="U123" i="10"/>
  <c r="U124" i="10"/>
  <c r="U125" i="10"/>
  <c r="U126" i="10"/>
  <c r="U127" i="10"/>
  <c r="U128" i="10"/>
  <c r="U129" i="10"/>
  <c r="U130" i="10"/>
  <c r="U131" i="10"/>
  <c r="U132" i="10"/>
  <c r="U133" i="10"/>
  <c r="U134" i="10"/>
  <c r="U135" i="10"/>
  <c r="U136" i="10"/>
  <c r="U137" i="10"/>
  <c r="U138" i="10"/>
  <c r="U139" i="10"/>
  <c r="U140" i="10"/>
  <c r="U141" i="10"/>
  <c r="U142" i="10"/>
  <c r="U143" i="10"/>
  <c r="U144" i="10"/>
  <c r="U145" i="10"/>
  <c r="U146" i="10"/>
  <c r="U147" i="10"/>
  <c r="U148" i="10"/>
  <c r="U149" i="10"/>
  <c r="U150" i="10"/>
  <c r="U151" i="10"/>
  <c r="U152" i="10"/>
  <c r="U153" i="10"/>
  <c r="U154" i="10"/>
  <c r="U155" i="10"/>
  <c r="U156" i="10"/>
  <c r="U157" i="10"/>
  <c r="U158" i="10"/>
  <c r="U159" i="10"/>
  <c r="U160" i="10"/>
  <c r="U161" i="10"/>
  <c r="U162" i="10"/>
  <c r="U163" i="10"/>
  <c r="U164" i="10"/>
  <c r="U165" i="10"/>
  <c r="U166" i="10"/>
  <c r="U167" i="10"/>
  <c r="U168" i="10"/>
  <c r="U169" i="10"/>
  <c r="U170" i="10"/>
  <c r="U171" i="10"/>
  <c r="U172" i="10"/>
  <c r="U173" i="10"/>
  <c r="U174" i="10"/>
  <c r="U175" i="10"/>
  <c r="U176" i="10"/>
  <c r="U177" i="10"/>
  <c r="U178" i="10"/>
  <c r="U179" i="10"/>
  <c r="U180" i="10"/>
  <c r="U181" i="10"/>
  <c r="U182" i="10"/>
  <c r="U183" i="10"/>
  <c r="U184" i="10"/>
  <c r="U185" i="10"/>
  <c r="U186" i="10"/>
  <c r="U187" i="10"/>
  <c r="U188" i="10"/>
  <c r="U189" i="10"/>
  <c r="U190" i="10"/>
  <c r="U191" i="10"/>
  <c r="U192" i="10"/>
  <c r="U193" i="10"/>
  <c r="U194" i="10"/>
  <c r="U195" i="10"/>
  <c r="U196" i="10"/>
  <c r="U197" i="10"/>
  <c r="U198" i="10"/>
  <c r="U199" i="10"/>
  <c r="U200" i="10"/>
  <c r="U201" i="10"/>
  <c r="U202" i="10"/>
  <c r="U203" i="10"/>
  <c r="U204" i="10"/>
  <c r="U205" i="10"/>
  <c r="U206" i="10"/>
  <c r="U207" i="10"/>
  <c r="U208" i="10"/>
  <c r="U209" i="10"/>
  <c r="U210" i="10"/>
  <c r="U211" i="10"/>
  <c r="U212" i="10"/>
  <c r="U213" i="10"/>
  <c r="U214" i="10"/>
  <c r="U215" i="10"/>
  <c r="U216" i="10"/>
  <c r="U217" i="10"/>
  <c r="U218" i="10"/>
  <c r="U219" i="10"/>
  <c r="U220" i="10"/>
  <c r="U221" i="10"/>
  <c r="U222" i="10"/>
  <c r="U223" i="10"/>
  <c r="U224" i="10"/>
  <c r="U225" i="10"/>
  <c r="U226" i="10"/>
  <c r="U227" i="10"/>
  <c r="U228" i="10"/>
  <c r="U229" i="10"/>
  <c r="U230" i="10"/>
  <c r="U231" i="10"/>
  <c r="U232" i="10"/>
  <c r="U233" i="10"/>
  <c r="U234" i="10"/>
  <c r="U235" i="10"/>
  <c r="U236" i="10"/>
  <c r="U237" i="10"/>
  <c r="U238" i="10"/>
  <c r="U239" i="10"/>
  <c r="U240" i="10"/>
  <c r="U241" i="10"/>
  <c r="U242" i="10"/>
  <c r="U243" i="10"/>
  <c r="U244" i="10"/>
  <c r="U245" i="10"/>
  <c r="U246" i="10"/>
  <c r="U247" i="10"/>
  <c r="U248" i="10"/>
  <c r="U249" i="10"/>
  <c r="U250" i="10"/>
  <c r="U251" i="10"/>
  <c r="U252" i="10"/>
  <c r="U253" i="10"/>
  <c r="U254" i="10"/>
  <c r="U255" i="10"/>
  <c r="U256" i="10"/>
  <c r="U257" i="10"/>
  <c r="U258" i="10"/>
  <c r="U259" i="10"/>
  <c r="U260" i="10"/>
  <c r="U261" i="10"/>
  <c r="U262" i="10"/>
  <c r="U263" i="10"/>
  <c r="U264" i="10"/>
  <c r="U265" i="10"/>
  <c r="U266" i="10"/>
  <c r="U267" i="10"/>
  <c r="U268" i="10"/>
  <c r="U269" i="10"/>
  <c r="U270" i="10"/>
  <c r="U271" i="10"/>
  <c r="U272" i="10"/>
  <c r="U273" i="10"/>
  <c r="U274" i="10"/>
  <c r="U275" i="10"/>
  <c r="U276" i="10"/>
  <c r="U277" i="10"/>
  <c r="U278" i="10"/>
  <c r="U279" i="10"/>
  <c r="U280" i="10"/>
  <c r="U281" i="10"/>
  <c r="U282" i="10"/>
  <c r="U283" i="10"/>
  <c r="U284" i="10"/>
  <c r="U285" i="10"/>
  <c r="U286" i="10"/>
  <c r="U287" i="10"/>
  <c r="U288" i="10"/>
  <c r="U289" i="10"/>
  <c r="U290" i="10"/>
  <c r="U291" i="10"/>
  <c r="U292" i="10"/>
  <c r="U293" i="10"/>
  <c r="U294" i="10"/>
  <c r="U295" i="10"/>
  <c r="U296" i="10"/>
  <c r="U297" i="10"/>
  <c r="U298" i="10"/>
  <c r="U299" i="10"/>
  <c r="U300" i="10"/>
  <c r="S7" i="10"/>
  <c r="T7" i="10"/>
  <c r="U7" i="10" l="1"/>
  <c r="AB14" i="9"/>
  <c r="AB15" i="9"/>
  <c r="AB16" i="9"/>
  <c r="AB17" i="9"/>
  <c r="AB18" i="9"/>
  <c r="AB19" i="9"/>
  <c r="AB20" i="9"/>
  <c r="AB21" i="9"/>
  <c r="AB22" i="9"/>
  <c r="AB23" i="9"/>
  <c r="AB24" i="9"/>
  <c r="AB25" i="9"/>
  <c r="AB26" i="9"/>
  <c r="AB27" i="9"/>
  <c r="AB28" i="9"/>
  <c r="AB29" i="9"/>
  <c r="AB30" i="9"/>
  <c r="AB31" i="9"/>
  <c r="AB32" i="9"/>
  <c r="AB33" i="9"/>
  <c r="AB34" i="9"/>
  <c r="AB35" i="9"/>
  <c r="AB36" i="9"/>
  <c r="AB37" i="9"/>
  <c r="AB38" i="9"/>
  <c r="AB39" i="9"/>
  <c r="AB40" i="9"/>
  <c r="AB41" i="9"/>
  <c r="AB42" i="9"/>
  <c r="AB43" i="9"/>
  <c r="AB44" i="9"/>
  <c r="AB45" i="9"/>
  <c r="AB46" i="9"/>
  <c r="AB47" i="9"/>
  <c r="AB48" i="9"/>
  <c r="AB49" i="9"/>
  <c r="AB50" i="9"/>
  <c r="AB51" i="9"/>
  <c r="AB52" i="9"/>
  <c r="AB53" i="9"/>
  <c r="AB54" i="9"/>
  <c r="AB55" i="9"/>
  <c r="AB56" i="9"/>
  <c r="AB57" i="9"/>
  <c r="AB58" i="9"/>
  <c r="AB59" i="9"/>
  <c r="AB60" i="9"/>
  <c r="AB61" i="9"/>
  <c r="AB62" i="9"/>
  <c r="AB63" i="9"/>
  <c r="AB64" i="9"/>
  <c r="AB65" i="9"/>
  <c r="AB66" i="9"/>
  <c r="AB67" i="9"/>
  <c r="AB68" i="9"/>
  <c r="AB69" i="9"/>
  <c r="AB70" i="9"/>
  <c r="AB71" i="9"/>
  <c r="AB72" i="9"/>
  <c r="AB73" i="9"/>
  <c r="AB74" i="9"/>
  <c r="AB75" i="9"/>
  <c r="AB76" i="9"/>
  <c r="AB77" i="9"/>
  <c r="AB78" i="9"/>
  <c r="AB79" i="9"/>
  <c r="AB80" i="9"/>
  <c r="AB81" i="9"/>
  <c r="AB82" i="9"/>
  <c r="AB83" i="9"/>
  <c r="AB84" i="9"/>
  <c r="AB85" i="9"/>
  <c r="AB86" i="9"/>
  <c r="AB87" i="9"/>
  <c r="AB88" i="9"/>
  <c r="AB89" i="9"/>
  <c r="AB90" i="9"/>
  <c r="AB91" i="9"/>
  <c r="AB92" i="9"/>
  <c r="AB93" i="9"/>
  <c r="AB94" i="9"/>
  <c r="AB95" i="9"/>
  <c r="AB96" i="9"/>
  <c r="AB97" i="9"/>
  <c r="AB98" i="9"/>
  <c r="AB99" i="9"/>
  <c r="AB100" i="9"/>
  <c r="AB101" i="9"/>
  <c r="AB102" i="9"/>
  <c r="AB103" i="9"/>
  <c r="AB104" i="9"/>
  <c r="AB105" i="9"/>
  <c r="AB106" i="9"/>
  <c r="AB107" i="9"/>
  <c r="AB108" i="9"/>
  <c r="AB109" i="9"/>
  <c r="AB110" i="9"/>
  <c r="AB111" i="9"/>
  <c r="AB112" i="9"/>
  <c r="AB113" i="9"/>
  <c r="AB114" i="9"/>
  <c r="AB115" i="9"/>
  <c r="AB116" i="9"/>
  <c r="AB117" i="9"/>
  <c r="AB118" i="9"/>
  <c r="AB119" i="9"/>
  <c r="AB120" i="9"/>
  <c r="AB121" i="9"/>
  <c r="AB122" i="9"/>
  <c r="AB123" i="9"/>
  <c r="AB124" i="9"/>
  <c r="AB125" i="9"/>
  <c r="AB126" i="9"/>
  <c r="AB127" i="9"/>
  <c r="AB128" i="9"/>
  <c r="AB129" i="9"/>
  <c r="AB130" i="9"/>
  <c r="AB131" i="9"/>
  <c r="AB132" i="9"/>
  <c r="AB133" i="9"/>
  <c r="AB134" i="9"/>
  <c r="AB135" i="9"/>
  <c r="AB136" i="9"/>
  <c r="AB137" i="9"/>
  <c r="AB138" i="9"/>
  <c r="AB139" i="9"/>
  <c r="AB140" i="9"/>
  <c r="AB141" i="9"/>
  <c r="AB142" i="9"/>
  <c r="AB143" i="9"/>
  <c r="AB144" i="9"/>
  <c r="AB145" i="9"/>
  <c r="AB146" i="9"/>
  <c r="AB147" i="9"/>
  <c r="AB148" i="9"/>
  <c r="AB149" i="9"/>
  <c r="AB150" i="9"/>
  <c r="AB151" i="9"/>
  <c r="AB152" i="9"/>
  <c r="AB153" i="9"/>
  <c r="AB154" i="9"/>
  <c r="AB155" i="9"/>
  <c r="AB156" i="9"/>
  <c r="AB157" i="9"/>
  <c r="AB158" i="9"/>
  <c r="AB159" i="9"/>
  <c r="AB160" i="9"/>
  <c r="AB161" i="9"/>
  <c r="AB162" i="9"/>
  <c r="AB163" i="9"/>
  <c r="AB164" i="9"/>
  <c r="AB165" i="9"/>
  <c r="AB166" i="9"/>
  <c r="AB167" i="9"/>
  <c r="AB168" i="9"/>
  <c r="AB169" i="9"/>
  <c r="AB170" i="9"/>
  <c r="AB171" i="9"/>
  <c r="AB172" i="9"/>
  <c r="AB173" i="9"/>
  <c r="AB174" i="9"/>
  <c r="AB175" i="9"/>
  <c r="AB176" i="9"/>
  <c r="AB177" i="9"/>
  <c r="AB178" i="9"/>
  <c r="AB179" i="9"/>
  <c r="AB180" i="9"/>
  <c r="AB181" i="9"/>
  <c r="AB182" i="9"/>
  <c r="AB183" i="9"/>
  <c r="AB184" i="9"/>
  <c r="AB185" i="9"/>
  <c r="AB186" i="9"/>
  <c r="AB187" i="9"/>
  <c r="AB188" i="9"/>
  <c r="AB189" i="9"/>
  <c r="AB190" i="9"/>
  <c r="AB191" i="9"/>
  <c r="AB192" i="9"/>
  <c r="AB193" i="9"/>
  <c r="AB194" i="9"/>
  <c r="AB195" i="9"/>
  <c r="AB196" i="9"/>
  <c r="AB197" i="9"/>
  <c r="AB198" i="9"/>
  <c r="AB199" i="9"/>
  <c r="AB200" i="9"/>
  <c r="AB201" i="9"/>
  <c r="AB202" i="9"/>
  <c r="AB203" i="9"/>
  <c r="AB204" i="9"/>
  <c r="AB205" i="9"/>
  <c r="AB206" i="9"/>
  <c r="AB207" i="9"/>
  <c r="AB208" i="9"/>
  <c r="AB209" i="9"/>
  <c r="AB210" i="9"/>
  <c r="AB211" i="9"/>
  <c r="AB212" i="9"/>
  <c r="AB213" i="9"/>
  <c r="AB214" i="9"/>
  <c r="AB215" i="9"/>
  <c r="AB216" i="9"/>
  <c r="AB217" i="9"/>
  <c r="AB218" i="9"/>
  <c r="AB219" i="9"/>
  <c r="AB220" i="9"/>
  <c r="AB221" i="9"/>
  <c r="AB222" i="9"/>
  <c r="AB223" i="9"/>
  <c r="AB224" i="9"/>
  <c r="AB225" i="9"/>
  <c r="AB226" i="9"/>
  <c r="AB227" i="9"/>
  <c r="AB228" i="9"/>
  <c r="AB229" i="9"/>
  <c r="AB230" i="9"/>
  <c r="AB231" i="9"/>
  <c r="AB232" i="9"/>
  <c r="AB233" i="9"/>
  <c r="AB234" i="9"/>
  <c r="AB235" i="9"/>
  <c r="AB236" i="9"/>
  <c r="AB237" i="9"/>
  <c r="AB238" i="9"/>
  <c r="AB239" i="9"/>
  <c r="AB240" i="9"/>
  <c r="AB241" i="9"/>
  <c r="AB242" i="9"/>
  <c r="AB243" i="9"/>
  <c r="AB244" i="9"/>
  <c r="AB245" i="9"/>
  <c r="AB246" i="9"/>
  <c r="AB247" i="9"/>
  <c r="AB248" i="9"/>
  <c r="AB249" i="9"/>
  <c r="AB250" i="9"/>
  <c r="AB251" i="9"/>
  <c r="AB252" i="9"/>
  <c r="AB253" i="9"/>
  <c r="AB254" i="9"/>
  <c r="AB255" i="9"/>
  <c r="AB256" i="9"/>
  <c r="AB257" i="9"/>
  <c r="AB258" i="9"/>
  <c r="AB259" i="9"/>
  <c r="AB260" i="9"/>
  <c r="AB261" i="9"/>
  <c r="AB262" i="9"/>
  <c r="AB263" i="9"/>
  <c r="AB264" i="9"/>
  <c r="AB265" i="9"/>
  <c r="AB266" i="9"/>
  <c r="AB267" i="9"/>
  <c r="AB268" i="9"/>
  <c r="AB269" i="9"/>
  <c r="AB270" i="9"/>
  <c r="AB271" i="9"/>
  <c r="AB272" i="9"/>
  <c r="AB273" i="9"/>
  <c r="AB274" i="9"/>
  <c r="AB275" i="9"/>
  <c r="AB276" i="9"/>
  <c r="AB277" i="9"/>
  <c r="AB278" i="9"/>
  <c r="AB279" i="9"/>
  <c r="AB280" i="9"/>
  <c r="AB281" i="9"/>
  <c r="AB282" i="9"/>
  <c r="AB283" i="9"/>
  <c r="AB284" i="9"/>
  <c r="AB285" i="9"/>
  <c r="AB286" i="9"/>
  <c r="AB287" i="9"/>
  <c r="AB288" i="9"/>
  <c r="AB289" i="9"/>
  <c r="AB290" i="9"/>
  <c r="AB291" i="9"/>
  <c r="AB292" i="9"/>
  <c r="AB293" i="9"/>
  <c r="AB294" i="9"/>
  <c r="AB295" i="9"/>
  <c r="AB296" i="9"/>
  <c r="AB297" i="9"/>
  <c r="AB298" i="9"/>
  <c r="AB299" i="9"/>
  <c r="AB300" i="9"/>
  <c r="AB301" i="9"/>
  <c r="AB302" i="9"/>
  <c r="AB303" i="9"/>
  <c r="AB304" i="9"/>
  <c r="AB305" i="9"/>
  <c r="N8" i="8" l="1"/>
  <c r="N9" i="8"/>
  <c r="N10" i="8"/>
  <c r="N11" i="8"/>
  <c r="N12" i="8"/>
  <c r="N13" i="8"/>
  <c r="N14" i="8"/>
  <c r="N15" i="8"/>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N60" i="8"/>
  <c r="N61" i="8"/>
  <c r="N62" i="8"/>
  <c r="N63" i="8"/>
  <c r="N64" i="8"/>
  <c r="N65" i="8"/>
  <c r="N66" i="8"/>
  <c r="N67" i="8"/>
  <c r="N68" i="8"/>
  <c r="N69" i="8"/>
  <c r="N70" i="8"/>
  <c r="N71" i="8"/>
  <c r="N72" i="8"/>
  <c r="N73" i="8"/>
  <c r="N74" i="8"/>
  <c r="N75" i="8"/>
  <c r="N76" i="8"/>
  <c r="N77" i="8"/>
  <c r="N78" i="8"/>
  <c r="N79" i="8"/>
  <c r="N80" i="8"/>
  <c r="N81" i="8"/>
  <c r="N82" i="8"/>
  <c r="N83" i="8"/>
  <c r="N84" i="8"/>
  <c r="N85" i="8"/>
  <c r="N86" i="8"/>
  <c r="N87" i="8"/>
  <c r="N88" i="8"/>
  <c r="N89" i="8"/>
  <c r="N90" i="8"/>
  <c r="N91" i="8"/>
  <c r="N92" i="8"/>
  <c r="N93" i="8"/>
  <c r="N94" i="8"/>
  <c r="N95" i="8"/>
  <c r="N96" i="8"/>
  <c r="N97" i="8"/>
  <c r="N98" i="8"/>
  <c r="N99" i="8"/>
  <c r="N100" i="8"/>
  <c r="N101" i="8"/>
  <c r="N102" i="8"/>
  <c r="N103" i="8"/>
  <c r="N104" i="8"/>
  <c r="N105" i="8"/>
  <c r="N106" i="8"/>
  <c r="N107" i="8"/>
  <c r="N108" i="8"/>
  <c r="N109" i="8"/>
  <c r="N110" i="8"/>
  <c r="N111" i="8"/>
  <c r="N112" i="8"/>
  <c r="N113" i="8"/>
  <c r="N114" i="8"/>
  <c r="N115" i="8"/>
  <c r="N116" i="8"/>
  <c r="N117" i="8"/>
  <c r="N118" i="8"/>
  <c r="N119" i="8"/>
  <c r="N120" i="8"/>
  <c r="N121" i="8"/>
  <c r="N122" i="8"/>
  <c r="N123" i="8"/>
  <c r="N124" i="8"/>
  <c r="N125" i="8"/>
  <c r="N126" i="8"/>
  <c r="N127" i="8"/>
  <c r="N128" i="8"/>
  <c r="N129" i="8"/>
  <c r="N130" i="8"/>
  <c r="N131" i="8"/>
  <c r="N132" i="8"/>
  <c r="N133" i="8"/>
  <c r="N134" i="8"/>
  <c r="N135" i="8"/>
  <c r="N136" i="8"/>
  <c r="N137" i="8"/>
  <c r="N138" i="8"/>
  <c r="N139" i="8"/>
  <c r="N140" i="8"/>
  <c r="N141" i="8"/>
  <c r="N142" i="8"/>
  <c r="N143" i="8"/>
  <c r="N144" i="8"/>
  <c r="N145" i="8"/>
  <c r="N146" i="8"/>
  <c r="N147" i="8"/>
  <c r="N148" i="8"/>
  <c r="N149" i="8"/>
  <c r="N150" i="8"/>
  <c r="N151" i="8"/>
  <c r="N152" i="8"/>
  <c r="N153" i="8"/>
  <c r="N154" i="8"/>
  <c r="N155" i="8"/>
  <c r="N156" i="8"/>
  <c r="N157" i="8"/>
  <c r="N158" i="8"/>
  <c r="N159" i="8"/>
  <c r="N160" i="8"/>
  <c r="N161" i="8"/>
  <c r="N162" i="8"/>
  <c r="N163" i="8"/>
  <c r="N164" i="8"/>
  <c r="N165" i="8"/>
  <c r="N166" i="8"/>
  <c r="N167" i="8"/>
  <c r="N168" i="8"/>
  <c r="N169" i="8"/>
  <c r="N170" i="8"/>
  <c r="N171" i="8"/>
  <c r="N172" i="8"/>
  <c r="N173" i="8"/>
  <c r="N174" i="8"/>
  <c r="N175" i="8"/>
  <c r="N176" i="8"/>
  <c r="N177" i="8"/>
  <c r="N178" i="8"/>
  <c r="N179" i="8"/>
  <c r="N180" i="8"/>
  <c r="N181" i="8"/>
  <c r="N182" i="8"/>
  <c r="N183" i="8"/>
  <c r="N184" i="8"/>
  <c r="N185" i="8"/>
  <c r="N186" i="8"/>
  <c r="N187" i="8"/>
  <c r="N188" i="8"/>
  <c r="N189" i="8"/>
  <c r="N190" i="8"/>
  <c r="N191" i="8"/>
  <c r="N192" i="8"/>
  <c r="N193" i="8"/>
  <c r="N194" i="8"/>
  <c r="N195" i="8"/>
  <c r="N196" i="8"/>
  <c r="N197" i="8"/>
  <c r="N198" i="8"/>
  <c r="N199" i="8"/>
  <c r="N200" i="8"/>
  <c r="N201" i="8"/>
  <c r="N202" i="8"/>
  <c r="N203" i="8"/>
  <c r="N204" i="8"/>
  <c r="N205" i="8"/>
  <c r="N206" i="8"/>
  <c r="N207" i="8"/>
  <c r="N208" i="8"/>
  <c r="N209" i="8"/>
  <c r="N210" i="8"/>
  <c r="N211" i="8"/>
  <c r="N212" i="8"/>
  <c r="N213" i="8"/>
  <c r="N214" i="8"/>
  <c r="N215" i="8"/>
  <c r="N216" i="8"/>
  <c r="N217" i="8"/>
  <c r="N218" i="8"/>
  <c r="N219" i="8"/>
  <c r="N220" i="8"/>
  <c r="N221" i="8"/>
  <c r="N222" i="8"/>
  <c r="N223" i="8"/>
  <c r="N224" i="8"/>
  <c r="N225" i="8"/>
  <c r="N226" i="8"/>
  <c r="N227" i="8"/>
  <c r="N228" i="8"/>
  <c r="N229" i="8"/>
  <c r="N230" i="8"/>
  <c r="N231" i="8"/>
  <c r="N232" i="8"/>
  <c r="N233" i="8"/>
  <c r="N234" i="8"/>
  <c r="N235" i="8"/>
  <c r="N236" i="8"/>
  <c r="N237" i="8"/>
  <c r="N238" i="8"/>
  <c r="N239" i="8"/>
  <c r="N240" i="8"/>
  <c r="N241" i="8"/>
  <c r="N242" i="8"/>
  <c r="N243" i="8"/>
  <c r="N244" i="8"/>
  <c r="N245" i="8"/>
  <c r="N246" i="8"/>
  <c r="N247" i="8"/>
  <c r="N248" i="8"/>
  <c r="N249" i="8"/>
  <c r="N250" i="8"/>
  <c r="N251" i="8"/>
  <c r="N252" i="8"/>
  <c r="N253" i="8"/>
  <c r="N254" i="8"/>
  <c r="N255" i="8"/>
  <c r="N256" i="8"/>
  <c r="N257" i="8"/>
  <c r="N258" i="8"/>
  <c r="N259" i="8"/>
  <c r="N260" i="8"/>
  <c r="N261" i="8"/>
  <c r="N262" i="8"/>
  <c r="N263" i="8"/>
  <c r="N264" i="8"/>
  <c r="N265" i="8"/>
  <c r="N266" i="8"/>
  <c r="N267" i="8"/>
  <c r="N268" i="8"/>
  <c r="N269" i="8"/>
  <c r="N270" i="8"/>
  <c r="N271" i="8"/>
  <c r="N272" i="8"/>
  <c r="N273" i="8"/>
  <c r="N274" i="8"/>
  <c r="N275" i="8"/>
  <c r="N276" i="8"/>
  <c r="N277" i="8"/>
  <c r="N278" i="8"/>
  <c r="N279" i="8"/>
  <c r="N280" i="8"/>
  <c r="N281" i="8"/>
  <c r="N282" i="8"/>
  <c r="N283" i="8"/>
  <c r="N284" i="8"/>
  <c r="N285" i="8"/>
  <c r="N286" i="8"/>
  <c r="N287" i="8"/>
  <c r="N288" i="8"/>
  <c r="N289" i="8"/>
  <c r="N290" i="8"/>
  <c r="N291" i="8"/>
  <c r="N292" i="8"/>
  <c r="N293" i="8"/>
  <c r="N294" i="8"/>
  <c r="N295" i="8"/>
  <c r="N296" i="8"/>
  <c r="N297" i="8"/>
  <c r="N298" i="8"/>
  <c r="N299" i="8"/>
  <c r="N7" i="8"/>
  <c r="F5" i="14" l="1"/>
  <c r="E5" i="14" l="1"/>
  <c r="G5" i="14" s="1"/>
  <c r="D5" i="14"/>
  <c r="C5" i="14" l="1"/>
  <c r="D12" i="9" l="1"/>
  <c r="I7" i="10" l="1"/>
  <c r="H7" i="10"/>
  <c r="Q12" i="9" l="1"/>
  <c r="F6" i="7" l="1"/>
  <c r="M6" i="7" l="1"/>
  <c r="N8" i="7"/>
  <c r="N9" i="7"/>
  <c r="N10" i="7"/>
  <c r="N11" i="7"/>
  <c r="N12" i="7"/>
  <c r="N13" i="7"/>
  <c r="N14" i="7"/>
  <c r="N15" i="7"/>
  <c r="N16" i="7"/>
  <c r="N17" i="7"/>
  <c r="N18" i="7"/>
  <c r="N19" i="7"/>
  <c r="N20" i="7"/>
  <c r="N21" i="7"/>
  <c r="N22" i="7"/>
  <c r="N23" i="7"/>
  <c r="N24" i="7"/>
  <c r="N25" i="7"/>
  <c r="N26" i="7"/>
  <c r="N27" i="7"/>
  <c r="N28" i="7"/>
  <c r="N29" i="7"/>
  <c r="N30" i="7"/>
  <c r="N31" i="7"/>
  <c r="N32" i="7"/>
  <c r="N33" i="7"/>
  <c r="N34" i="7"/>
  <c r="N35" i="7"/>
  <c r="N36" i="7"/>
  <c r="N37" i="7"/>
  <c r="N38" i="7"/>
  <c r="N39" i="7"/>
  <c r="N40" i="7"/>
  <c r="N41" i="7"/>
  <c r="N42" i="7"/>
  <c r="N43" i="7"/>
  <c r="N44" i="7"/>
  <c r="N45" i="7"/>
  <c r="N46" i="7"/>
  <c r="N47" i="7"/>
  <c r="N48" i="7"/>
  <c r="N49" i="7"/>
  <c r="N50" i="7"/>
  <c r="N51" i="7"/>
  <c r="N52" i="7"/>
  <c r="N53" i="7"/>
  <c r="N54" i="7"/>
  <c r="N55" i="7"/>
  <c r="N56" i="7"/>
  <c r="N57" i="7"/>
  <c r="N58" i="7"/>
  <c r="N59" i="7"/>
  <c r="N60" i="7"/>
  <c r="N61" i="7"/>
  <c r="N62" i="7"/>
  <c r="N63" i="7"/>
  <c r="N64" i="7"/>
  <c r="N65" i="7"/>
  <c r="N66" i="7"/>
  <c r="N67" i="7"/>
  <c r="N68" i="7"/>
  <c r="N69" i="7"/>
  <c r="N70" i="7"/>
  <c r="N71" i="7"/>
  <c r="N72" i="7"/>
  <c r="N73" i="7"/>
  <c r="N74" i="7"/>
  <c r="N75" i="7"/>
  <c r="N76" i="7"/>
  <c r="N77" i="7"/>
  <c r="N78" i="7"/>
  <c r="N79" i="7"/>
  <c r="N80" i="7"/>
  <c r="N81" i="7"/>
  <c r="N82" i="7"/>
  <c r="N83" i="7"/>
  <c r="N84" i="7"/>
  <c r="N85" i="7"/>
  <c r="N86" i="7"/>
  <c r="N87" i="7"/>
  <c r="N88" i="7"/>
  <c r="N89" i="7"/>
  <c r="N90" i="7"/>
  <c r="N91" i="7"/>
  <c r="N92" i="7"/>
  <c r="N93" i="7"/>
  <c r="N94" i="7"/>
  <c r="N95" i="7"/>
  <c r="N96" i="7"/>
  <c r="N97" i="7"/>
  <c r="N98" i="7"/>
  <c r="N99" i="7"/>
  <c r="N100" i="7"/>
  <c r="N101" i="7"/>
  <c r="N102" i="7"/>
  <c r="N103" i="7"/>
  <c r="N104" i="7"/>
  <c r="N105" i="7"/>
  <c r="N106" i="7"/>
  <c r="N107" i="7"/>
  <c r="N108" i="7"/>
  <c r="N109" i="7"/>
  <c r="N110" i="7"/>
  <c r="N111" i="7"/>
  <c r="N112" i="7"/>
  <c r="N113" i="7"/>
  <c r="N114" i="7"/>
  <c r="N115" i="7"/>
  <c r="N116" i="7"/>
  <c r="N117" i="7"/>
  <c r="N118" i="7"/>
  <c r="N119" i="7"/>
  <c r="N120" i="7"/>
  <c r="N121" i="7"/>
  <c r="N122" i="7"/>
  <c r="N123" i="7"/>
  <c r="N124" i="7"/>
  <c r="N125" i="7"/>
  <c r="N126" i="7"/>
  <c r="N127" i="7"/>
  <c r="N128" i="7"/>
  <c r="N129" i="7"/>
  <c r="N130" i="7"/>
  <c r="N131" i="7"/>
  <c r="N132" i="7"/>
  <c r="N133" i="7"/>
  <c r="N134" i="7"/>
  <c r="N135" i="7"/>
  <c r="N136" i="7"/>
  <c r="N137" i="7"/>
  <c r="N138" i="7"/>
  <c r="N139" i="7"/>
  <c r="N140" i="7"/>
  <c r="N141" i="7"/>
  <c r="N142" i="7"/>
  <c r="N143" i="7"/>
  <c r="N144" i="7"/>
  <c r="N145" i="7"/>
  <c r="N146" i="7"/>
  <c r="N147" i="7"/>
  <c r="N148" i="7"/>
  <c r="N149" i="7"/>
  <c r="N150" i="7"/>
  <c r="N151" i="7"/>
  <c r="N152" i="7"/>
  <c r="N153" i="7"/>
  <c r="N154" i="7"/>
  <c r="N155" i="7"/>
  <c r="N156" i="7"/>
  <c r="N157" i="7"/>
  <c r="N158" i="7"/>
  <c r="N159" i="7"/>
  <c r="N160" i="7"/>
  <c r="N161" i="7"/>
  <c r="N162" i="7"/>
  <c r="N163" i="7"/>
  <c r="N164" i="7"/>
  <c r="N165" i="7"/>
  <c r="N166" i="7"/>
  <c r="N167" i="7"/>
  <c r="N168" i="7"/>
  <c r="N169" i="7"/>
  <c r="N170" i="7"/>
  <c r="N171" i="7"/>
  <c r="N172" i="7"/>
  <c r="N173" i="7"/>
  <c r="N174" i="7"/>
  <c r="N175" i="7"/>
  <c r="N176" i="7"/>
  <c r="N177" i="7"/>
  <c r="N178" i="7"/>
  <c r="N179" i="7"/>
  <c r="N180" i="7"/>
  <c r="N181" i="7"/>
  <c r="N182" i="7"/>
  <c r="N183" i="7"/>
  <c r="N184" i="7"/>
  <c r="N185" i="7"/>
  <c r="N186" i="7"/>
  <c r="N187" i="7"/>
  <c r="N188" i="7"/>
  <c r="N189" i="7"/>
  <c r="N190" i="7"/>
  <c r="N191" i="7"/>
  <c r="N192" i="7"/>
  <c r="N193" i="7"/>
  <c r="N194" i="7"/>
  <c r="N195" i="7"/>
  <c r="N196" i="7"/>
  <c r="N197" i="7"/>
  <c r="N198" i="7"/>
  <c r="N199" i="7"/>
  <c r="N200" i="7"/>
  <c r="N201" i="7"/>
  <c r="N202" i="7"/>
  <c r="N203" i="7"/>
  <c r="N204" i="7"/>
  <c r="N205" i="7"/>
  <c r="N206" i="7"/>
  <c r="N207" i="7"/>
  <c r="N208" i="7"/>
  <c r="N209" i="7"/>
  <c r="N210" i="7"/>
  <c r="N211" i="7"/>
  <c r="N212" i="7"/>
  <c r="N213" i="7"/>
  <c r="N214" i="7"/>
  <c r="N215" i="7"/>
  <c r="N216" i="7"/>
  <c r="N217" i="7"/>
  <c r="N218" i="7"/>
  <c r="N219" i="7"/>
  <c r="N220" i="7"/>
  <c r="N221" i="7"/>
  <c r="N222" i="7"/>
  <c r="N223" i="7"/>
  <c r="N224" i="7"/>
  <c r="N225" i="7"/>
  <c r="N226" i="7"/>
  <c r="N227" i="7"/>
  <c r="N228" i="7"/>
  <c r="N229" i="7"/>
  <c r="N230" i="7"/>
  <c r="N231" i="7"/>
  <c r="N232" i="7"/>
  <c r="N233" i="7"/>
  <c r="N234" i="7"/>
  <c r="N235" i="7"/>
  <c r="N236" i="7"/>
  <c r="N237" i="7"/>
  <c r="N238" i="7"/>
  <c r="N239" i="7"/>
  <c r="N240" i="7"/>
  <c r="N241" i="7"/>
  <c r="N242" i="7"/>
  <c r="N243" i="7"/>
  <c r="N244" i="7"/>
  <c r="N245" i="7"/>
  <c r="N246" i="7"/>
  <c r="N247" i="7"/>
  <c r="N248" i="7"/>
  <c r="N249" i="7"/>
  <c r="N250" i="7"/>
  <c r="N251" i="7"/>
  <c r="N252" i="7"/>
  <c r="N253" i="7"/>
  <c r="N254" i="7"/>
  <c r="N255" i="7"/>
  <c r="N256" i="7"/>
  <c r="N257" i="7"/>
  <c r="N258" i="7"/>
  <c r="N259" i="7"/>
  <c r="N260" i="7"/>
  <c r="N261" i="7"/>
  <c r="N262" i="7"/>
  <c r="N263" i="7"/>
  <c r="N264" i="7"/>
  <c r="N265" i="7"/>
  <c r="N266" i="7"/>
  <c r="N267" i="7"/>
  <c r="N268" i="7"/>
  <c r="N269" i="7"/>
  <c r="N270" i="7"/>
  <c r="N271" i="7"/>
  <c r="N272" i="7"/>
  <c r="N273" i="7"/>
  <c r="N274" i="7"/>
  <c r="N275" i="7"/>
  <c r="N276" i="7"/>
  <c r="N277" i="7"/>
  <c r="N278" i="7"/>
  <c r="N279" i="7"/>
  <c r="N280" i="7"/>
  <c r="N281" i="7"/>
  <c r="N282" i="7"/>
  <c r="N283" i="7"/>
  <c r="N284" i="7"/>
  <c r="N285" i="7"/>
  <c r="N286" i="7"/>
  <c r="N287" i="7"/>
  <c r="N288" i="7"/>
  <c r="N289" i="7"/>
  <c r="N290" i="7"/>
  <c r="N291" i="7"/>
  <c r="N292" i="7"/>
  <c r="N293" i="7"/>
  <c r="N294" i="7"/>
  <c r="N295" i="7"/>
  <c r="N296" i="7"/>
  <c r="N297" i="7"/>
  <c r="N298" i="7"/>
  <c r="N299" i="7"/>
  <c r="K11" i="12"/>
  <c r="L11" i="12" s="1"/>
  <c r="J11" i="12"/>
  <c r="I11" i="12"/>
  <c r="H11" i="12"/>
  <c r="C11" i="12"/>
  <c r="G11" i="12"/>
  <c r="F11" i="12"/>
  <c r="P253" i="7" l="1"/>
  <c r="R253" i="7"/>
  <c r="P294" i="7"/>
  <c r="R294" i="7"/>
  <c r="P286" i="7"/>
  <c r="R286" i="7"/>
  <c r="P278" i="7"/>
  <c r="R278" i="7"/>
  <c r="P270" i="7"/>
  <c r="R270" i="7"/>
  <c r="P262" i="7"/>
  <c r="R262" i="7"/>
  <c r="P254" i="7"/>
  <c r="R254" i="7"/>
  <c r="P246" i="7"/>
  <c r="R246" i="7"/>
  <c r="P238" i="7"/>
  <c r="R238" i="7"/>
  <c r="P230" i="7"/>
  <c r="R230" i="7"/>
  <c r="P222" i="7"/>
  <c r="R222" i="7"/>
  <c r="P214" i="7"/>
  <c r="R214" i="7"/>
  <c r="P206" i="7"/>
  <c r="R206" i="7"/>
  <c r="P198" i="7"/>
  <c r="R198" i="7"/>
  <c r="P190" i="7"/>
  <c r="R190" i="7"/>
  <c r="P182" i="7"/>
  <c r="R182" i="7"/>
  <c r="P174" i="7"/>
  <c r="R174" i="7"/>
  <c r="P166" i="7"/>
  <c r="R166" i="7"/>
  <c r="P158" i="7"/>
  <c r="R158" i="7"/>
  <c r="P150" i="7"/>
  <c r="R150" i="7"/>
  <c r="P142" i="7"/>
  <c r="R142" i="7"/>
  <c r="P134" i="7"/>
  <c r="R134" i="7"/>
  <c r="P126" i="7"/>
  <c r="R126" i="7"/>
  <c r="P118" i="7"/>
  <c r="R118" i="7"/>
  <c r="P110" i="7"/>
  <c r="R110" i="7"/>
  <c r="P102" i="7"/>
  <c r="R102" i="7"/>
  <c r="P94" i="7"/>
  <c r="R94" i="7"/>
  <c r="P86" i="7"/>
  <c r="R86" i="7"/>
  <c r="P78" i="7"/>
  <c r="R78" i="7"/>
  <c r="P70" i="7"/>
  <c r="R70" i="7"/>
  <c r="P62" i="7"/>
  <c r="R62" i="7"/>
  <c r="P54" i="7"/>
  <c r="R54" i="7"/>
  <c r="P46" i="7"/>
  <c r="R46" i="7"/>
  <c r="P38" i="7"/>
  <c r="R38" i="7"/>
  <c r="P30" i="7"/>
  <c r="R30" i="7"/>
  <c r="P22" i="7"/>
  <c r="R22" i="7"/>
  <c r="P14" i="7"/>
  <c r="R14" i="7"/>
  <c r="P133" i="7"/>
  <c r="R133" i="7"/>
  <c r="P125" i="7"/>
  <c r="R125" i="7"/>
  <c r="P117" i="7"/>
  <c r="R117" i="7"/>
  <c r="P109" i="7"/>
  <c r="R109" i="7"/>
  <c r="P101" i="7"/>
  <c r="R101" i="7"/>
  <c r="P93" i="7"/>
  <c r="R93" i="7"/>
  <c r="P85" i="7"/>
  <c r="R85" i="7"/>
  <c r="P77" i="7"/>
  <c r="R77" i="7"/>
  <c r="P69" i="7"/>
  <c r="R69" i="7"/>
  <c r="P61" i="7"/>
  <c r="R61" i="7"/>
  <c r="P53" i="7"/>
  <c r="R53" i="7"/>
  <c r="R45" i="7"/>
  <c r="P45" i="7"/>
  <c r="P37" i="7"/>
  <c r="R37" i="7"/>
  <c r="P29" i="7"/>
  <c r="R29" i="7"/>
  <c r="P21" i="7"/>
  <c r="R21" i="7"/>
  <c r="P13" i="7"/>
  <c r="R13" i="7"/>
  <c r="P269" i="7"/>
  <c r="R269" i="7"/>
  <c r="P221" i="7"/>
  <c r="R221" i="7"/>
  <c r="P189" i="7"/>
  <c r="R189" i="7"/>
  <c r="P149" i="7"/>
  <c r="R149" i="7"/>
  <c r="P268" i="7"/>
  <c r="R268" i="7"/>
  <c r="P228" i="7"/>
  <c r="R228" i="7"/>
  <c r="P188" i="7"/>
  <c r="R188" i="7"/>
  <c r="P148" i="7"/>
  <c r="R148" i="7"/>
  <c r="P132" i="7"/>
  <c r="R132" i="7"/>
  <c r="P100" i="7"/>
  <c r="R100" i="7"/>
  <c r="P84" i="7"/>
  <c r="R84" i="7"/>
  <c r="P68" i="7"/>
  <c r="R68" i="7"/>
  <c r="P52" i="7"/>
  <c r="R52" i="7"/>
  <c r="P36" i="7"/>
  <c r="R36" i="7"/>
  <c r="P28" i="7"/>
  <c r="R28" i="7"/>
  <c r="P12" i="7"/>
  <c r="R12" i="7"/>
  <c r="R299" i="7"/>
  <c r="P299" i="7"/>
  <c r="R291" i="7"/>
  <c r="P291" i="7"/>
  <c r="R283" i="7"/>
  <c r="P283" i="7"/>
  <c r="R275" i="7"/>
  <c r="P275" i="7"/>
  <c r="R267" i="7"/>
  <c r="P267" i="7"/>
  <c r="R259" i="7"/>
  <c r="P259" i="7"/>
  <c r="R251" i="7"/>
  <c r="P251" i="7"/>
  <c r="R243" i="7"/>
  <c r="P243" i="7"/>
  <c r="R235" i="7"/>
  <c r="P235" i="7"/>
  <c r="R227" i="7"/>
  <c r="P227" i="7"/>
  <c r="R219" i="7"/>
  <c r="P219" i="7"/>
  <c r="R211" i="7"/>
  <c r="P211" i="7"/>
  <c r="R203" i="7"/>
  <c r="P203" i="7"/>
  <c r="R195" i="7"/>
  <c r="P195" i="7"/>
  <c r="R187" i="7"/>
  <c r="P187" i="7"/>
  <c r="R179" i="7"/>
  <c r="P179" i="7"/>
  <c r="R171" i="7"/>
  <c r="P171" i="7"/>
  <c r="R163" i="7"/>
  <c r="P163" i="7"/>
  <c r="R155" i="7"/>
  <c r="P155" i="7"/>
  <c r="R147" i="7"/>
  <c r="P147" i="7"/>
  <c r="R139" i="7"/>
  <c r="P139" i="7"/>
  <c r="R131" i="7"/>
  <c r="P131" i="7"/>
  <c r="R123" i="7"/>
  <c r="P123" i="7"/>
  <c r="R115" i="7"/>
  <c r="P115" i="7"/>
  <c r="R107" i="7"/>
  <c r="P107" i="7"/>
  <c r="R99" i="7"/>
  <c r="P99" i="7"/>
  <c r="R91" i="7"/>
  <c r="P91" i="7"/>
  <c r="R83" i="7"/>
  <c r="P83" i="7"/>
  <c r="R75" i="7"/>
  <c r="P75" i="7"/>
  <c r="R67" i="7"/>
  <c r="P67" i="7"/>
  <c r="R59" i="7"/>
  <c r="P59" i="7"/>
  <c r="R51" i="7"/>
  <c r="P51" i="7"/>
  <c r="R43" i="7"/>
  <c r="P43" i="7"/>
  <c r="R35" i="7"/>
  <c r="P35" i="7"/>
  <c r="R27" i="7"/>
  <c r="P27" i="7"/>
  <c r="R19" i="7"/>
  <c r="P19" i="7"/>
  <c r="R11" i="7"/>
  <c r="P11" i="7"/>
  <c r="P261" i="7"/>
  <c r="R261" i="7"/>
  <c r="P213" i="7"/>
  <c r="R213" i="7"/>
  <c r="P173" i="7"/>
  <c r="R173" i="7"/>
  <c r="P292" i="7"/>
  <c r="R292" i="7"/>
  <c r="P244" i="7"/>
  <c r="R244" i="7"/>
  <c r="P204" i="7"/>
  <c r="R204" i="7"/>
  <c r="P164" i="7"/>
  <c r="R164" i="7"/>
  <c r="P140" i="7"/>
  <c r="R140" i="7"/>
  <c r="P108" i="7"/>
  <c r="R108" i="7"/>
  <c r="P76" i="7"/>
  <c r="R76" i="7"/>
  <c r="P60" i="7"/>
  <c r="R60" i="7"/>
  <c r="P44" i="7"/>
  <c r="R44" i="7"/>
  <c r="P20" i="7"/>
  <c r="R20" i="7"/>
  <c r="R298" i="7"/>
  <c r="P298" i="7"/>
  <c r="R290" i="7"/>
  <c r="P290" i="7"/>
  <c r="R282" i="7"/>
  <c r="P282" i="7"/>
  <c r="R274" i="7"/>
  <c r="P274" i="7"/>
  <c r="R266" i="7"/>
  <c r="P266" i="7"/>
  <c r="R258" i="7"/>
  <c r="P258" i="7"/>
  <c r="R250" i="7"/>
  <c r="P250" i="7"/>
  <c r="R242" i="7"/>
  <c r="P242" i="7"/>
  <c r="R234" i="7"/>
  <c r="P234" i="7"/>
  <c r="R226" i="7"/>
  <c r="P226" i="7"/>
  <c r="R218" i="7"/>
  <c r="P218" i="7"/>
  <c r="R210" i="7"/>
  <c r="P210" i="7"/>
  <c r="R202" i="7"/>
  <c r="P202" i="7"/>
  <c r="R194" i="7"/>
  <c r="P194" i="7"/>
  <c r="R186" i="7"/>
  <c r="P186" i="7"/>
  <c r="R178" i="7"/>
  <c r="P178" i="7"/>
  <c r="R170" i="7"/>
  <c r="P170" i="7"/>
  <c r="R162" i="7"/>
  <c r="P162" i="7"/>
  <c r="R154" i="7"/>
  <c r="P154" i="7"/>
  <c r="R146" i="7"/>
  <c r="P146" i="7"/>
  <c r="R138" i="7"/>
  <c r="P138" i="7"/>
  <c r="R130" i="7"/>
  <c r="P130" i="7"/>
  <c r="R122" i="7"/>
  <c r="P122" i="7"/>
  <c r="R114" i="7"/>
  <c r="P114" i="7"/>
  <c r="R106" i="7"/>
  <c r="P106" i="7"/>
  <c r="R98" i="7"/>
  <c r="P98" i="7"/>
  <c r="R90" i="7"/>
  <c r="P90" i="7"/>
  <c r="R82" i="7"/>
  <c r="P82" i="7"/>
  <c r="R74" i="7"/>
  <c r="P74" i="7"/>
  <c r="R66" i="7"/>
  <c r="P66" i="7"/>
  <c r="R58" i="7"/>
  <c r="P58" i="7"/>
  <c r="R50" i="7"/>
  <c r="P50" i="7"/>
  <c r="R42" i="7"/>
  <c r="P42" i="7"/>
  <c r="R34" i="7"/>
  <c r="P34" i="7"/>
  <c r="R26" i="7"/>
  <c r="P26" i="7"/>
  <c r="R18" i="7"/>
  <c r="P18" i="7"/>
  <c r="R10" i="7"/>
  <c r="P10" i="7"/>
  <c r="P293" i="7"/>
  <c r="R293" i="7"/>
  <c r="P245" i="7"/>
  <c r="R245" i="7"/>
  <c r="P205" i="7"/>
  <c r="R205" i="7"/>
  <c r="P165" i="7"/>
  <c r="R165" i="7"/>
  <c r="P284" i="7"/>
  <c r="R284" i="7"/>
  <c r="P252" i="7"/>
  <c r="R252" i="7"/>
  <c r="P212" i="7"/>
  <c r="R212" i="7"/>
  <c r="P172" i="7"/>
  <c r="R172" i="7"/>
  <c r="P92" i="7"/>
  <c r="R92" i="7"/>
  <c r="R281" i="7"/>
  <c r="P281" i="7"/>
  <c r="R241" i="7"/>
  <c r="P241" i="7"/>
  <c r="R137" i="7"/>
  <c r="P137" i="7"/>
  <c r="R129" i="7"/>
  <c r="P129" i="7"/>
  <c r="R121" i="7"/>
  <c r="P121" i="7"/>
  <c r="P113" i="7"/>
  <c r="R113" i="7"/>
  <c r="R105" i="7"/>
  <c r="P105" i="7"/>
  <c r="R97" i="7"/>
  <c r="P97" i="7"/>
  <c r="R89" i="7"/>
  <c r="P89" i="7"/>
  <c r="R81" i="7"/>
  <c r="P81" i="7"/>
  <c r="R73" i="7"/>
  <c r="P73" i="7"/>
  <c r="R65" i="7"/>
  <c r="P65" i="7"/>
  <c r="P57" i="7"/>
  <c r="R57" i="7"/>
  <c r="R49" i="7"/>
  <c r="P49" i="7"/>
  <c r="R41" i="7"/>
  <c r="P41" i="7"/>
  <c r="R33" i="7"/>
  <c r="P33" i="7"/>
  <c r="R25" i="7"/>
  <c r="P25" i="7"/>
  <c r="R17" i="7"/>
  <c r="P17" i="7"/>
  <c r="R9" i="7"/>
  <c r="P9" i="7"/>
  <c r="P277" i="7"/>
  <c r="R277" i="7"/>
  <c r="R229" i="7"/>
  <c r="P229" i="7"/>
  <c r="P181" i="7"/>
  <c r="R181" i="7"/>
  <c r="R157" i="7"/>
  <c r="P157" i="7"/>
  <c r="P260" i="7"/>
  <c r="R260" i="7"/>
  <c r="P220" i="7"/>
  <c r="R220" i="7"/>
  <c r="P180" i="7"/>
  <c r="R180" i="7"/>
  <c r="P116" i="7"/>
  <c r="R116" i="7"/>
  <c r="R289" i="7"/>
  <c r="P289" i="7"/>
  <c r="R265" i="7"/>
  <c r="P265" i="7"/>
  <c r="R249" i="7"/>
  <c r="P249" i="7"/>
  <c r="R225" i="7"/>
  <c r="P225" i="7"/>
  <c r="P209" i="7"/>
  <c r="R209" i="7"/>
  <c r="R193" i="7"/>
  <c r="P193" i="7"/>
  <c r="R185" i="7"/>
  <c r="P185" i="7"/>
  <c r="R169" i="7"/>
  <c r="P169" i="7"/>
  <c r="R161" i="7"/>
  <c r="P161" i="7"/>
  <c r="P153" i="7"/>
  <c r="R153" i="7"/>
  <c r="R145" i="7"/>
  <c r="P145" i="7"/>
  <c r="R296" i="7"/>
  <c r="P296" i="7"/>
  <c r="R288" i="7"/>
  <c r="P288" i="7"/>
  <c r="R280" i="7"/>
  <c r="P280" i="7"/>
  <c r="R272" i="7"/>
  <c r="P272" i="7"/>
  <c r="R264" i="7"/>
  <c r="P264" i="7"/>
  <c r="R256" i="7"/>
  <c r="P256" i="7"/>
  <c r="R248" i="7"/>
  <c r="P248" i="7"/>
  <c r="R240" i="7"/>
  <c r="P240" i="7"/>
  <c r="R232" i="7"/>
  <c r="P232" i="7"/>
  <c r="R224" i="7"/>
  <c r="P224" i="7"/>
  <c r="R216" i="7"/>
  <c r="P216" i="7"/>
  <c r="R208" i="7"/>
  <c r="P208" i="7"/>
  <c r="R200" i="7"/>
  <c r="P200" i="7"/>
  <c r="R192" i="7"/>
  <c r="P192" i="7"/>
  <c r="R184" i="7"/>
  <c r="P184" i="7"/>
  <c r="R176" i="7"/>
  <c r="P176" i="7"/>
  <c r="R168" i="7"/>
  <c r="P168" i="7"/>
  <c r="R160" i="7"/>
  <c r="P160" i="7"/>
  <c r="R152" i="7"/>
  <c r="P152" i="7"/>
  <c r="R144" i="7"/>
  <c r="P144" i="7"/>
  <c r="R136" i="7"/>
  <c r="P136" i="7"/>
  <c r="R128" i="7"/>
  <c r="P128" i="7"/>
  <c r="R120" i="7"/>
  <c r="P120" i="7"/>
  <c r="R112" i="7"/>
  <c r="P112" i="7"/>
  <c r="R104" i="7"/>
  <c r="P104" i="7"/>
  <c r="R96" i="7"/>
  <c r="P96" i="7"/>
  <c r="R88" i="7"/>
  <c r="P88" i="7"/>
  <c r="R80" i="7"/>
  <c r="P80" i="7"/>
  <c r="R72" i="7"/>
  <c r="P72" i="7"/>
  <c r="R64" i="7"/>
  <c r="P64" i="7"/>
  <c r="R56" i="7"/>
  <c r="P56" i="7"/>
  <c r="R48" i="7"/>
  <c r="P48" i="7"/>
  <c r="R40" i="7"/>
  <c r="P40" i="7"/>
  <c r="R32" i="7"/>
  <c r="P32" i="7"/>
  <c r="R24" i="7"/>
  <c r="P24" i="7"/>
  <c r="R16" i="7"/>
  <c r="P16" i="7"/>
  <c r="R8" i="7"/>
  <c r="P8" i="7"/>
  <c r="R285" i="7"/>
  <c r="P285" i="7"/>
  <c r="P237" i="7"/>
  <c r="R237" i="7"/>
  <c r="P197" i="7"/>
  <c r="R197" i="7"/>
  <c r="P141" i="7"/>
  <c r="R141" i="7"/>
  <c r="P276" i="7"/>
  <c r="R276" i="7"/>
  <c r="P236" i="7"/>
  <c r="R236" i="7"/>
  <c r="P196" i="7"/>
  <c r="R196" i="7"/>
  <c r="P156" i="7"/>
  <c r="R156" i="7"/>
  <c r="P124" i="7"/>
  <c r="R124" i="7"/>
  <c r="R297" i="7"/>
  <c r="P297" i="7"/>
  <c r="R273" i="7"/>
  <c r="P273" i="7"/>
  <c r="R257" i="7"/>
  <c r="P257" i="7"/>
  <c r="R233" i="7"/>
  <c r="P233" i="7"/>
  <c r="R217" i="7"/>
  <c r="P217" i="7"/>
  <c r="R201" i="7"/>
  <c r="P201" i="7"/>
  <c r="R177" i="7"/>
  <c r="P177" i="7"/>
  <c r="P295" i="7"/>
  <c r="R295" i="7"/>
  <c r="P287" i="7"/>
  <c r="R287" i="7"/>
  <c r="P279" i="7"/>
  <c r="R279" i="7"/>
  <c r="P271" i="7"/>
  <c r="R271" i="7"/>
  <c r="P263" i="7"/>
  <c r="R263" i="7"/>
  <c r="P255" i="7"/>
  <c r="R255" i="7"/>
  <c r="P247" i="7"/>
  <c r="R247" i="7"/>
  <c r="P239" i="7"/>
  <c r="R239" i="7"/>
  <c r="P231" i="7"/>
  <c r="R231" i="7"/>
  <c r="P223" i="7"/>
  <c r="R223" i="7"/>
  <c r="P215" i="7"/>
  <c r="R215" i="7"/>
  <c r="P207" i="7"/>
  <c r="R207" i="7"/>
  <c r="P199" i="7"/>
  <c r="R199" i="7"/>
  <c r="P191" i="7"/>
  <c r="R191" i="7"/>
  <c r="P183" i="7"/>
  <c r="R183" i="7"/>
  <c r="P175" i="7"/>
  <c r="R175" i="7"/>
  <c r="P167" i="7"/>
  <c r="R167" i="7"/>
  <c r="P159" i="7"/>
  <c r="R159" i="7"/>
  <c r="P151" i="7"/>
  <c r="R151" i="7"/>
  <c r="P143" i="7"/>
  <c r="R143" i="7"/>
  <c r="P135" i="7"/>
  <c r="R135" i="7"/>
  <c r="P127" i="7"/>
  <c r="R127" i="7"/>
  <c r="P119" i="7"/>
  <c r="R119" i="7"/>
  <c r="P111" i="7"/>
  <c r="R111" i="7"/>
  <c r="P103" i="7"/>
  <c r="R103" i="7"/>
  <c r="P95" i="7"/>
  <c r="R95" i="7"/>
  <c r="P87" i="7"/>
  <c r="R87" i="7"/>
  <c r="P79" i="7"/>
  <c r="R79" i="7"/>
  <c r="P71" i="7"/>
  <c r="R71" i="7"/>
  <c r="P63" i="7"/>
  <c r="R63" i="7"/>
  <c r="P55" i="7"/>
  <c r="R55" i="7"/>
  <c r="P47" i="7"/>
  <c r="R47" i="7"/>
  <c r="P39" i="7"/>
  <c r="R39" i="7"/>
  <c r="P31" i="7"/>
  <c r="R31" i="7"/>
  <c r="P23" i="7"/>
  <c r="R23" i="7"/>
  <c r="P15" i="7"/>
  <c r="R15" i="7"/>
  <c r="M12" i="12"/>
  <c r="N12" i="12" s="1"/>
  <c r="O12" i="12" s="1"/>
  <c r="M13" i="12"/>
  <c r="N13" i="12" s="1"/>
  <c r="O13" i="12" s="1"/>
  <c r="M21" i="12"/>
  <c r="N21" i="12" s="1"/>
  <c r="O21" i="12" s="1"/>
  <c r="M29" i="12"/>
  <c r="N29" i="12" s="1"/>
  <c r="O29" i="12" s="1"/>
  <c r="M37" i="12"/>
  <c r="N37" i="12" s="1"/>
  <c r="O37" i="12" s="1"/>
  <c r="M45" i="12"/>
  <c r="N45" i="12" s="1"/>
  <c r="O45" i="12" s="1"/>
  <c r="M53" i="12"/>
  <c r="N53" i="12" s="1"/>
  <c r="O53" i="12" s="1"/>
  <c r="M61" i="12"/>
  <c r="N61" i="12" s="1"/>
  <c r="O61" i="12" s="1"/>
  <c r="M69" i="12"/>
  <c r="N69" i="12" s="1"/>
  <c r="O69" i="12" s="1"/>
  <c r="M77" i="12"/>
  <c r="N77" i="12" s="1"/>
  <c r="O77" i="12" s="1"/>
  <c r="M85" i="12"/>
  <c r="N85" i="12" s="1"/>
  <c r="O85" i="12" s="1"/>
  <c r="M93" i="12"/>
  <c r="N93" i="12" s="1"/>
  <c r="O93" i="12" s="1"/>
  <c r="M101" i="12"/>
  <c r="N101" i="12" s="1"/>
  <c r="O101" i="12" s="1"/>
  <c r="M109" i="12"/>
  <c r="N109" i="12" s="1"/>
  <c r="O109" i="12" s="1"/>
  <c r="M117" i="12"/>
  <c r="N117" i="12" s="1"/>
  <c r="O117" i="12" s="1"/>
  <c r="M125" i="12"/>
  <c r="N125" i="12" s="1"/>
  <c r="O125" i="12" s="1"/>
  <c r="M133" i="12"/>
  <c r="N133" i="12" s="1"/>
  <c r="O133" i="12" s="1"/>
  <c r="M141" i="12"/>
  <c r="N141" i="12" s="1"/>
  <c r="O141" i="12" s="1"/>
  <c r="M149" i="12"/>
  <c r="N149" i="12" s="1"/>
  <c r="O149" i="12" s="1"/>
  <c r="M157" i="12"/>
  <c r="N157" i="12" s="1"/>
  <c r="O157" i="12" s="1"/>
  <c r="M165" i="12"/>
  <c r="N165" i="12" s="1"/>
  <c r="O165" i="12" s="1"/>
  <c r="M173" i="12"/>
  <c r="N173" i="12" s="1"/>
  <c r="O173" i="12" s="1"/>
  <c r="M181" i="12"/>
  <c r="N181" i="12" s="1"/>
  <c r="O181" i="12" s="1"/>
  <c r="M189" i="12"/>
  <c r="N189" i="12" s="1"/>
  <c r="O189" i="12" s="1"/>
  <c r="M197" i="12"/>
  <c r="N197" i="12" s="1"/>
  <c r="O197" i="12" s="1"/>
  <c r="M205" i="12"/>
  <c r="N205" i="12" s="1"/>
  <c r="O205" i="12" s="1"/>
  <c r="M213" i="12"/>
  <c r="N213" i="12" s="1"/>
  <c r="O213" i="12" s="1"/>
  <c r="M221" i="12"/>
  <c r="N221" i="12" s="1"/>
  <c r="O221" i="12" s="1"/>
  <c r="M229" i="12"/>
  <c r="N229" i="12" s="1"/>
  <c r="O229" i="12" s="1"/>
  <c r="M237" i="12"/>
  <c r="N237" i="12" s="1"/>
  <c r="O237" i="12" s="1"/>
  <c r="M245" i="12"/>
  <c r="N245" i="12" s="1"/>
  <c r="O245" i="12" s="1"/>
  <c r="M253" i="12"/>
  <c r="N253" i="12" s="1"/>
  <c r="O253" i="12" s="1"/>
  <c r="M261" i="12"/>
  <c r="N261" i="12" s="1"/>
  <c r="O261" i="12" s="1"/>
  <c r="M269" i="12"/>
  <c r="N269" i="12" s="1"/>
  <c r="O269" i="12" s="1"/>
  <c r="M277" i="12"/>
  <c r="N277" i="12" s="1"/>
  <c r="O277" i="12" s="1"/>
  <c r="M285" i="12"/>
  <c r="N285" i="12" s="1"/>
  <c r="O285" i="12" s="1"/>
  <c r="M293" i="12"/>
  <c r="N293" i="12" s="1"/>
  <c r="O293" i="12" s="1"/>
  <c r="M301" i="12"/>
  <c r="N301" i="12" s="1"/>
  <c r="O301" i="12" s="1"/>
  <c r="M14" i="12"/>
  <c r="N14" i="12" s="1"/>
  <c r="O14" i="12" s="1"/>
  <c r="M22" i="12"/>
  <c r="N22" i="12" s="1"/>
  <c r="O22" i="12" s="1"/>
  <c r="M30" i="12"/>
  <c r="N30" i="12" s="1"/>
  <c r="O30" i="12" s="1"/>
  <c r="M38" i="12"/>
  <c r="N38" i="12" s="1"/>
  <c r="O38" i="12" s="1"/>
  <c r="M46" i="12"/>
  <c r="N46" i="12" s="1"/>
  <c r="O46" i="12" s="1"/>
  <c r="M54" i="12"/>
  <c r="N54" i="12" s="1"/>
  <c r="O54" i="12" s="1"/>
  <c r="M62" i="12"/>
  <c r="N62" i="12" s="1"/>
  <c r="O62" i="12" s="1"/>
  <c r="M70" i="12"/>
  <c r="N70" i="12" s="1"/>
  <c r="O70" i="12" s="1"/>
  <c r="M78" i="12"/>
  <c r="N78" i="12" s="1"/>
  <c r="O78" i="12" s="1"/>
  <c r="M86" i="12"/>
  <c r="N86" i="12" s="1"/>
  <c r="O86" i="12" s="1"/>
  <c r="M94" i="12"/>
  <c r="N94" i="12" s="1"/>
  <c r="O94" i="12" s="1"/>
  <c r="M102" i="12"/>
  <c r="N102" i="12" s="1"/>
  <c r="O102" i="12" s="1"/>
  <c r="M110" i="12"/>
  <c r="N110" i="12" s="1"/>
  <c r="O110" i="12" s="1"/>
  <c r="M118" i="12"/>
  <c r="N118" i="12" s="1"/>
  <c r="O118" i="12" s="1"/>
  <c r="M126" i="12"/>
  <c r="N126" i="12" s="1"/>
  <c r="O126" i="12" s="1"/>
  <c r="M134" i="12"/>
  <c r="N134" i="12" s="1"/>
  <c r="O134" i="12" s="1"/>
  <c r="M142" i="12"/>
  <c r="N142" i="12" s="1"/>
  <c r="O142" i="12" s="1"/>
  <c r="M150" i="12"/>
  <c r="N150" i="12" s="1"/>
  <c r="O150" i="12" s="1"/>
  <c r="M158" i="12"/>
  <c r="N158" i="12" s="1"/>
  <c r="O158" i="12" s="1"/>
  <c r="M166" i="12"/>
  <c r="N166" i="12" s="1"/>
  <c r="O166" i="12" s="1"/>
  <c r="M174" i="12"/>
  <c r="N174" i="12" s="1"/>
  <c r="O174" i="12" s="1"/>
  <c r="M182" i="12"/>
  <c r="N182" i="12" s="1"/>
  <c r="O182" i="12" s="1"/>
  <c r="M190" i="12"/>
  <c r="N190" i="12" s="1"/>
  <c r="O190" i="12" s="1"/>
  <c r="M198" i="12"/>
  <c r="N198" i="12" s="1"/>
  <c r="O198" i="12" s="1"/>
  <c r="M206" i="12"/>
  <c r="N206" i="12" s="1"/>
  <c r="O206" i="12" s="1"/>
  <c r="M214" i="12"/>
  <c r="N214" i="12" s="1"/>
  <c r="O214" i="12" s="1"/>
  <c r="M222" i="12"/>
  <c r="N222" i="12" s="1"/>
  <c r="O222" i="12" s="1"/>
  <c r="M230" i="12"/>
  <c r="N230" i="12" s="1"/>
  <c r="O230" i="12" s="1"/>
  <c r="M238" i="12"/>
  <c r="N238" i="12" s="1"/>
  <c r="O238" i="12" s="1"/>
  <c r="M246" i="12"/>
  <c r="N246" i="12" s="1"/>
  <c r="O246" i="12" s="1"/>
  <c r="M254" i="12"/>
  <c r="N254" i="12" s="1"/>
  <c r="O254" i="12" s="1"/>
  <c r="M262" i="12"/>
  <c r="N262" i="12" s="1"/>
  <c r="O262" i="12" s="1"/>
  <c r="M270" i="12"/>
  <c r="N270" i="12" s="1"/>
  <c r="O270" i="12" s="1"/>
  <c r="M278" i="12"/>
  <c r="N278" i="12" s="1"/>
  <c r="O278" i="12" s="1"/>
  <c r="M286" i="12"/>
  <c r="N286" i="12" s="1"/>
  <c r="O286" i="12" s="1"/>
  <c r="M294" i="12"/>
  <c r="N294" i="12" s="1"/>
  <c r="O294" i="12" s="1"/>
  <c r="M302" i="12"/>
  <c r="N302" i="12" s="1"/>
  <c r="O302" i="12" s="1"/>
  <c r="M15" i="12"/>
  <c r="N15" i="12" s="1"/>
  <c r="O15" i="12" s="1"/>
  <c r="M23" i="12"/>
  <c r="N23" i="12" s="1"/>
  <c r="O23" i="12" s="1"/>
  <c r="M31" i="12"/>
  <c r="N31" i="12" s="1"/>
  <c r="O31" i="12" s="1"/>
  <c r="M39" i="12"/>
  <c r="N39" i="12" s="1"/>
  <c r="O39" i="12" s="1"/>
  <c r="M47" i="12"/>
  <c r="N47" i="12" s="1"/>
  <c r="O47" i="12" s="1"/>
  <c r="M55" i="12"/>
  <c r="N55" i="12" s="1"/>
  <c r="O55" i="12" s="1"/>
  <c r="M63" i="12"/>
  <c r="N63" i="12" s="1"/>
  <c r="O63" i="12" s="1"/>
  <c r="M71" i="12"/>
  <c r="N71" i="12" s="1"/>
  <c r="O71" i="12" s="1"/>
  <c r="M79" i="12"/>
  <c r="N79" i="12" s="1"/>
  <c r="O79" i="12" s="1"/>
  <c r="M87" i="12"/>
  <c r="N87" i="12" s="1"/>
  <c r="O87" i="12" s="1"/>
  <c r="M95" i="12"/>
  <c r="N95" i="12" s="1"/>
  <c r="O95" i="12" s="1"/>
  <c r="M103" i="12"/>
  <c r="N103" i="12" s="1"/>
  <c r="O103" i="12" s="1"/>
  <c r="M111" i="12"/>
  <c r="N111" i="12" s="1"/>
  <c r="O111" i="12" s="1"/>
  <c r="M119" i="12"/>
  <c r="N119" i="12" s="1"/>
  <c r="O119" i="12" s="1"/>
  <c r="M127" i="12"/>
  <c r="N127" i="12" s="1"/>
  <c r="O127" i="12" s="1"/>
  <c r="M135" i="12"/>
  <c r="N135" i="12" s="1"/>
  <c r="O135" i="12" s="1"/>
  <c r="M143" i="12"/>
  <c r="N143" i="12" s="1"/>
  <c r="O143" i="12" s="1"/>
  <c r="M151" i="12"/>
  <c r="N151" i="12" s="1"/>
  <c r="O151" i="12" s="1"/>
  <c r="M159" i="12"/>
  <c r="N159" i="12" s="1"/>
  <c r="O159" i="12" s="1"/>
  <c r="M167" i="12"/>
  <c r="N167" i="12" s="1"/>
  <c r="O167" i="12" s="1"/>
  <c r="M175" i="12"/>
  <c r="N175" i="12" s="1"/>
  <c r="O175" i="12" s="1"/>
  <c r="M183" i="12"/>
  <c r="N183" i="12" s="1"/>
  <c r="O183" i="12" s="1"/>
  <c r="M191" i="12"/>
  <c r="N191" i="12" s="1"/>
  <c r="O191" i="12" s="1"/>
  <c r="M199" i="12"/>
  <c r="N199" i="12" s="1"/>
  <c r="O199" i="12" s="1"/>
  <c r="M207" i="12"/>
  <c r="N207" i="12" s="1"/>
  <c r="O207" i="12" s="1"/>
  <c r="M215" i="12"/>
  <c r="N215" i="12" s="1"/>
  <c r="O215" i="12" s="1"/>
  <c r="M223" i="12"/>
  <c r="N223" i="12" s="1"/>
  <c r="O223" i="12" s="1"/>
  <c r="M231" i="12"/>
  <c r="N231" i="12" s="1"/>
  <c r="O231" i="12" s="1"/>
  <c r="M239" i="12"/>
  <c r="N239" i="12" s="1"/>
  <c r="O239" i="12" s="1"/>
  <c r="M247" i="12"/>
  <c r="N247" i="12" s="1"/>
  <c r="O247" i="12" s="1"/>
  <c r="M255" i="12"/>
  <c r="N255" i="12" s="1"/>
  <c r="O255" i="12" s="1"/>
  <c r="M263" i="12"/>
  <c r="N263" i="12" s="1"/>
  <c r="O263" i="12" s="1"/>
  <c r="M271" i="12"/>
  <c r="N271" i="12" s="1"/>
  <c r="O271" i="12" s="1"/>
  <c r="M279" i="12"/>
  <c r="N279" i="12" s="1"/>
  <c r="O279" i="12" s="1"/>
  <c r="M287" i="12"/>
  <c r="N287" i="12" s="1"/>
  <c r="O287" i="12" s="1"/>
  <c r="M295" i="12"/>
  <c r="N295" i="12" s="1"/>
  <c r="O295" i="12" s="1"/>
  <c r="M303" i="12"/>
  <c r="N303" i="12" s="1"/>
  <c r="O303" i="12" s="1"/>
  <c r="M17" i="12"/>
  <c r="N17" i="12" s="1"/>
  <c r="O17" i="12" s="1"/>
  <c r="M25" i="12"/>
  <c r="N25" i="12" s="1"/>
  <c r="O25" i="12" s="1"/>
  <c r="M33" i="12"/>
  <c r="N33" i="12" s="1"/>
  <c r="O33" i="12" s="1"/>
  <c r="M41" i="12"/>
  <c r="N41" i="12" s="1"/>
  <c r="O41" i="12" s="1"/>
  <c r="M49" i="12"/>
  <c r="N49" i="12" s="1"/>
  <c r="O49" i="12" s="1"/>
  <c r="M57" i="12"/>
  <c r="N57" i="12" s="1"/>
  <c r="O57" i="12" s="1"/>
  <c r="M65" i="12"/>
  <c r="N65" i="12" s="1"/>
  <c r="O65" i="12" s="1"/>
  <c r="M73" i="12"/>
  <c r="N73" i="12" s="1"/>
  <c r="O73" i="12" s="1"/>
  <c r="M81" i="12"/>
  <c r="N81" i="12" s="1"/>
  <c r="O81" i="12" s="1"/>
  <c r="M89" i="12"/>
  <c r="N89" i="12" s="1"/>
  <c r="O89" i="12" s="1"/>
  <c r="M97" i="12"/>
  <c r="N97" i="12" s="1"/>
  <c r="O97" i="12" s="1"/>
  <c r="M105" i="12"/>
  <c r="N105" i="12" s="1"/>
  <c r="O105" i="12" s="1"/>
  <c r="M113" i="12"/>
  <c r="N113" i="12" s="1"/>
  <c r="O113" i="12" s="1"/>
  <c r="M121" i="12"/>
  <c r="N121" i="12" s="1"/>
  <c r="O121" i="12" s="1"/>
  <c r="M129" i="12"/>
  <c r="N129" i="12" s="1"/>
  <c r="O129" i="12" s="1"/>
  <c r="M137" i="12"/>
  <c r="N137" i="12" s="1"/>
  <c r="O137" i="12" s="1"/>
  <c r="M145" i="12"/>
  <c r="N145" i="12" s="1"/>
  <c r="O145" i="12" s="1"/>
  <c r="M153" i="12"/>
  <c r="N153" i="12" s="1"/>
  <c r="O153" i="12" s="1"/>
  <c r="M161" i="12"/>
  <c r="N161" i="12" s="1"/>
  <c r="O161" i="12" s="1"/>
  <c r="M169" i="12"/>
  <c r="N169" i="12" s="1"/>
  <c r="O169" i="12" s="1"/>
  <c r="M177" i="12"/>
  <c r="N177" i="12" s="1"/>
  <c r="O177" i="12" s="1"/>
  <c r="M185" i="12"/>
  <c r="N185" i="12" s="1"/>
  <c r="O185" i="12" s="1"/>
  <c r="M193" i="12"/>
  <c r="N193" i="12" s="1"/>
  <c r="O193" i="12" s="1"/>
  <c r="M201" i="12"/>
  <c r="N201" i="12" s="1"/>
  <c r="O201" i="12" s="1"/>
  <c r="M209" i="12"/>
  <c r="N209" i="12" s="1"/>
  <c r="O209" i="12" s="1"/>
  <c r="M217" i="12"/>
  <c r="N217" i="12" s="1"/>
  <c r="O217" i="12" s="1"/>
  <c r="M225" i="12"/>
  <c r="N225" i="12" s="1"/>
  <c r="O225" i="12" s="1"/>
  <c r="M233" i="12"/>
  <c r="N233" i="12" s="1"/>
  <c r="O233" i="12" s="1"/>
  <c r="M241" i="12"/>
  <c r="N241" i="12" s="1"/>
  <c r="O241" i="12" s="1"/>
  <c r="M249" i="12"/>
  <c r="N249" i="12" s="1"/>
  <c r="O249" i="12" s="1"/>
  <c r="M257" i="12"/>
  <c r="N257" i="12" s="1"/>
  <c r="O257" i="12" s="1"/>
  <c r="M265" i="12"/>
  <c r="N265" i="12" s="1"/>
  <c r="O265" i="12" s="1"/>
  <c r="M273" i="12"/>
  <c r="N273" i="12" s="1"/>
  <c r="O273" i="12" s="1"/>
  <c r="M281" i="12"/>
  <c r="N281" i="12" s="1"/>
  <c r="O281" i="12" s="1"/>
  <c r="M289" i="12"/>
  <c r="N289" i="12" s="1"/>
  <c r="O289" i="12" s="1"/>
  <c r="M297" i="12"/>
  <c r="N297" i="12" s="1"/>
  <c r="O297" i="12" s="1"/>
  <c r="M18" i="12"/>
  <c r="N18" i="12" s="1"/>
  <c r="O18" i="12" s="1"/>
  <c r="M26" i="12"/>
  <c r="N26" i="12" s="1"/>
  <c r="O26" i="12" s="1"/>
  <c r="M34" i="12"/>
  <c r="N34" i="12" s="1"/>
  <c r="O34" i="12" s="1"/>
  <c r="M42" i="12"/>
  <c r="N42" i="12" s="1"/>
  <c r="O42" i="12" s="1"/>
  <c r="M50" i="12"/>
  <c r="N50" i="12" s="1"/>
  <c r="O50" i="12" s="1"/>
  <c r="M58" i="12"/>
  <c r="N58" i="12" s="1"/>
  <c r="O58" i="12" s="1"/>
  <c r="M66" i="12"/>
  <c r="N66" i="12" s="1"/>
  <c r="O66" i="12" s="1"/>
  <c r="M74" i="12"/>
  <c r="N74" i="12" s="1"/>
  <c r="O74" i="12" s="1"/>
  <c r="M82" i="12"/>
  <c r="N82" i="12" s="1"/>
  <c r="O82" i="12" s="1"/>
  <c r="M90" i="12"/>
  <c r="N90" i="12" s="1"/>
  <c r="O90" i="12" s="1"/>
  <c r="M98" i="12"/>
  <c r="N98" i="12" s="1"/>
  <c r="O98" i="12" s="1"/>
  <c r="M106" i="12"/>
  <c r="N106" i="12" s="1"/>
  <c r="O106" i="12" s="1"/>
  <c r="M114" i="12"/>
  <c r="N114" i="12" s="1"/>
  <c r="O114" i="12" s="1"/>
  <c r="M122" i="12"/>
  <c r="N122" i="12" s="1"/>
  <c r="O122" i="12" s="1"/>
  <c r="M130" i="12"/>
  <c r="N130" i="12" s="1"/>
  <c r="O130" i="12" s="1"/>
  <c r="M138" i="12"/>
  <c r="N138" i="12" s="1"/>
  <c r="O138" i="12" s="1"/>
  <c r="M146" i="12"/>
  <c r="N146" i="12" s="1"/>
  <c r="O146" i="12" s="1"/>
  <c r="M154" i="12"/>
  <c r="N154" i="12" s="1"/>
  <c r="O154" i="12" s="1"/>
  <c r="M162" i="12"/>
  <c r="N162" i="12" s="1"/>
  <c r="O162" i="12" s="1"/>
  <c r="M170" i="12"/>
  <c r="N170" i="12" s="1"/>
  <c r="O170" i="12" s="1"/>
  <c r="M178" i="12"/>
  <c r="N178" i="12" s="1"/>
  <c r="O178" i="12" s="1"/>
  <c r="M186" i="12"/>
  <c r="N186" i="12" s="1"/>
  <c r="O186" i="12" s="1"/>
  <c r="M194" i="12"/>
  <c r="N194" i="12" s="1"/>
  <c r="O194" i="12" s="1"/>
  <c r="M202" i="12"/>
  <c r="N202" i="12" s="1"/>
  <c r="O202" i="12" s="1"/>
  <c r="M210" i="12"/>
  <c r="N210" i="12" s="1"/>
  <c r="O210" i="12" s="1"/>
  <c r="M218" i="12"/>
  <c r="N218" i="12" s="1"/>
  <c r="O218" i="12" s="1"/>
  <c r="M226" i="12"/>
  <c r="N226" i="12" s="1"/>
  <c r="O226" i="12" s="1"/>
  <c r="M234" i="12"/>
  <c r="N234" i="12" s="1"/>
  <c r="O234" i="12" s="1"/>
  <c r="M242" i="12"/>
  <c r="N242" i="12" s="1"/>
  <c r="O242" i="12" s="1"/>
  <c r="M250" i="12"/>
  <c r="N250" i="12" s="1"/>
  <c r="O250" i="12" s="1"/>
  <c r="M258" i="12"/>
  <c r="N258" i="12" s="1"/>
  <c r="O258" i="12" s="1"/>
  <c r="M266" i="12"/>
  <c r="N266" i="12" s="1"/>
  <c r="O266" i="12" s="1"/>
  <c r="M274" i="12"/>
  <c r="N274" i="12" s="1"/>
  <c r="O274" i="12" s="1"/>
  <c r="M282" i="12"/>
  <c r="N282" i="12" s="1"/>
  <c r="O282" i="12" s="1"/>
  <c r="M290" i="12"/>
  <c r="N290" i="12" s="1"/>
  <c r="O290" i="12" s="1"/>
  <c r="M298" i="12"/>
  <c r="N298" i="12" s="1"/>
  <c r="O298" i="12" s="1"/>
  <c r="M19" i="12"/>
  <c r="N19" i="12" s="1"/>
  <c r="O19" i="12" s="1"/>
  <c r="M27" i="12"/>
  <c r="N27" i="12" s="1"/>
  <c r="O27" i="12" s="1"/>
  <c r="M35" i="12"/>
  <c r="N35" i="12" s="1"/>
  <c r="O35" i="12" s="1"/>
  <c r="M43" i="12"/>
  <c r="N43" i="12" s="1"/>
  <c r="O43" i="12" s="1"/>
  <c r="M51" i="12"/>
  <c r="N51" i="12" s="1"/>
  <c r="O51" i="12" s="1"/>
  <c r="M59" i="12"/>
  <c r="N59" i="12" s="1"/>
  <c r="O59" i="12" s="1"/>
  <c r="M67" i="12"/>
  <c r="N67" i="12" s="1"/>
  <c r="O67" i="12" s="1"/>
  <c r="M75" i="12"/>
  <c r="N75" i="12" s="1"/>
  <c r="O75" i="12" s="1"/>
  <c r="M83" i="12"/>
  <c r="N83" i="12" s="1"/>
  <c r="O83" i="12" s="1"/>
  <c r="M91" i="12"/>
  <c r="N91" i="12" s="1"/>
  <c r="O91" i="12" s="1"/>
  <c r="M99" i="12"/>
  <c r="N99" i="12" s="1"/>
  <c r="O99" i="12" s="1"/>
  <c r="M107" i="12"/>
  <c r="N107" i="12" s="1"/>
  <c r="O107" i="12" s="1"/>
  <c r="M115" i="12"/>
  <c r="N115" i="12" s="1"/>
  <c r="O115" i="12" s="1"/>
  <c r="M123" i="12"/>
  <c r="N123" i="12" s="1"/>
  <c r="O123" i="12" s="1"/>
  <c r="M131" i="12"/>
  <c r="N131" i="12" s="1"/>
  <c r="O131" i="12" s="1"/>
  <c r="M139" i="12"/>
  <c r="N139" i="12" s="1"/>
  <c r="O139" i="12" s="1"/>
  <c r="M147" i="12"/>
  <c r="N147" i="12" s="1"/>
  <c r="O147" i="12" s="1"/>
  <c r="M155" i="12"/>
  <c r="N155" i="12" s="1"/>
  <c r="O155" i="12" s="1"/>
  <c r="M163" i="12"/>
  <c r="N163" i="12" s="1"/>
  <c r="O163" i="12" s="1"/>
  <c r="M171" i="12"/>
  <c r="N171" i="12" s="1"/>
  <c r="O171" i="12" s="1"/>
  <c r="M179" i="12"/>
  <c r="N179" i="12" s="1"/>
  <c r="O179" i="12" s="1"/>
  <c r="M187" i="12"/>
  <c r="N187" i="12" s="1"/>
  <c r="O187" i="12" s="1"/>
  <c r="M195" i="12"/>
  <c r="N195" i="12" s="1"/>
  <c r="O195" i="12" s="1"/>
  <c r="M203" i="12"/>
  <c r="N203" i="12" s="1"/>
  <c r="O203" i="12" s="1"/>
  <c r="M211" i="12"/>
  <c r="N211" i="12" s="1"/>
  <c r="O211" i="12" s="1"/>
  <c r="M219" i="12"/>
  <c r="N219" i="12" s="1"/>
  <c r="O219" i="12" s="1"/>
  <c r="M227" i="12"/>
  <c r="N227" i="12" s="1"/>
  <c r="O227" i="12" s="1"/>
  <c r="M235" i="12"/>
  <c r="N235" i="12" s="1"/>
  <c r="O235" i="12" s="1"/>
  <c r="M243" i="12"/>
  <c r="N243" i="12" s="1"/>
  <c r="O243" i="12" s="1"/>
  <c r="M251" i="12"/>
  <c r="N251" i="12" s="1"/>
  <c r="O251" i="12" s="1"/>
  <c r="M259" i="12"/>
  <c r="N259" i="12" s="1"/>
  <c r="O259" i="12" s="1"/>
  <c r="M267" i="12"/>
  <c r="N267" i="12" s="1"/>
  <c r="O267" i="12" s="1"/>
  <c r="M275" i="12"/>
  <c r="N275" i="12" s="1"/>
  <c r="O275" i="12" s="1"/>
  <c r="M283" i="12"/>
  <c r="N283" i="12" s="1"/>
  <c r="O283" i="12" s="1"/>
  <c r="M291" i="12"/>
  <c r="N291" i="12" s="1"/>
  <c r="O291" i="12" s="1"/>
  <c r="M16" i="12"/>
  <c r="N16" i="12" s="1"/>
  <c r="O16" i="12" s="1"/>
  <c r="M48" i="12"/>
  <c r="N48" i="12" s="1"/>
  <c r="O48" i="12" s="1"/>
  <c r="M80" i="12"/>
  <c r="N80" i="12" s="1"/>
  <c r="O80" i="12" s="1"/>
  <c r="M112" i="12"/>
  <c r="N112" i="12" s="1"/>
  <c r="O112" i="12" s="1"/>
  <c r="M144" i="12"/>
  <c r="N144" i="12" s="1"/>
  <c r="O144" i="12" s="1"/>
  <c r="M176" i="12"/>
  <c r="N176" i="12" s="1"/>
  <c r="O176" i="12" s="1"/>
  <c r="M208" i="12"/>
  <c r="N208" i="12" s="1"/>
  <c r="O208" i="12" s="1"/>
  <c r="M240" i="12"/>
  <c r="N240" i="12" s="1"/>
  <c r="O240" i="12" s="1"/>
  <c r="M272" i="12"/>
  <c r="N272" i="12" s="1"/>
  <c r="O272" i="12" s="1"/>
  <c r="M300" i="12"/>
  <c r="N300" i="12" s="1"/>
  <c r="O300" i="12" s="1"/>
  <c r="M60" i="12"/>
  <c r="N60" i="12" s="1"/>
  <c r="O60" i="12" s="1"/>
  <c r="M124" i="12"/>
  <c r="N124" i="12" s="1"/>
  <c r="O124" i="12" s="1"/>
  <c r="M188" i="12"/>
  <c r="N188" i="12" s="1"/>
  <c r="O188" i="12" s="1"/>
  <c r="M220" i="12"/>
  <c r="N220" i="12" s="1"/>
  <c r="O220" i="12" s="1"/>
  <c r="M284" i="12"/>
  <c r="N284" i="12" s="1"/>
  <c r="O284" i="12" s="1"/>
  <c r="M20" i="12"/>
  <c r="N20" i="12" s="1"/>
  <c r="O20" i="12" s="1"/>
  <c r="M52" i="12"/>
  <c r="N52" i="12" s="1"/>
  <c r="O52" i="12" s="1"/>
  <c r="M84" i="12"/>
  <c r="N84" i="12" s="1"/>
  <c r="O84" i="12" s="1"/>
  <c r="M116" i="12"/>
  <c r="N116" i="12" s="1"/>
  <c r="O116" i="12" s="1"/>
  <c r="M148" i="12"/>
  <c r="N148" i="12" s="1"/>
  <c r="O148" i="12" s="1"/>
  <c r="M180" i="12"/>
  <c r="N180" i="12" s="1"/>
  <c r="O180" i="12" s="1"/>
  <c r="M212" i="12"/>
  <c r="N212" i="12" s="1"/>
  <c r="O212" i="12" s="1"/>
  <c r="M244" i="12"/>
  <c r="N244" i="12" s="1"/>
  <c r="O244" i="12" s="1"/>
  <c r="M276" i="12"/>
  <c r="N276" i="12" s="1"/>
  <c r="O276" i="12" s="1"/>
  <c r="M304" i="12"/>
  <c r="N304" i="12" s="1"/>
  <c r="O304" i="12" s="1"/>
  <c r="M92" i="12"/>
  <c r="N92" i="12" s="1"/>
  <c r="O92" i="12" s="1"/>
  <c r="M24" i="12"/>
  <c r="N24" i="12" s="1"/>
  <c r="O24" i="12" s="1"/>
  <c r="M56" i="12"/>
  <c r="N56" i="12" s="1"/>
  <c r="O56" i="12" s="1"/>
  <c r="M88" i="12"/>
  <c r="N88" i="12" s="1"/>
  <c r="O88" i="12" s="1"/>
  <c r="M120" i="12"/>
  <c r="N120" i="12" s="1"/>
  <c r="O120" i="12" s="1"/>
  <c r="M152" i="12"/>
  <c r="N152" i="12" s="1"/>
  <c r="O152" i="12" s="1"/>
  <c r="M184" i="12"/>
  <c r="N184" i="12" s="1"/>
  <c r="O184" i="12" s="1"/>
  <c r="M216" i="12"/>
  <c r="N216" i="12" s="1"/>
  <c r="O216" i="12" s="1"/>
  <c r="M248" i="12"/>
  <c r="N248" i="12" s="1"/>
  <c r="O248" i="12" s="1"/>
  <c r="M280" i="12"/>
  <c r="N280" i="12" s="1"/>
  <c r="O280" i="12" s="1"/>
  <c r="M28" i="12"/>
  <c r="N28" i="12" s="1"/>
  <c r="O28" i="12" s="1"/>
  <c r="M156" i="12"/>
  <c r="N156" i="12" s="1"/>
  <c r="O156" i="12" s="1"/>
  <c r="M252" i="12"/>
  <c r="N252" i="12" s="1"/>
  <c r="O252" i="12" s="1"/>
  <c r="M32" i="12"/>
  <c r="N32" i="12" s="1"/>
  <c r="O32" i="12" s="1"/>
  <c r="M64" i="12"/>
  <c r="N64" i="12" s="1"/>
  <c r="O64" i="12" s="1"/>
  <c r="M96" i="12"/>
  <c r="N96" i="12" s="1"/>
  <c r="O96" i="12" s="1"/>
  <c r="M128" i="12"/>
  <c r="N128" i="12" s="1"/>
  <c r="O128" i="12" s="1"/>
  <c r="M160" i="12"/>
  <c r="N160" i="12" s="1"/>
  <c r="O160" i="12" s="1"/>
  <c r="M192" i="12"/>
  <c r="N192" i="12" s="1"/>
  <c r="O192" i="12" s="1"/>
  <c r="M224" i="12"/>
  <c r="N224" i="12" s="1"/>
  <c r="O224" i="12" s="1"/>
  <c r="M256" i="12"/>
  <c r="N256" i="12" s="1"/>
  <c r="O256" i="12" s="1"/>
  <c r="M288" i="12"/>
  <c r="N288" i="12" s="1"/>
  <c r="O288" i="12" s="1"/>
  <c r="M72" i="12"/>
  <c r="N72" i="12" s="1"/>
  <c r="O72" i="12" s="1"/>
  <c r="M76" i="12"/>
  <c r="N76" i="12" s="1"/>
  <c r="O76" i="12" s="1"/>
  <c r="M140" i="12"/>
  <c r="N140" i="12" s="1"/>
  <c r="O140" i="12" s="1"/>
  <c r="M204" i="12"/>
  <c r="N204" i="12" s="1"/>
  <c r="O204" i="12" s="1"/>
  <c r="M299" i="12"/>
  <c r="N299" i="12" s="1"/>
  <c r="O299" i="12" s="1"/>
  <c r="M36" i="12"/>
  <c r="N36" i="12" s="1"/>
  <c r="O36" i="12" s="1"/>
  <c r="M68" i="12"/>
  <c r="N68" i="12" s="1"/>
  <c r="O68" i="12" s="1"/>
  <c r="M100" i="12"/>
  <c r="N100" i="12" s="1"/>
  <c r="O100" i="12" s="1"/>
  <c r="M132" i="12"/>
  <c r="N132" i="12" s="1"/>
  <c r="O132" i="12" s="1"/>
  <c r="M164" i="12"/>
  <c r="N164" i="12" s="1"/>
  <c r="O164" i="12" s="1"/>
  <c r="M196" i="12"/>
  <c r="N196" i="12" s="1"/>
  <c r="O196" i="12" s="1"/>
  <c r="M228" i="12"/>
  <c r="N228" i="12" s="1"/>
  <c r="O228" i="12" s="1"/>
  <c r="M260" i="12"/>
  <c r="N260" i="12" s="1"/>
  <c r="O260" i="12" s="1"/>
  <c r="M292" i="12"/>
  <c r="N292" i="12" s="1"/>
  <c r="O292" i="12" s="1"/>
  <c r="M40" i="12"/>
  <c r="N40" i="12" s="1"/>
  <c r="O40" i="12" s="1"/>
  <c r="M104" i="12"/>
  <c r="N104" i="12" s="1"/>
  <c r="O104" i="12" s="1"/>
  <c r="M136" i="12"/>
  <c r="N136" i="12" s="1"/>
  <c r="O136" i="12" s="1"/>
  <c r="M168" i="12"/>
  <c r="N168" i="12" s="1"/>
  <c r="O168" i="12" s="1"/>
  <c r="M200" i="12"/>
  <c r="N200" i="12" s="1"/>
  <c r="O200" i="12" s="1"/>
  <c r="M232" i="12"/>
  <c r="N232" i="12" s="1"/>
  <c r="O232" i="12" s="1"/>
  <c r="M264" i="12"/>
  <c r="N264" i="12" s="1"/>
  <c r="O264" i="12" s="1"/>
  <c r="M296" i="12"/>
  <c r="N296" i="12" s="1"/>
  <c r="O296" i="12" s="1"/>
  <c r="M44" i="12"/>
  <c r="N44" i="12" s="1"/>
  <c r="O44" i="12" s="1"/>
  <c r="M108" i="12"/>
  <c r="N108" i="12" s="1"/>
  <c r="O108" i="12" s="1"/>
  <c r="M172" i="12"/>
  <c r="N172" i="12" s="1"/>
  <c r="O172" i="12" s="1"/>
  <c r="M236" i="12"/>
  <c r="N236" i="12" s="1"/>
  <c r="O236" i="12" s="1"/>
  <c r="M268" i="12"/>
  <c r="N268" i="12" s="1"/>
  <c r="O268" i="12" s="1"/>
  <c r="L6" i="7"/>
  <c r="R6" i="7" l="1"/>
  <c r="P6" i="7"/>
  <c r="O11" i="12"/>
  <c r="N11" i="12" s="1"/>
  <c r="C4" i="11" l="1"/>
  <c r="F7" i="10"/>
  <c r="C7" i="10"/>
  <c r="N7" i="10" s="1"/>
  <c r="N8" i="10" l="1"/>
  <c r="N70" i="10"/>
  <c r="N134" i="10"/>
  <c r="N198" i="10"/>
  <c r="N262" i="10"/>
  <c r="N257" i="10"/>
  <c r="N187" i="10"/>
  <c r="N188" i="10"/>
  <c r="N173" i="10"/>
  <c r="N55" i="10"/>
  <c r="N119" i="10"/>
  <c r="N183" i="10"/>
  <c r="N247" i="10"/>
  <c r="N225" i="10"/>
  <c r="N44" i="10"/>
  <c r="N189" i="10"/>
  <c r="N56" i="10"/>
  <c r="N120" i="10"/>
  <c r="N184" i="10"/>
  <c r="N248" i="10"/>
  <c r="N233" i="10"/>
  <c r="N139" i="10"/>
  <c r="N116" i="10"/>
  <c r="N133" i="10"/>
  <c r="N41" i="10"/>
  <c r="N105" i="10"/>
  <c r="N169" i="10"/>
  <c r="N147" i="10"/>
  <c r="N180" i="10"/>
  <c r="N181" i="10"/>
  <c r="N42" i="10"/>
  <c r="N106" i="10"/>
  <c r="N170" i="10"/>
  <c r="N234" i="10"/>
  <c r="N163" i="10"/>
  <c r="N156" i="10"/>
  <c r="N165" i="10"/>
  <c r="N273" i="10"/>
  <c r="N172" i="10"/>
  <c r="N49" i="10"/>
  <c r="N201" i="10"/>
  <c r="N179" i="10"/>
  <c r="N205" i="10"/>
  <c r="N50" i="10"/>
  <c r="N178" i="10"/>
  <c r="N242" i="10"/>
  <c r="N203" i="10"/>
  <c r="N213" i="10"/>
  <c r="N250" i="10"/>
  <c r="N236" i="10"/>
  <c r="N272" i="10"/>
  <c r="N285" i="10"/>
  <c r="N251" i="10"/>
  <c r="N130" i="10"/>
  <c r="N275" i="10"/>
  <c r="N87" i="10"/>
  <c r="N24" i="10"/>
  <c r="N283" i="10"/>
  <c r="N137" i="10"/>
  <c r="N10" i="10"/>
  <c r="N37" i="10"/>
  <c r="N68" i="10"/>
  <c r="N159" i="10"/>
  <c r="N13" i="10"/>
  <c r="N288" i="10"/>
  <c r="N81" i="10"/>
  <c r="N69" i="10"/>
  <c r="N52" i="10"/>
  <c r="N91" i="10"/>
  <c r="N126" i="10"/>
  <c r="N148" i="10"/>
  <c r="N48" i="10"/>
  <c r="N92" i="10"/>
  <c r="N157" i="10"/>
  <c r="N124" i="10"/>
  <c r="N14" i="10"/>
  <c r="N78" i="10"/>
  <c r="N142" i="10"/>
  <c r="N206" i="10"/>
  <c r="N270" i="10"/>
  <c r="N281" i="10"/>
  <c r="N227" i="10"/>
  <c r="N228" i="10"/>
  <c r="N221" i="10"/>
  <c r="N63" i="10"/>
  <c r="N127" i="10"/>
  <c r="N191" i="10"/>
  <c r="N255" i="10"/>
  <c r="N265" i="10"/>
  <c r="N100" i="10"/>
  <c r="N229" i="10"/>
  <c r="N64" i="10"/>
  <c r="N128" i="10"/>
  <c r="N192" i="10"/>
  <c r="N256" i="10"/>
  <c r="N171" i="10"/>
  <c r="N197" i="10"/>
  <c r="N113" i="10"/>
  <c r="N212" i="10"/>
  <c r="N114" i="10"/>
  <c r="N196" i="10"/>
  <c r="N253" i="10"/>
  <c r="N282" i="10"/>
  <c r="N129" i="10"/>
  <c r="N284" i="10"/>
  <c r="N194" i="10"/>
  <c r="N277" i="10"/>
  <c r="N215" i="10"/>
  <c r="N268" i="10"/>
  <c r="N216" i="10"/>
  <c r="N9" i="10"/>
  <c r="N291" i="10"/>
  <c r="N138" i="10"/>
  <c r="N132" i="10"/>
  <c r="N83" i="10"/>
  <c r="N31" i="10"/>
  <c r="N287" i="10"/>
  <c r="N160" i="10"/>
  <c r="N17" i="10"/>
  <c r="N36" i="10"/>
  <c r="N59" i="10"/>
  <c r="N117" i="10"/>
  <c r="N93" i="10"/>
  <c r="N241" i="10"/>
  <c r="N175" i="10"/>
  <c r="N176" i="10"/>
  <c r="N33" i="10"/>
  <c r="N162" i="10"/>
  <c r="N22" i="10"/>
  <c r="N86" i="10"/>
  <c r="N150" i="10"/>
  <c r="N214" i="10"/>
  <c r="N278" i="10"/>
  <c r="N258" i="10"/>
  <c r="N259" i="10"/>
  <c r="N260" i="10"/>
  <c r="N261" i="10"/>
  <c r="N71" i="10"/>
  <c r="N135" i="10"/>
  <c r="N199" i="10"/>
  <c r="N263" i="10"/>
  <c r="N297" i="10"/>
  <c r="N164" i="10"/>
  <c r="N269" i="10"/>
  <c r="N72" i="10"/>
  <c r="N136" i="10"/>
  <c r="N200" i="10"/>
  <c r="N264" i="10"/>
  <c r="N266" i="10"/>
  <c r="N195" i="10"/>
  <c r="N204" i="10"/>
  <c r="N245" i="10"/>
  <c r="N57" i="10"/>
  <c r="N121" i="10"/>
  <c r="N217" i="10"/>
  <c r="N219" i="10"/>
  <c r="N252" i="10"/>
  <c r="N237" i="10"/>
  <c r="N58" i="10"/>
  <c r="N122" i="10"/>
  <c r="N186" i="10"/>
  <c r="N235" i="10"/>
  <c r="N208" i="10"/>
  <c r="N65" i="10"/>
  <c r="N293" i="10"/>
  <c r="N274" i="10"/>
  <c r="N23" i="10"/>
  <c r="N88" i="10"/>
  <c r="N292" i="10"/>
  <c r="N289" i="10"/>
  <c r="N74" i="10"/>
  <c r="N12" i="10"/>
  <c r="N177" i="10"/>
  <c r="N95" i="10"/>
  <c r="N131" i="10"/>
  <c r="N224" i="10"/>
  <c r="N21" i="10"/>
  <c r="N11" i="10"/>
  <c r="N146" i="10"/>
  <c r="N26" i="10"/>
  <c r="N76" i="10"/>
  <c r="N155" i="10"/>
  <c r="N47" i="10"/>
  <c r="N267" i="10"/>
  <c r="N240" i="10"/>
  <c r="N97" i="10"/>
  <c r="N34" i="10"/>
  <c r="N125" i="10"/>
  <c r="N30" i="10"/>
  <c r="N94" i="10"/>
  <c r="N158" i="10"/>
  <c r="N222" i="10"/>
  <c r="N286" i="10"/>
  <c r="N298" i="10"/>
  <c r="N299" i="10"/>
  <c r="N300" i="10"/>
  <c r="N15" i="10"/>
  <c r="N79" i="10"/>
  <c r="N143" i="10"/>
  <c r="N207" i="10"/>
  <c r="N271" i="10"/>
  <c r="N290" i="10"/>
  <c r="N220" i="10"/>
  <c r="N16" i="10"/>
  <c r="N80" i="10"/>
  <c r="N144" i="10"/>
  <c r="N243" i="10"/>
  <c r="N244" i="10"/>
  <c r="N249" i="10"/>
  <c r="N66" i="10"/>
  <c r="N276" i="10"/>
  <c r="N279" i="10"/>
  <c r="N152" i="10"/>
  <c r="N19" i="10"/>
  <c r="N73" i="10"/>
  <c r="N29" i="10"/>
  <c r="N27" i="10"/>
  <c r="N238" i="10"/>
  <c r="N223" i="10"/>
  <c r="N96" i="10"/>
  <c r="N20" i="10"/>
  <c r="N145" i="10"/>
  <c r="N82" i="10"/>
  <c r="N53" i="10"/>
  <c r="N218" i="10"/>
  <c r="N190" i="10"/>
  <c r="N149" i="10"/>
  <c r="N141" i="10"/>
  <c r="N107" i="10"/>
  <c r="N140" i="10"/>
  <c r="N123" i="10"/>
  <c r="N38" i="10"/>
  <c r="N102" i="10"/>
  <c r="N166" i="10"/>
  <c r="N230" i="10"/>
  <c r="N294" i="10"/>
  <c r="N43" i="10"/>
  <c r="N28" i="10"/>
  <c r="N45" i="10"/>
  <c r="N151" i="10"/>
  <c r="N35" i="10"/>
  <c r="N280" i="10"/>
  <c r="N202" i="10"/>
  <c r="N51" i="10"/>
  <c r="N18" i="10"/>
  <c r="N90" i="10"/>
  <c r="N62" i="10"/>
  <c r="N239" i="10"/>
  <c r="N193" i="10"/>
  <c r="N99" i="10"/>
  <c r="N226" i="10"/>
  <c r="N46" i="10"/>
  <c r="N110" i="10"/>
  <c r="N174" i="10"/>
  <c r="N77" i="10"/>
  <c r="N32" i="10"/>
  <c r="N210" i="10"/>
  <c r="N185" i="10"/>
  <c r="N161" i="10"/>
  <c r="N54" i="10"/>
  <c r="N118" i="10"/>
  <c r="N182" i="10"/>
  <c r="N246" i="10"/>
  <c r="N209" i="10"/>
  <c r="N115" i="10"/>
  <c r="N108" i="10"/>
  <c r="N109" i="10"/>
  <c r="N39" i="10"/>
  <c r="N103" i="10"/>
  <c r="N167" i="10"/>
  <c r="N231" i="10"/>
  <c r="N295" i="10"/>
  <c r="N211" i="10"/>
  <c r="N85" i="10"/>
  <c r="N40" i="10"/>
  <c r="N104" i="10"/>
  <c r="N168" i="10"/>
  <c r="N232" i="10"/>
  <c r="N296" i="10"/>
  <c r="N75" i="10"/>
  <c r="N60" i="10"/>
  <c r="N61" i="10"/>
  <c r="N25" i="10"/>
  <c r="N89" i="10"/>
  <c r="N153" i="10"/>
  <c r="N67" i="10"/>
  <c r="N84" i="10"/>
  <c r="N154" i="10"/>
  <c r="N254" i="10"/>
  <c r="N111" i="10"/>
  <c r="N112" i="10"/>
  <c r="N101" i="10"/>
  <c r="N98" i="10"/>
  <c r="G7" i="10"/>
  <c r="AB12" i="9"/>
  <c r="O12" i="9" l="1"/>
  <c r="N6" i="8"/>
  <c r="I4" i="11" l="1"/>
  <c r="J4" i="11"/>
  <c r="H4" i="11"/>
  <c r="G4" i="11"/>
  <c r="F4" i="11"/>
  <c r="E4" i="11"/>
  <c r="D4" i="11"/>
  <c r="R7" i="10" l="1"/>
  <c r="Q7" i="10"/>
  <c r="P7" i="10"/>
  <c r="AA12" i="9"/>
  <c r="Z12" i="9"/>
  <c r="Y12" i="9"/>
  <c r="X12" i="9"/>
  <c r="W12" i="9"/>
  <c r="V12" i="9"/>
  <c r="U12" i="9"/>
  <c r="T12" i="9"/>
  <c r="P12" i="9" l="1"/>
  <c r="M6" i="8" l="1"/>
  <c r="L6" i="8"/>
  <c r="K6" i="8"/>
  <c r="J6" i="8"/>
  <c r="I6" i="8"/>
  <c r="H6" i="8"/>
  <c r="G6" i="8"/>
  <c r="F6" i="8"/>
  <c r="E6" i="8"/>
  <c r="D6" i="8"/>
  <c r="C6" i="8"/>
  <c r="N6" i="7"/>
  <c r="K6" i="7"/>
  <c r="I6" i="7"/>
  <c r="H6" i="7"/>
  <c r="E6" i="7"/>
  <c r="D6" i="7"/>
  <c r="C6" i="7"/>
  <c r="K12" i="9" l="1"/>
  <c r="L12" i="9" s="1"/>
  <c r="J12" i="9"/>
  <c r="I12" i="9"/>
  <c r="E12" i="9"/>
  <c r="F12" i="9" l="1"/>
  <c r="G12" i="9" s="1"/>
  <c r="G21" i="9" l="1"/>
  <c r="G29" i="9"/>
  <c r="G37" i="9"/>
  <c r="G45" i="9"/>
  <c r="G53" i="9"/>
  <c r="G61" i="9"/>
  <c r="G69" i="9"/>
  <c r="G77" i="9"/>
  <c r="G85" i="9"/>
  <c r="G93" i="9"/>
  <c r="G101" i="9"/>
  <c r="G109" i="9"/>
  <c r="G117" i="9"/>
  <c r="G125" i="9"/>
  <c r="G133" i="9"/>
  <c r="G141" i="9"/>
  <c r="G149" i="9"/>
  <c r="G157" i="9"/>
  <c r="G165" i="9"/>
  <c r="G173" i="9"/>
  <c r="G181" i="9"/>
  <c r="G189" i="9"/>
  <c r="G197" i="9"/>
  <c r="G205" i="9"/>
  <c r="G213" i="9"/>
  <c r="G221" i="9"/>
  <c r="G229" i="9"/>
  <c r="G237" i="9"/>
  <c r="G245" i="9"/>
  <c r="G253" i="9"/>
  <c r="G261" i="9"/>
  <c r="G269" i="9"/>
  <c r="G277" i="9"/>
  <c r="G285" i="9"/>
  <c r="G293" i="9"/>
  <c r="G301" i="9"/>
  <c r="G14" i="9"/>
  <c r="G22" i="9"/>
  <c r="G30" i="9"/>
  <c r="G38" i="9"/>
  <c r="G46" i="9"/>
  <c r="G54" i="9"/>
  <c r="G62" i="9"/>
  <c r="G70" i="9"/>
  <c r="G78" i="9"/>
  <c r="G86" i="9"/>
  <c r="G94" i="9"/>
  <c r="G102" i="9"/>
  <c r="G110" i="9"/>
  <c r="G118" i="9"/>
  <c r="G126" i="9"/>
  <c r="G134" i="9"/>
  <c r="G142" i="9"/>
  <c r="G150" i="9"/>
  <c r="G158" i="9"/>
  <c r="G166" i="9"/>
  <c r="G174" i="9"/>
  <c r="G182" i="9"/>
  <c r="G190" i="9"/>
  <c r="G198" i="9"/>
  <c r="G206" i="9"/>
  <c r="G214" i="9"/>
  <c r="G222" i="9"/>
  <c r="G230" i="9"/>
  <c r="G238" i="9"/>
  <c r="G246" i="9"/>
  <c r="G254" i="9"/>
  <c r="G262" i="9"/>
  <c r="G270" i="9"/>
  <c r="G278" i="9"/>
  <c r="G286" i="9"/>
  <c r="G294" i="9"/>
  <c r="G302" i="9"/>
  <c r="G15" i="9"/>
  <c r="G23" i="9"/>
  <c r="G31" i="9"/>
  <c r="G39" i="9"/>
  <c r="G47" i="9"/>
  <c r="G55" i="9"/>
  <c r="G63" i="9"/>
  <c r="G71" i="9"/>
  <c r="G79" i="9"/>
  <c r="G87" i="9"/>
  <c r="G95" i="9"/>
  <c r="G103" i="9"/>
  <c r="G111" i="9"/>
  <c r="G119" i="9"/>
  <c r="G127" i="9"/>
  <c r="G135" i="9"/>
  <c r="G143" i="9"/>
  <c r="G151" i="9"/>
  <c r="G159" i="9"/>
  <c r="G167" i="9"/>
  <c r="G175" i="9"/>
  <c r="G183" i="9"/>
  <c r="G191" i="9"/>
  <c r="G199" i="9"/>
  <c r="G207" i="9"/>
  <c r="G215" i="9"/>
  <c r="G223" i="9"/>
  <c r="G231" i="9"/>
  <c r="G239" i="9"/>
  <c r="G247" i="9"/>
  <c r="G255" i="9"/>
  <c r="G263" i="9"/>
  <c r="G271" i="9"/>
  <c r="G279" i="9"/>
  <c r="G287" i="9"/>
  <c r="G295" i="9"/>
  <c r="G303" i="9"/>
  <c r="G16" i="9"/>
  <c r="G24" i="9"/>
  <c r="G32" i="9"/>
  <c r="G40" i="9"/>
  <c r="G48" i="9"/>
  <c r="G56" i="9"/>
  <c r="G64" i="9"/>
  <c r="G72" i="9"/>
  <c r="G80" i="9"/>
  <c r="G88" i="9"/>
  <c r="G96" i="9"/>
  <c r="G104" i="9"/>
  <c r="G112" i="9"/>
  <c r="G120" i="9"/>
  <c r="G128" i="9"/>
  <c r="G136" i="9"/>
  <c r="G144" i="9"/>
  <c r="G152" i="9"/>
  <c r="G160" i="9"/>
  <c r="G168" i="9"/>
  <c r="G176" i="9"/>
  <c r="G184" i="9"/>
  <c r="G192" i="9"/>
  <c r="G200" i="9"/>
  <c r="G208" i="9"/>
  <c r="G216" i="9"/>
  <c r="G224" i="9"/>
  <c r="G232" i="9"/>
  <c r="G240" i="9"/>
  <c r="G248" i="9"/>
  <c r="G256" i="9"/>
  <c r="G264" i="9"/>
  <c r="G272" i="9"/>
  <c r="G280" i="9"/>
  <c r="G288" i="9"/>
  <c r="G296" i="9"/>
  <c r="G304" i="9"/>
  <c r="G17" i="9"/>
  <c r="G25" i="9"/>
  <c r="G33" i="9"/>
  <c r="G41" i="9"/>
  <c r="G49" i="9"/>
  <c r="G57" i="9"/>
  <c r="G65" i="9"/>
  <c r="G73" i="9"/>
  <c r="G81" i="9"/>
  <c r="G89" i="9"/>
  <c r="G97" i="9"/>
  <c r="G105" i="9"/>
  <c r="G113" i="9"/>
  <c r="G121" i="9"/>
  <c r="G129" i="9"/>
  <c r="G137" i="9"/>
  <c r="G145" i="9"/>
  <c r="G153" i="9"/>
  <c r="G161" i="9"/>
  <c r="G169" i="9"/>
  <c r="G177" i="9"/>
  <c r="G185" i="9"/>
  <c r="G193" i="9"/>
  <c r="G201" i="9"/>
  <c r="G209" i="9"/>
  <c r="G217" i="9"/>
  <c r="G225" i="9"/>
  <c r="G233" i="9"/>
  <c r="G241" i="9"/>
  <c r="G249" i="9"/>
  <c r="G257" i="9"/>
  <c r="G265" i="9"/>
  <c r="G273" i="9"/>
  <c r="G281" i="9"/>
  <c r="G289" i="9"/>
  <c r="G297" i="9"/>
  <c r="G305" i="9"/>
  <c r="G18" i="9"/>
  <c r="G26" i="9"/>
  <c r="G34" i="9"/>
  <c r="G42" i="9"/>
  <c r="G50" i="9"/>
  <c r="G58" i="9"/>
  <c r="G66" i="9"/>
  <c r="G74" i="9"/>
  <c r="G82" i="9"/>
  <c r="G90" i="9"/>
  <c r="G98" i="9"/>
  <c r="G106" i="9"/>
  <c r="G114" i="9"/>
  <c r="G122" i="9"/>
  <c r="G130" i="9"/>
  <c r="G138" i="9"/>
  <c r="G146" i="9"/>
  <c r="G154" i="9"/>
  <c r="G162" i="9"/>
  <c r="G170" i="9"/>
  <c r="G178" i="9"/>
  <c r="G186" i="9"/>
  <c r="G194" i="9"/>
  <c r="G202" i="9"/>
  <c r="G210" i="9"/>
  <c r="G218" i="9"/>
  <c r="G226" i="9"/>
  <c r="G234" i="9"/>
  <c r="G242" i="9"/>
  <c r="G250" i="9"/>
  <c r="G258" i="9"/>
  <c r="G266" i="9"/>
  <c r="G274" i="9"/>
  <c r="G282" i="9"/>
  <c r="G290" i="9"/>
  <c r="G298" i="9"/>
  <c r="G13" i="9"/>
  <c r="G19" i="9"/>
  <c r="G27" i="9"/>
  <c r="G35" i="9"/>
  <c r="G43" i="9"/>
  <c r="G51" i="9"/>
  <c r="G59" i="9"/>
  <c r="G67" i="9"/>
  <c r="G75" i="9"/>
  <c r="G83" i="9"/>
  <c r="G91" i="9"/>
  <c r="G99" i="9"/>
  <c r="G107" i="9"/>
  <c r="G115" i="9"/>
  <c r="G123" i="9"/>
  <c r="G131" i="9"/>
  <c r="G139" i="9"/>
  <c r="G147" i="9"/>
  <c r="G155" i="9"/>
  <c r="G163" i="9"/>
  <c r="G171" i="9"/>
  <c r="G179" i="9"/>
  <c r="G187" i="9"/>
  <c r="G195" i="9"/>
  <c r="G203" i="9"/>
  <c r="G211" i="9"/>
  <c r="G219" i="9"/>
  <c r="G227" i="9"/>
  <c r="G235" i="9"/>
  <c r="G243" i="9"/>
  <c r="G251" i="9"/>
  <c r="G259" i="9"/>
  <c r="G267" i="9"/>
  <c r="G275" i="9"/>
  <c r="G283" i="9"/>
  <c r="G291" i="9"/>
  <c r="G299" i="9"/>
  <c r="G20" i="9"/>
  <c r="G28" i="9"/>
  <c r="G36" i="9"/>
  <c r="G44" i="9"/>
  <c r="G52" i="9"/>
  <c r="G60" i="9"/>
  <c r="G68" i="9"/>
  <c r="G76" i="9"/>
  <c r="G84" i="9"/>
  <c r="G92" i="9"/>
  <c r="G100" i="9"/>
  <c r="G108" i="9"/>
  <c r="G116" i="9"/>
  <c r="G124" i="9"/>
  <c r="G132" i="9"/>
  <c r="G140" i="9"/>
  <c r="G148" i="9"/>
  <c r="G156" i="9"/>
  <c r="G164" i="9"/>
  <c r="G172" i="9"/>
  <c r="G180" i="9"/>
  <c r="G188" i="9"/>
  <c r="G196" i="9"/>
  <c r="G204" i="9"/>
  <c r="G212" i="9"/>
  <c r="G220" i="9"/>
  <c r="G228" i="9"/>
  <c r="G236" i="9"/>
  <c r="G244" i="9"/>
  <c r="G252" i="9"/>
  <c r="G260" i="9"/>
  <c r="G268" i="9"/>
  <c r="G276" i="9"/>
  <c r="G284" i="9"/>
  <c r="G292" i="9"/>
  <c r="G300" i="9"/>
  <c r="B3" i="9"/>
  <c r="M12" i="9" l="1"/>
</calcChain>
</file>

<file path=xl/sharedStrings.xml><?xml version="1.0" encoding="utf-8"?>
<sst xmlns="http://schemas.openxmlformats.org/spreadsheetml/2006/main" count="2863" uniqueCount="1188">
  <si>
    <t>Valtionosuusprosentti:</t>
  </si>
  <si>
    <t>Kuntien lkm</t>
  </si>
  <si>
    <t>Kuntanumero</t>
  </si>
  <si>
    <t>Kunta</t>
  </si>
  <si>
    <t>Ikärakenne, laskennallinen kustannus</t>
  </si>
  <si>
    <t>Laskennalliset kustannukset yhteensä</t>
  </si>
  <si>
    <t>Omarahoitusosuus, €/as</t>
  </si>
  <si>
    <t>Omarahoitusosuus, €</t>
  </si>
  <si>
    <t>Valtionosuus omarahoitusosuuden jälkeen (välisumma)</t>
  </si>
  <si>
    <t>Lisäosat yhteensä</t>
  </si>
  <si>
    <t>Valtionosuuteen tehtävät vähennykset ja lisäykset, netto</t>
  </si>
  <si>
    <t>YHTEENSÄ</t>
  </si>
  <si>
    <t>Alajärvi</t>
  </si>
  <si>
    <t>Alavieska</t>
  </si>
  <si>
    <t>Alavus</t>
  </si>
  <si>
    <t>Asikkala</t>
  </si>
  <si>
    <t>Askola</t>
  </si>
  <si>
    <t>Aura</t>
  </si>
  <si>
    <t>Akaa</t>
  </si>
  <si>
    <t>Enonkoski</t>
  </si>
  <si>
    <t>Enontekiö</t>
  </si>
  <si>
    <t>Espoo</t>
  </si>
  <si>
    <t>Eura</t>
  </si>
  <si>
    <t>Eurajoki</t>
  </si>
  <si>
    <t>Evijärvi</t>
  </si>
  <si>
    <t>Forssa</t>
  </si>
  <si>
    <t>Haapajärvi</t>
  </si>
  <si>
    <t>Haapavesi</t>
  </si>
  <si>
    <t>Hailuoto</t>
  </si>
  <si>
    <t>Halsua</t>
  </si>
  <si>
    <t>Hamina</t>
  </si>
  <si>
    <t>Hankasalmi</t>
  </si>
  <si>
    <t>Hanko</t>
  </si>
  <si>
    <t>Harjavalta</t>
  </si>
  <si>
    <t>Hartola</t>
  </si>
  <si>
    <t>Hattula</t>
  </si>
  <si>
    <t>Hausjärvi</t>
  </si>
  <si>
    <t>Heinävesi</t>
  </si>
  <si>
    <t>Helsinki</t>
  </si>
  <si>
    <t>Vantaa</t>
  </si>
  <si>
    <t>Hirvensalmi</t>
  </si>
  <si>
    <t>Hollola</t>
  </si>
  <si>
    <t>Huittinen</t>
  </si>
  <si>
    <t>Humppila</t>
  </si>
  <si>
    <t>Hyrynsalmi</t>
  </si>
  <si>
    <t>Hyvinkää</t>
  </si>
  <si>
    <t>Hämeenkyrö</t>
  </si>
  <si>
    <t>Hämeenlinna</t>
  </si>
  <si>
    <t>Heinola</t>
  </si>
  <si>
    <t>Ii</t>
  </si>
  <si>
    <t>Iisalmi</t>
  </si>
  <si>
    <t>Iitti</t>
  </si>
  <si>
    <t>Ikaalinen</t>
  </si>
  <si>
    <t>Ilmajoki</t>
  </si>
  <si>
    <t>Ilomantsi</t>
  </si>
  <si>
    <t>Inari</t>
  </si>
  <si>
    <t>Inkoo</t>
  </si>
  <si>
    <t>Isojoki</t>
  </si>
  <si>
    <t>Isokyrö</t>
  </si>
  <si>
    <t>Imatra</t>
  </si>
  <si>
    <t>Janakkala</t>
  </si>
  <si>
    <t>Joensuu</t>
  </si>
  <si>
    <t>Jokioinen</t>
  </si>
  <si>
    <t>Joroinen</t>
  </si>
  <si>
    <t>Joutsa</t>
  </si>
  <si>
    <t>Juuka</t>
  </si>
  <si>
    <t>Juupajoki</t>
  </si>
  <si>
    <t>Juva</t>
  </si>
  <si>
    <t>Jyväskylä</t>
  </si>
  <si>
    <t>Jämijärvi</t>
  </si>
  <si>
    <t>Jämsä</t>
  </si>
  <si>
    <t>Järvenpää</t>
  </si>
  <si>
    <t>Kaarina</t>
  </si>
  <si>
    <t>Kaavi</t>
  </si>
  <si>
    <t>Kajaani</t>
  </si>
  <si>
    <t>Kalajoki</t>
  </si>
  <si>
    <t>Kangasala</t>
  </si>
  <si>
    <t>Kangasniemi</t>
  </si>
  <si>
    <t>Kankaanpää</t>
  </si>
  <si>
    <t>Kannonkoski</t>
  </si>
  <si>
    <t>Kannus</t>
  </si>
  <si>
    <t>Karijoki</t>
  </si>
  <si>
    <t>Karkkila</t>
  </si>
  <si>
    <t>Karstula</t>
  </si>
  <si>
    <t>Karvia</t>
  </si>
  <si>
    <t>Kaskinen</t>
  </si>
  <si>
    <t>Kauhajoki</t>
  </si>
  <si>
    <t>Kauhava</t>
  </si>
  <si>
    <t>Kauniainen</t>
  </si>
  <si>
    <t>Kaustinen</t>
  </si>
  <si>
    <t>Keitele</t>
  </si>
  <si>
    <t>Kemi</t>
  </si>
  <si>
    <t>Keminmaa</t>
  </si>
  <si>
    <t>Kempele</t>
  </si>
  <si>
    <t>Kerava</t>
  </si>
  <si>
    <t>Keuruu</t>
  </si>
  <si>
    <t>Kihniö</t>
  </si>
  <si>
    <t>Kinnula</t>
  </si>
  <si>
    <t>Kirkkonummi</t>
  </si>
  <si>
    <t>Kitee</t>
  </si>
  <si>
    <t>Kittilä</t>
  </si>
  <si>
    <t>Kiuruvesi</t>
  </si>
  <si>
    <t>Kivijärvi</t>
  </si>
  <si>
    <t>Kokemäki</t>
  </si>
  <si>
    <t>Kokkola</t>
  </si>
  <si>
    <t>Kolari</t>
  </si>
  <si>
    <t>Konnevesi</t>
  </si>
  <si>
    <t>Kontiolahti</t>
  </si>
  <si>
    <t>Korsnäs</t>
  </si>
  <si>
    <t>Koski Tl</t>
  </si>
  <si>
    <t>Kotka</t>
  </si>
  <si>
    <t>Kouvola</t>
  </si>
  <si>
    <t>Kristiinankaupunki</t>
  </si>
  <si>
    <t>Kruunupyy</t>
  </si>
  <si>
    <t>Kuhmo</t>
  </si>
  <si>
    <t>Kuhmoinen</t>
  </si>
  <si>
    <t>Kuopio</t>
  </si>
  <si>
    <t>Kuortane</t>
  </si>
  <si>
    <t>Kurikka</t>
  </si>
  <si>
    <t>Kustavi</t>
  </si>
  <si>
    <t>Kuusamo</t>
  </si>
  <si>
    <t>Outokumpu</t>
  </si>
  <si>
    <t>Kyyjärvi</t>
  </si>
  <si>
    <t>Kärkölä</t>
  </si>
  <si>
    <t>Kärsämäki</t>
  </si>
  <si>
    <t>Kemijärvi</t>
  </si>
  <si>
    <t>Kemiönsaari</t>
  </si>
  <si>
    <t>Lahti</t>
  </si>
  <si>
    <t>Laihia</t>
  </si>
  <si>
    <t>Laitila</t>
  </si>
  <si>
    <t>Lapinlahti</t>
  </si>
  <si>
    <t>Lappajärvi</t>
  </si>
  <si>
    <t>Lappeenranta</t>
  </si>
  <si>
    <t>Lapinjärvi</t>
  </si>
  <si>
    <t>Lapua</t>
  </si>
  <si>
    <t>Laukaa</t>
  </si>
  <si>
    <t>Lemi</t>
  </si>
  <si>
    <t>Lempäälä</t>
  </si>
  <si>
    <t>Leppävirta</t>
  </si>
  <si>
    <t>Lestijärvi</t>
  </si>
  <si>
    <t>Lieksa</t>
  </si>
  <si>
    <t>Lieto</t>
  </si>
  <si>
    <t>Liminka</t>
  </si>
  <si>
    <t>Liperi</t>
  </si>
  <si>
    <t>Loimaa</t>
  </si>
  <si>
    <t>Loppi</t>
  </si>
  <si>
    <t>Loviisa</t>
  </si>
  <si>
    <t>Luhanka</t>
  </si>
  <si>
    <t>Lumijoki</t>
  </si>
  <si>
    <t>Luoto</t>
  </si>
  <si>
    <t>Luumäki</t>
  </si>
  <si>
    <t>Lohja</t>
  </si>
  <si>
    <t>Parainen</t>
  </si>
  <si>
    <t>Maalahti</t>
  </si>
  <si>
    <t>Marttila</t>
  </si>
  <si>
    <t>Masku</t>
  </si>
  <si>
    <t>Merijärvi</t>
  </si>
  <si>
    <t>Merikarvia</t>
  </si>
  <si>
    <t>Miehikkälä</t>
  </si>
  <si>
    <t>Mikkeli</t>
  </si>
  <si>
    <t>Muhos</t>
  </si>
  <si>
    <t>Multia</t>
  </si>
  <si>
    <t>Muonio</t>
  </si>
  <si>
    <t>Mustasaari</t>
  </si>
  <si>
    <t>Muurame</t>
  </si>
  <si>
    <t>Mynämäki</t>
  </si>
  <si>
    <t>Myrskylä</t>
  </si>
  <si>
    <t>Mäntsälä</t>
  </si>
  <si>
    <t>Mäntyharju</t>
  </si>
  <si>
    <t>Mänttä-Vilppula</t>
  </si>
  <si>
    <t>Naantali</t>
  </si>
  <si>
    <t>Nakkila</t>
  </si>
  <si>
    <t>Nivala</t>
  </si>
  <si>
    <t>Nokia</t>
  </si>
  <si>
    <t>Nousiainen</t>
  </si>
  <si>
    <t>Nurmes</t>
  </si>
  <si>
    <t>Nurmijärvi</t>
  </si>
  <si>
    <t>Närpiö</t>
  </si>
  <si>
    <t>Orimattila</t>
  </si>
  <si>
    <t>Oripää</t>
  </si>
  <si>
    <t>Orivesi</t>
  </si>
  <si>
    <t>Oulainen</t>
  </si>
  <si>
    <t>Oulu</t>
  </si>
  <si>
    <t>Padasjoki</t>
  </si>
  <si>
    <t>Paimio</t>
  </si>
  <si>
    <t>Paltamo</t>
  </si>
  <si>
    <t>Parikkala</t>
  </si>
  <si>
    <t>Parkano</t>
  </si>
  <si>
    <t>Pelkosenniemi</t>
  </si>
  <si>
    <t>Perho</t>
  </si>
  <si>
    <t>Pertunmaa</t>
  </si>
  <si>
    <t>Petäjävesi</t>
  </si>
  <si>
    <t>Pieksämäki</t>
  </si>
  <si>
    <t>Pielavesi</t>
  </si>
  <si>
    <t>Pietarsaari</t>
  </si>
  <si>
    <t>Pedersöre</t>
  </si>
  <si>
    <t>Pihtipudas</t>
  </si>
  <si>
    <t>Pirkkala</t>
  </si>
  <si>
    <t>Polvijärvi</t>
  </si>
  <si>
    <t>Pomarkku</t>
  </si>
  <si>
    <t>Pori</t>
  </si>
  <si>
    <t>Pornainen</t>
  </si>
  <si>
    <t>Posio</t>
  </si>
  <si>
    <t>Pudasjärvi</t>
  </si>
  <si>
    <t>Pukkila</t>
  </si>
  <si>
    <t>Punkalaidun</t>
  </si>
  <si>
    <t>Puolanka</t>
  </si>
  <si>
    <t>Puumala</t>
  </si>
  <si>
    <t>Pyhtää</t>
  </si>
  <si>
    <t>Pyhäjoki</t>
  </si>
  <si>
    <t>Pyhäjärvi</t>
  </si>
  <si>
    <t>Pyhäntä</t>
  </si>
  <si>
    <t>Pyhäranta</t>
  </si>
  <si>
    <t>Pälkäne</t>
  </si>
  <si>
    <t>Pöytyä</t>
  </si>
  <si>
    <t>Porvoo</t>
  </si>
  <si>
    <t>Raahe</t>
  </si>
  <si>
    <t>Raisio</t>
  </si>
  <si>
    <t>Rantasalmi</t>
  </si>
  <si>
    <t>Ranua</t>
  </si>
  <si>
    <t>Rauma</t>
  </si>
  <si>
    <t>Rautalampi</t>
  </si>
  <si>
    <t>Rautavaara</t>
  </si>
  <si>
    <t>Rautjärvi</t>
  </si>
  <si>
    <t>Reisjärvi</t>
  </si>
  <si>
    <t>Riihimäki</t>
  </si>
  <si>
    <t>Ristijärvi</t>
  </si>
  <si>
    <t>Rovaniemi</t>
  </si>
  <si>
    <t>Ruokolahti</t>
  </si>
  <si>
    <t>Ruovesi</t>
  </si>
  <si>
    <t>Rusko</t>
  </si>
  <si>
    <t>Rääkkylä</t>
  </si>
  <si>
    <t>Raasepori</t>
  </si>
  <si>
    <t>Saarijärvi</t>
  </si>
  <si>
    <t>Salla</t>
  </si>
  <si>
    <t>Salo</t>
  </si>
  <si>
    <t>Sauvo</t>
  </si>
  <si>
    <t>Savitaipale</t>
  </si>
  <si>
    <t>Savonlinna</t>
  </si>
  <si>
    <t>Savukoski</t>
  </si>
  <si>
    <t>Seinäjoki</t>
  </si>
  <si>
    <t>Sievi</t>
  </si>
  <si>
    <t>Siikainen</t>
  </si>
  <si>
    <t>Siikajoki</t>
  </si>
  <si>
    <t>Siilinjärvi</t>
  </si>
  <si>
    <t>Simo</t>
  </si>
  <si>
    <t>Sipoo</t>
  </si>
  <si>
    <t>Siuntio</t>
  </si>
  <si>
    <t>Sodankylä</t>
  </si>
  <si>
    <t>Soini</t>
  </si>
  <si>
    <t>Somero</t>
  </si>
  <si>
    <t>Sonkajärvi</t>
  </si>
  <si>
    <t>Sotkamo</t>
  </si>
  <si>
    <t>Sulkava</t>
  </si>
  <si>
    <t>Suomussalmi</t>
  </si>
  <si>
    <t>Suonenjoki</t>
  </si>
  <si>
    <t>Sysmä</t>
  </si>
  <si>
    <t>Säkylä</t>
  </si>
  <si>
    <t>Vaala</t>
  </si>
  <si>
    <t>Sastamala</t>
  </si>
  <si>
    <t>Siikalatva</t>
  </si>
  <si>
    <t>Taipalsaari</t>
  </si>
  <si>
    <t>Taivalkoski</t>
  </si>
  <si>
    <t>Taivassalo</t>
  </si>
  <si>
    <t>Tammela</t>
  </si>
  <si>
    <t>Tampere</t>
  </si>
  <si>
    <t>Tervo</t>
  </si>
  <si>
    <t>Tervola</t>
  </si>
  <si>
    <t>Teuva</t>
  </si>
  <si>
    <t>Tohmajärvi</t>
  </si>
  <si>
    <t>Toholampi</t>
  </si>
  <si>
    <t>Toivakka</t>
  </si>
  <si>
    <t>Tornio</t>
  </si>
  <si>
    <t>Turku</t>
  </si>
  <si>
    <t>Pello</t>
  </si>
  <si>
    <t>Tuusniemi</t>
  </si>
  <si>
    <t>Tuusula</t>
  </si>
  <si>
    <t>Tyrnävä</t>
  </si>
  <si>
    <t>Ulvila</t>
  </si>
  <si>
    <t>Urjala</t>
  </si>
  <si>
    <t>Utajärvi</t>
  </si>
  <si>
    <t>Utsjoki</t>
  </si>
  <si>
    <t>Uurainen</t>
  </si>
  <si>
    <t>Uusikaarlepyy</t>
  </si>
  <si>
    <t>Uusikaupunki</t>
  </si>
  <si>
    <t>Vaasa</t>
  </si>
  <si>
    <t>Valkeakoski</t>
  </si>
  <si>
    <t>Varkaus</t>
  </si>
  <si>
    <t>Vehmaa</t>
  </si>
  <si>
    <t>Vesanto</t>
  </si>
  <si>
    <t>Vesilahti</t>
  </si>
  <si>
    <t>Veteli</t>
  </si>
  <si>
    <t>Vieremä</t>
  </si>
  <si>
    <t>Vihti</t>
  </si>
  <si>
    <t>Viitasaari</t>
  </si>
  <si>
    <t>Vimpeli</t>
  </si>
  <si>
    <t>Virolahti</t>
  </si>
  <si>
    <t>Virrat</t>
  </si>
  <si>
    <t>Vöyri</t>
  </si>
  <si>
    <t>Ylitornio</t>
  </si>
  <si>
    <t>Ylivieska</t>
  </si>
  <si>
    <t>Ylöjärvi</t>
  </si>
  <si>
    <t>Ypäjä</t>
  </si>
  <si>
    <t>Ähtäri</t>
  </si>
  <si>
    <t>Äänekoski</t>
  </si>
  <si>
    <t>BJÖRNEBORGS SVENSKA SAMSKOLAS</t>
  </si>
  <si>
    <t>ANNA TAPION SÄÄTIÖ</t>
  </si>
  <si>
    <t>KOTKA SVENSKA SAMSKOLAS GARANT</t>
  </si>
  <si>
    <t>FÖRENINGEN FÖR SVENSKA SAMSKOL</t>
  </si>
  <si>
    <t>KOULUYHDISTYS PESTALOZZI SCHUL</t>
  </si>
  <si>
    <t>HELSINGIN UUSI YHTEISKOULU OY</t>
  </si>
  <si>
    <t>SKOLGARANTIFÖRENINGEN R.F.</t>
  </si>
  <si>
    <t>APOLLON YHTEISKOULUN KANNATUSY</t>
  </si>
  <si>
    <t>SUOMALAISEN YHTEISKOULUN OSAKE</t>
  </si>
  <si>
    <t>MAANVILJELYSLYSEON OSAKEYHTIÖ</t>
  </si>
  <si>
    <t>OY HELSINGIN YHTEISKOULU JA RE</t>
  </si>
  <si>
    <t>VIIPURIN REAALIKOULU OY</t>
  </si>
  <si>
    <t>KULOSAAREN YHTEISKOULUN OSAKEY</t>
  </si>
  <si>
    <t>ENGLANTILAISEN KOULUN SÄÄTIÖ</t>
  </si>
  <si>
    <t>LAHDEN RUDOLF STEINER -KOULUN</t>
  </si>
  <si>
    <t>TAMPEREEN STEINER-KOULUYHDISTY</t>
  </si>
  <si>
    <t>POHJOIS-HAAGAN YHTEISKOULU OY</t>
  </si>
  <si>
    <t>HELSINGIN RUDOLF STEINER -KOUL</t>
  </si>
  <si>
    <t>TÖÖLÖN YHTEISKOULU OSAKEYHTIÖ</t>
  </si>
  <si>
    <t>HELSINGIN JUUTALAINEN SEURAKUN</t>
  </si>
  <si>
    <t>NUORTEN YSTÄVÄT RY</t>
  </si>
  <si>
    <t>PERHEKUNTOUTUSKESKUS LAUSTE RY</t>
  </si>
  <si>
    <t>SYLVIA-KOTI YHDISTYS RY</t>
  </si>
  <si>
    <t>HOITOPEDAGOGISEN RUDOLF STEINE</t>
  </si>
  <si>
    <t>HELSINGIN KANSAINVÄLISEN KOULU</t>
  </si>
  <si>
    <t>ELIAS-KOULUN KOULUYHDISTYS RY</t>
  </si>
  <si>
    <t>JYVÄSKYLÄN STEINERKOULUN KANNA</t>
  </si>
  <si>
    <t>VAPAAN KYLÄKOULUN KANNATUSYHDI</t>
  </si>
  <si>
    <t>RUDOLF STEINERPEDAGOGIKENS VÄN</t>
  </si>
  <si>
    <t>OULUN STEINERKOULUN KANNATUSYH</t>
  </si>
  <si>
    <t>PORIN SEUDUN STEINERKOULUYHDIS</t>
  </si>
  <si>
    <t>ETELÄ-POHJANMAAN STEINERKOULUY</t>
  </si>
  <si>
    <t>TURUN SEUDUN STEINERKOULUYHDIS</t>
  </si>
  <si>
    <t>VANTAAN SEUDUN STEINERKOULUN K</t>
  </si>
  <si>
    <t>VAASAN STEINERPEDAGOGIIKAN KAN</t>
  </si>
  <si>
    <t>SUOMEN ADVENTTIKIRKKO</t>
  </si>
  <si>
    <t>LAPPEENRANNAN SEUDUN STEINERKO</t>
  </si>
  <si>
    <t>ESPOON STEINERKOULUN KANNATUSY</t>
  </si>
  <si>
    <t>HELSINGIN KRISTILLISEN KOULUN</t>
  </si>
  <si>
    <t>ITÄ-SUOMEN SUOMALAIS-VENÄLÄISE</t>
  </si>
  <si>
    <t>JOONAS-KOULUN ORIVEDEN STEINER</t>
  </si>
  <si>
    <t>PORIN KRISTILLISEN KOULUN KANN</t>
  </si>
  <si>
    <t>RAUMAN AVOKAS RY</t>
  </si>
  <si>
    <t>KESKI-UUDENMAAN KR. KOULUN JA</t>
  </si>
  <si>
    <t>KUOPION KRISTILLISEN PÄIVÄKODI</t>
  </si>
  <si>
    <t>ESPOON KRISTILLISEN KOULUN KAN</t>
  </si>
  <si>
    <t>JYVÄSKYLÄN KRISTILLISEN KOULUN</t>
  </si>
  <si>
    <t>CONFIDO-POHJANMAAN KRISTILLINE</t>
  </si>
  <si>
    <t>KYMENLAAKSON STEINERKOULUN KAN</t>
  </si>
  <si>
    <t>LAHDEN KRISTILLISEN KOULUN KAN</t>
  </si>
  <si>
    <t>OULUN KRISTILLINEN KASVATUS RY</t>
  </si>
  <si>
    <t>JOENSUUN STEINERKOULUN KANNATU</t>
  </si>
  <si>
    <t>PORVOON STEINERKOULUN KANNATUS</t>
  </si>
  <si>
    <t>ROVANIEMEN SEUDUN KRISTILLISEN</t>
  </si>
  <si>
    <t>HELSINGIN MONTESSORI-YHDISTYS</t>
  </si>
  <si>
    <t>OULUN REGGIO EMILIA KANNATUSYH</t>
  </si>
  <si>
    <t>HELSINGIN RANSKALAIS-SUOMALAIN</t>
  </si>
  <si>
    <t>SUOMALAIS-VENÄLÄINEN KOULU</t>
  </si>
  <si>
    <t>VALTION KOULUKODIT</t>
  </si>
  <si>
    <t>HELSINGIN EUROOPPALAINEN KOULU</t>
  </si>
  <si>
    <t>VALTERI-KOULU</t>
  </si>
  <si>
    <t>ITÄ-SUOMEN YLIOPISTO</t>
  </si>
  <si>
    <t>VM/KAO</t>
  </si>
  <si>
    <t>Ikäryhmähinnat:</t>
  </si>
  <si>
    <t>Laskentatekijät:</t>
  </si>
  <si>
    <t>Ikä 6</t>
  </si>
  <si>
    <t>Koko maa</t>
  </si>
  <si>
    <t>Saaristo</t>
  </si>
  <si>
    <t>Hinnat:</t>
  </si>
  <si>
    <t>Syrjäisyys</t>
  </si>
  <si>
    <t>Yhteensä</t>
  </si>
  <si>
    <t>Tasausraja: 100 %</t>
  </si>
  <si>
    <t>Verotuloihin perustuva valtionosuuksien tasaus:</t>
  </si>
  <si>
    <t>Kaikki kunnat</t>
  </si>
  <si>
    <t xml:space="preserve">Alajärvi           </t>
  </si>
  <si>
    <t xml:space="preserve">Alavieska          </t>
  </si>
  <si>
    <t xml:space="preserve">Alavus             </t>
  </si>
  <si>
    <t xml:space="preserve">Asikkala           </t>
  </si>
  <si>
    <t xml:space="preserve">Askola             </t>
  </si>
  <si>
    <t xml:space="preserve">Aura               </t>
  </si>
  <si>
    <t xml:space="preserve">Enonkoski          </t>
  </si>
  <si>
    <t xml:space="preserve">Enontekiö          </t>
  </si>
  <si>
    <t xml:space="preserve">Espoo              </t>
  </si>
  <si>
    <t xml:space="preserve">Eura               </t>
  </si>
  <si>
    <t xml:space="preserve">Eurajoki           </t>
  </si>
  <si>
    <t xml:space="preserve">Evijärvi           </t>
  </si>
  <si>
    <t xml:space="preserve">Forssa             </t>
  </si>
  <si>
    <t xml:space="preserve">Haapajärvi         </t>
  </si>
  <si>
    <t xml:space="preserve">Haapavesi          </t>
  </si>
  <si>
    <t xml:space="preserve">Hailuoto           </t>
  </si>
  <si>
    <t xml:space="preserve">Halsua             </t>
  </si>
  <si>
    <t xml:space="preserve">Hamina             </t>
  </si>
  <si>
    <t xml:space="preserve">Hankasalmi         </t>
  </si>
  <si>
    <t xml:space="preserve">Hanko              </t>
  </si>
  <si>
    <t xml:space="preserve">Harjavalta         </t>
  </si>
  <si>
    <t xml:space="preserve">Hartola            </t>
  </si>
  <si>
    <t xml:space="preserve">Hattula            </t>
  </si>
  <si>
    <t xml:space="preserve">Hausjärvi          </t>
  </si>
  <si>
    <t xml:space="preserve">Heinävesi          </t>
  </si>
  <si>
    <t xml:space="preserve">Helsinki           </t>
  </si>
  <si>
    <t xml:space="preserve">Vantaa             </t>
  </si>
  <si>
    <t xml:space="preserve">Hirvensalmi        </t>
  </si>
  <si>
    <t xml:space="preserve">Hollola            </t>
  </si>
  <si>
    <t xml:space="preserve">Huittinen          </t>
  </si>
  <si>
    <t xml:space="preserve">Humppila           </t>
  </si>
  <si>
    <t xml:space="preserve">Hyrynsalmi         </t>
  </si>
  <si>
    <t xml:space="preserve">Hyvinkää           </t>
  </si>
  <si>
    <t xml:space="preserve">Hämeenkyrö         </t>
  </si>
  <si>
    <t xml:space="preserve">Hämeenlinna        </t>
  </si>
  <si>
    <t xml:space="preserve">Heinola            </t>
  </si>
  <si>
    <t xml:space="preserve">Ii                 </t>
  </si>
  <si>
    <t xml:space="preserve">Iisalmi            </t>
  </si>
  <si>
    <t xml:space="preserve">Iitti              </t>
  </si>
  <si>
    <t xml:space="preserve">Ikaalinen          </t>
  </si>
  <si>
    <t xml:space="preserve">Ilmajoki           </t>
  </si>
  <si>
    <t xml:space="preserve">Ilomantsi          </t>
  </si>
  <si>
    <t xml:space="preserve">Inari              </t>
  </si>
  <si>
    <t xml:space="preserve">Inkoo              </t>
  </si>
  <si>
    <t xml:space="preserve">Isojoki            </t>
  </si>
  <si>
    <t xml:space="preserve">Isokyrö            </t>
  </si>
  <si>
    <t xml:space="preserve">Imatra             </t>
  </si>
  <si>
    <t xml:space="preserve">Janakkala          </t>
  </si>
  <si>
    <t xml:space="preserve">Joensuu            </t>
  </si>
  <si>
    <t xml:space="preserve">Jokioinen          </t>
  </si>
  <si>
    <t xml:space="preserve">Joroinen           </t>
  </si>
  <si>
    <t xml:space="preserve">Joutsa             </t>
  </si>
  <si>
    <t xml:space="preserve">Juuka              </t>
  </si>
  <si>
    <t xml:space="preserve">Juupajoki          </t>
  </si>
  <si>
    <t xml:space="preserve">Juva               </t>
  </si>
  <si>
    <t xml:space="preserve">Jyväskylä          </t>
  </si>
  <si>
    <t xml:space="preserve">Jämijärvi          </t>
  </si>
  <si>
    <t xml:space="preserve">Järvenpää          </t>
  </si>
  <si>
    <t xml:space="preserve">Kaarina            </t>
  </si>
  <si>
    <t xml:space="preserve">Kaavi              </t>
  </si>
  <si>
    <t xml:space="preserve">Kajaani            </t>
  </si>
  <si>
    <t xml:space="preserve">Kalajoki           </t>
  </si>
  <si>
    <t xml:space="preserve">Kangasala          </t>
  </si>
  <si>
    <t xml:space="preserve">Kangasniemi        </t>
  </si>
  <si>
    <t xml:space="preserve">Kankaanpää         </t>
  </si>
  <si>
    <t xml:space="preserve">Kannonkoski        </t>
  </si>
  <si>
    <t xml:space="preserve">Kannus             </t>
  </si>
  <si>
    <t xml:space="preserve">Karijoki           </t>
  </si>
  <si>
    <t xml:space="preserve">Karkkila           </t>
  </si>
  <si>
    <t xml:space="preserve">Karstula           </t>
  </si>
  <si>
    <t xml:space="preserve">Karvia             </t>
  </si>
  <si>
    <t xml:space="preserve">Kaskinen           </t>
  </si>
  <si>
    <t xml:space="preserve">Kauhajoki          </t>
  </si>
  <si>
    <t xml:space="preserve">Kauhava            </t>
  </si>
  <si>
    <t xml:space="preserve">Kauniainen         </t>
  </si>
  <si>
    <t xml:space="preserve">Kaustinen          </t>
  </si>
  <si>
    <t xml:space="preserve">Keitele            </t>
  </si>
  <si>
    <t xml:space="preserve">Kemi               </t>
  </si>
  <si>
    <t xml:space="preserve">Keminmaa           </t>
  </si>
  <si>
    <t xml:space="preserve">Kempele            </t>
  </si>
  <si>
    <t xml:space="preserve">Kerava             </t>
  </si>
  <si>
    <t xml:space="preserve">Keuruu             </t>
  </si>
  <si>
    <t xml:space="preserve">Kihniö             </t>
  </si>
  <si>
    <t xml:space="preserve">Kinnula            </t>
  </si>
  <si>
    <t xml:space="preserve">Kirkkonummi        </t>
  </si>
  <si>
    <t xml:space="preserve">Kitee              </t>
  </si>
  <si>
    <t xml:space="preserve">Kittilä            </t>
  </si>
  <si>
    <t xml:space="preserve">Kiuruvesi          </t>
  </si>
  <si>
    <t xml:space="preserve">Kivijärvi          </t>
  </si>
  <si>
    <t xml:space="preserve">Kokemäki           </t>
  </si>
  <si>
    <t xml:space="preserve">Kokkola            </t>
  </si>
  <si>
    <t xml:space="preserve">Kolari             </t>
  </si>
  <si>
    <t xml:space="preserve">Konnevesi          </t>
  </si>
  <si>
    <t xml:space="preserve">Kontiolahti        </t>
  </si>
  <si>
    <t xml:space="preserve">Korsnäs            </t>
  </si>
  <si>
    <t xml:space="preserve">Koski Tl           </t>
  </si>
  <si>
    <t xml:space="preserve">Kotka              </t>
  </si>
  <si>
    <t xml:space="preserve">Kouvola            </t>
  </si>
  <si>
    <t xml:space="preserve">Kristiinankaupunki </t>
  </si>
  <si>
    <t xml:space="preserve">Kruunupyy          </t>
  </si>
  <si>
    <t xml:space="preserve">Kuhmo              </t>
  </si>
  <si>
    <t xml:space="preserve">Kuhmoinen          </t>
  </si>
  <si>
    <t xml:space="preserve">Kuopio             </t>
  </si>
  <si>
    <t xml:space="preserve">Kuortane           </t>
  </si>
  <si>
    <t xml:space="preserve">Kurikka            </t>
  </si>
  <si>
    <t xml:space="preserve">Kustavi            </t>
  </si>
  <si>
    <t xml:space="preserve">Kuusamo            </t>
  </si>
  <si>
    <t xml:space="preserve">Outokumpu          </t>
  </si>
  <si>
    <t xml:space="preserve">Kyyjärvi           </t>
  </si>
  <si>
    <t xml:space="preserve">Kärkölä            </t>
  </si>
  <si>
    <t xml:space="preserve">Kärsämäki          </t>
  </si>
  <si>
    <t xml:space="preserve">Kemijärvi          </t>
  </si>
  <si>
    <t xml:space="preserve">Lahti              </t>
  </si>
  <si>
    <t xml:space="preserve">Laihia             </t>
  </si>
  <si>
    <t xml:space="preserve">Laitila            </t>
  </si>
  <si>
    <t xml:space="preserve">Lapinlahti         </t>
  </si>
  <si>
    <t xml:space="preserve">Lappajärvi         </t>
  </si>
  <si>
    <t xml:space="preserve">Lappeenranta       </t>
  </si>
  <si>
    <t xml:space="preserve">Lapinjärvi         </t>
  </si>
  <si>
    <t xml:space="preserve">Lapua              </t>
  </si>
  <si>
    <t xml:space="preserve">Laukaa             </t>
  </si>
  <si>
    <t xml:space="preserve">Lemi               </t>
  </si>
  <si>
    <t xml:space="preserve">Lempäälä           </t>
  </si>
  <si>
    <t xml:space="preserve">Leppävirta         </t>
  </si>
  <si>
    <t xml:space="preserve">Lestijärvi         </t>
  </si>
  <si>
    <t xml:space="preserve">Lieksa             </t>
  </si>
  <si>
    <t xml:space="preserve">Lieto              </t>
  </si>
  <si>
    <t xml:space="preserve">Liminka            </t>
  </si>
  <si>
    <t xml:space="preserve">Liperi             </t>
  </si>
  <si>
    <t xml:space="preserve">Loimaa             </t>
  </si>
  <si>
    <t xml:space="preserve">Loppi              </t>
  </si>
  <si>
    <t xml:space="preserve">Loviisa            </t>
  </si>
  <si>
    <t xml:space="preserve">Luhanka            </t>
  </si>
  <si>
    <t xml:space="preserve">Lumijoki           </t>
  </si>
  <si>
    <t xml:space="preserve">Luoto              </t>
  </si>
  <si>
    <t xml:space="preserve">Luumäki            </t>
  </si>
  <si>
    <t xml:space="preserve">Lohja              </t>
  </si>
  <si>
    <t xml:space="preserve">Maalahti           </t>
  </si>
  <si>
    <t xml:space="preserve">Marttila           </t>
  </si>
  <si>
    <t xml:space="preserve">Masku              </t>
  </si>
  <si>
    <t xml:space="preserve">Merijärvi          </t>
  </si>
  <si>
    <t xml:space="preserve">Merikarvia         </t>
  </si>
  <si>
    <t xml:space="preserve">Miehikkälä         </t>
  </si>
  <si>
    <t xml:space="preserve">Mikkeli            </t>
  </si>
  <si>
    <t xml:space="preserve">Muhos              </t>
  </si>
  <si>
    <t xml:space="preserve">Multia             </t>
  </si>
  <si>
    <t xml:space="preserve">Muonio             </t>
  </si>
  <si>
    <t xml:space="preserve">Mustasaari         </t>
  </si>
  <si>
    <t xml:space="preserve">Muurame            </t>
  </si>
  <si>
    <t xml:space="preserve">Mynämäki           </t>
  </si>
  <si>
    <t xml:space="preserve">Myrskylä           </t>
  </si>
  <si>
    <t xml:space="preserve">Mäntsälä           </t>
  </si>
  <si>
    <t xml:space="preserve">Mäntyharju         </t>
  </si>
  <si>
    <t xml:space="preserve">Mänttä-Vilppula             </t>
  </si>
  <si>
    <t xml:space="preserve">Naantali           </t>
  </si>
  <si>
    <t xml:space="preserve">Nakkila            </t>
  </si>
  <si>
    <t xml:space="preserve">Nivala             </t>
  </si>
  <si>
    <t xml:space="preserve">Nokia              </t>
  </si>
  <si>
    <t xml:space="preserve">Nousiainen         </t>
  </si>
  <si>
    <t xml:space="preserve">Nurmes             </t>
  </si>
  <si>
    <t xml:space="preserve">Nurmijärvi         </t>
  </si>
  <si>
    <t xml:space="preserve">Närpiö             </t>
  </si>
  <si>
    <t xml:space="preserve">Orimattila         </t>
  </si>
  <si>
    <t xml:space="preserve">Oripää             </t>
  </si>
  <si>
    <t xml:space="preserve">Oulainen           </t>
  </si>
  <si>
    <t xml:space="preserve">Oulu               </t>
  </si>
  <si>
    <t xml:space="preserve">Padasjoki          </t>
  </si>
  <si>
    <t xml:space="preserve">Paimio             </t>
  </si>
  <si>
    <t xml:space="preserve">Paltamo            </t>
  </si>
  <si>
    <t xml:space="preserve">Parikkala          </t>
  </si>
  <si>
    <t xml:space="preserve">Parkano            </t>
  </si>
  <si>
    <t xml:space="preserve">Pelkosenniemi      </t>
  </si>
  <si>
    <t xml:space="preserve">Perho              </t>
  </si>
  <si>
    <t xml:space="preserve">Pertunmaa          </t>
  </si>
  <si>
    <t xml:space="preserve">Petäjävesi         </t>
  </si>
  <si>
    <t xml:space="preserve">Pieksämäki         </t>
  </si>
  <si>
    <t xml:space="preserve">Pielavesi          </t>
  </si>
  <si>
    <t xml:space="preserve">Pietarsaari        </t>
  </si>
  <si>
    <t>Pedersören kunta</t>
  </si>
  <si>
    <t xml:space="preserve">Pihtipudas         </t>
  </si>
  <si>
    <t xml:space="preserve">Pirkkala           </t>
  </si>
  <si>
    <t xml:space="preserve">Polvijärvi         </t>
  </si>
  <si>
    <t xml:space="preserve">Pomarkku           </t>
  </si>
  <si>
    <t xml:space="preserve">Pori               </t>
  </si>
  <si>
    <t xml:space="preserve">Pornainen          </t>
  </si>
  <si>
    <t xml:space="preserve">Posio              </t>
  </si>
  <si>
    <t xml:space="preserve">Pudasjärvi         </t>
  </si>
  <si>
    <t xml:space="preserve">Pukkila            </t>
  </si>
  <si>
    <t xml:space="preserve">Punkalaidun        </t>
  </si>
  <si>
    <t xml:space="preserve">Puolanka           </t>
  </si>
  <si>
    <t xml:space="preserve">Puumala            </t>
  </si>
  <si>
    <t xml:space="preserve">Pyhäjoki           </t>
  </si>
  <si>
    <t xml:space="preserve">Pyhäntä            </t>
  </si>
  <si>
    <t xml:space="preserve">Pyhäranta          </t>
  </si>
  <si>
    <t xml:space="preserve">Pälkäne            </t>
  </si>
  <si>
    <t xml:space="preserve">Pöytyä             </t>
  </si>
  <si>
    <t xml:space="preserve">Porvoo             </t>
  </si>
  <si>
    <t xml:space="preserve">Raahe              </t>
  </si>
  <si>
    <t xml:space="preserve">Raisio             </t>
  </si>
  <si>
    <t xml:space="preserve">Rantasalmi         </t>
  </si>
  <si>
    <t xml:space="preserve">Ranua              </t>
  </si>
  <si>
    <t xml:space="preserve">Rauma              </t>
  </si>
  <si>
    <t xml:space="preserve">Rautalampi         </t>
  </si>
  <si>
    <t xml:space="preserve">Rautavaara         </t>
  </si>
  <si>
    <t xml:space="preserve">Rautjärvi          </t>
  </si>
  <si>
    <t xml:space="preserve">Reisjärvi          </t>
  </si>
  <si>
    <t xml:space="preserve">Riihimäki          </t>
  </si>
  <si>
    <t xml:space="preserve">Ristijärvi         </t>
  </si>
  <si>
    <t xml:space="preserve">Rovaniemi          </t>
  </si>
  <si>
    <t xml:space="preserve">Ruokolahti         </t>
  </si>
  <si>
    <t xml:space="preserve">Ruovesi            </t>
  </si>
  <si>
    <t xml:space="preserve">Rusko              </t>
  </si>
  <si>
    <t xml:space="preserve">Rääkkylä           </t>
  </si>
  <si>
    <t xml:space="preserve">Saarijärvi         </t>
  </si>
  <si>
    <t xml:space="preserve">Salla              </t>
  </si>
  <si>
    <t xml:space="preserve">Salo               </t>
  </si>
  <si>
    <t xml:space="preserve">Sauvo              </t>
  </si>
  <si>
    <t xml:space="preserve">Savitaipale        </t>
  </si>
  <si>
    <t xml:space="preserve">Savonlinna         </t>
  </si>
  <si>
    <t xml:space="preserve">Savukoski          </t>
  </si>
  <si>
    <t xml:space="preserve">Seinäjoki          </t>
  </si>
  <si>
    <t xml:space="preserve">Sievi              </t>
  </si>
  <si>
    <t xml:space="preserve">Siikainen          </t>
  </si>
  <si>
    <t xml:space="preserve">Siikajoki          </t>
  </si>
  <si>
    <t xml:space="preserve">Siilinjärvi        </t>
  </si>
  <si>
    <t xml:space="preserve">Simo               </t>
  </si>
  <si>
    <t xml:space="preserve">Sipoo              </t>
  </si>
  <si>
    <t xml:space="preserve">Siuntio            </t>
  </si>
  <si>
    <t xml:space="preserve">Sodankylä          </t>
  </si>
  <si>
    <t xml:space="preserve">Soini              </t>
  </si>
  <si>
    <t xml:space="preserve">Somero             </t>
  </si>
  <si>
    <t xml:space="preserve">Sonkajärvi         </t>
  </si>
  <si>
    <t xml:space="preserve">Sotkamo            </t>
  </si>
  <si>
    <t xml:space="preserve">Sulkava            </t>
  </si>
  <si>
    <t xml:space="preserve">Suomussalmi        </t>
  </si>
  <si>
    <t xml:space="preserve">Suonenjoki         </t>
  </si>
  <si>
    <t xml:space="preserve">Sysmä              </t>
  </si>
  <si>
    <t xml:space="preserve">Säkylä             </t>
  </si>
  <si>
    <t xml:space="preserve">Vaala              </t>
  </si>
  <si>
    <t xml:space="preserve">Taipalsaari        </t>
  </si>
  <si>
    <t xml:space="preserve">Taivalkoski        </t>
  </si>
  <si>
    <t xml:space="preserve">Taivassalo         </t>
  </si>
  <si>
    <t xml:space="preserve">Tammela            </t>
  </si>
  <si>
    <t xml:space="preserve">Tampere            </t>
  </si>
  <si>
    <t xml:space="preserve">Tervo              </t>
  </si>
  <si>
    <t xml:space="preserve">Tervola            </t>
  </si>
  <si>
    <t xml:space="preserve">Teuva              </t>
  </si>
  <si>
    <t xml:space="preserve">Tohmajärvi         </t>
  </si>
  <si>
    <t xml:space="preserve">Toholampi          </t>
  </si>
  <si>
    <t xml:space="preserve">Toivakka           </t>
  </si>
  <si>
    <t xml:space="preserve">Tornio             </t>
  </si>
  <si>
    <t xml:space="preserve">Turku              </t>
  </si>
  <si>
    <t xml:space="preserve">Pello              </t>
  </si>
  <si>
    <t xml:space="preserve">Tuusniemi          </t>
  </si>
  <si>
    <t xml:space="preserve">Tuusula            </t>
  </si>
  <si>
    <t xml:space="preserve">Tyrnävä            </t>
  </si>
  <si>
    <t xml:space="preserve">Ulvila             </t>
  </si>
  <si>
    <t xml:space="preserve">Urjala             </t>
  </si>
  <si>
    <t xml:space="preserve">Utajärvi           </t>
  </si>
  <si>
    <t xml:space="preserve">Utsjoki            </t>
  </si>
  <si>
    <t xml:space="preserve">Uurainen           </t>
  </si>
  <si>
    <t xml:space="preserve">Uusikaarlepyy      </t>
  </si>
  <si>
    <t xml:space="preserve">Uusikaupunki       </t>
  </si>
  <si>
    <t xml:space="preserve">Vaasa              </t>
  </si>
  <si>
    <t xml:space="preserve">Valkeakoski        </t>
  </si>
  <si>
    <t xml:space="preserve">Varkaus            </t>
  </si>
  <si>
    <t xml:space="preserve">Vehmaa             </t>
  </si>
  <si>
    <t xml:space="preserve">Vesanto            </t>
  </si>
  <si>
    <t xml:space="preserve">Vesilahti          </t>
  </si>
  <si>
    <t xml:space="preserve">Veteli             </t>
  </si>
  <si>
    <t xml:space="preserve">Vieremä            </t>
  </si>
  <si>
    <t xml:space="preserve">Vihti              </t>
  </si>
  <si>
    <t xml:space="preserve">Viitasaari         </t>
  </si>
  <si>
    <t xml:space="preserve">Vimpeli            </t>
  </si>
  <si>
    <t xml:space="preserve">Virolahti          </t>
  </si>
  <si>
    <t xml:space="preserve">Virrat             </t>
  </si>
  <si>
    <t xml:space="preserve">Ylitornio          </t>
  </si>
  <si>
    <t xml:space="preserve">Ylivieska          </t>
  </si>
  <si>
    <t xml:space="preserve">Ylöjärvi           </t>
  </si>
  <si>
    <t xml:space="preserve">Ypäjä              </t>
  </si>
  <si>
    <t xml:space="preserve">Ähtäri             </t>
  </si>
  <si>
    <t xml:space="preserve">Äänekoski          </t>
  </si>
  <si>
    <t>Ikärakenne:</t>
  </si>
  <si>
    <t>Työttömyysaste</t>
  </si>
  <si>
    <t>Vieraskielisyys</t>
  </si>
  <si>
    <t>Asukastiheys</t>
  </si>
  <si>
    <t>Saaristo-osakunta</t>
  </si>
  <si>
    <t>Koulutustausta</t>
  </si>
  <si>
    <t>Työpaikkaomavaraisuus</t>
  </si>
  <si>
    <t>Laskennalliset kustannukset, IKÄRAKENNE yhteensä, €</t>
  </si>
  <si>
    <t>Kunta-numero</t>
  </si>
  <si>
    <t>Laskennalliset kustannukset ikäryhmittäin, €:</t>
  </si>
  <si>
    <t>Ikä 0–5</t>
  </si>
  <si>
    <t>Ikä 7–12</t>
  </si>
  <si>
    <t>Ikä 13–15</t>
  </si>
  <si>
    <t>Työttömyyskerroin</t>
  </si>
  <si>
    <t>Kieliasema</t>
  </si>
  <si>
    <t>Kieliasema:</t>
  </si>
  <si>
    <t>0 = yksikielinen S</t>
  </si>
  <si>
    <t>1 = kaksikielinen S</t>
  </si>
  <si>
    <t xml:space="preserve">2 = yksikielinen  R </t>
  </si>
  <si>
    <t>3 = kaksikielinen R</t>
  </si>
  <si>
    <t>Asukastiheyskerroin (maks kerroin x20)</t>
  </si>
  <si>
    <t>Saaristoasema</t>
  </si>
  <si>
    <t>0 = ei</t>
  </si>
  <si>
    <t>1 = saaristo</t>
  </si>
  <si>
    <t>2 = saaristo, &gt; 50 % i.k.t.</t>
  </si>
  <si>
    <t>3 = saaristo-osakunta</t>
  </si>
  <si>
    <t>Saaristoasema:</t>
  </si>
  <si>
    <t>Laskennalliset kustannukset, €</t>
  </si>
  <si>
    <t>Kaksikielisyys I (koko väestö)</t>
  </si>
  <si>
    <t>Kaksikielisyys II, (ruotsink.)</t>
  </si>
  <si>
    <t>Muut lask. kustannukset yhteensä</t>
  </si>
  <si>
    <t>Saamenkielisen väestön osuus, %</t>
  </si>
  <si>
    <t>Saamen kotiseutu</t>
  </si>
  <si>
    <t>Saamen kotiseutu, 1 = kyllä 0 = ei</t>
  </si>
  <si>
    <t xml:space="preserve">Työpaikkaomavaraisuus </t>
  </si>
  <si>
    <t>Valtionosuus, €</t>
  </si>
  <si>
    <t>Kunnallisvero (maksuunpantu), €</t>
  </si>
  <si>
    <t>Verotettava tulo (kunnallisvero), €</t>
  </si>
  <si>
    <t>Laskennallinen verotulo yhteensä, €</t>
  </si>
  <si>
    <t>Laskennallinen verotulo yhteensä, €/asukas (=tasausraja)</t>
  </si>
  <si>
    <t>Tasaus,  €/asukas</t>
  </si>
  <si>
    <t>Tasaus, €</t>
  </si>
  <si>
    <t>Kuntien lkm:</t>
  </si>
  <si>
    <t>HELSINGIN YLIOPISTO</t>
  </si>
  <si>
    <t>JYVÄSKYLÄN YLIOPISTO</t>
  </si>
  <si>
    <t>OULUN YLIOPISTO</t>
  </si>
  <si>
    <t>TURUN YLIOPISTO</t>
  </si>
  <si>
    <t>ÅBO AKADEMI</t>
  </si>
  <si>
    <t>LAPIN YLIOPISTO</t>
  </si>
  <si>
    <t>Vuoden 2021 kuntajaolla.</t>
  </si>
  <si>
    <t>Maksettava yhteisövero, €</t>
  </si>
  <si>
    <t>Laskennallinen kunnallisvero, €</t>
  </si>
  <si>
    <t xml:space="preserve">Kunnan  peruspalvelujen valtionosuus </t>
  </si>
  <si>
    <t>MUNKKINIEMEN KOULUTUSSÄÄTIÖ SR</t>
  </si>
  <si>
    <t>TAMPEREEN KORKEAKOULUSÄÄTIÖ SR</t>
  </si>
  <si>
    <t>Verokorvaukset vuosilta 2010-2022 yhteensä, €</t>
  </si>
  <si>
    <t>Veroperustemuutoksista johtuvien veromenetysten korvaus</t>
  </si>
  <si>
    <t xml:space="preserve">Muut laskennalliset kustannukset </t>
  </si>
  <si>
    <t>16 vuotta täyttäneet</t>
  </si>
  <si>
    <t>0–5-vuotiaat</t>
  </si>
  <si>
    <t>6 vuotiaat</t>
  </si>
  <si>
    <t>7–12-vuotiaat</t>
  </si>
  <si>
    <t>13–15-vuotiaat</t>
  </si>
  <si>
    <t>Ikä 16+</t>
  </si>
  <si>
    <t>Syrjäisyysluku (tiestö) 2022-2026</t>
  </si>
  <si>
    <t>HYTE-kerroin</t>
  </si>
  <si>
    <t>Väestön kasvu</t>
  </si>
  <si>
    <t xml:space="preserve">HYTE-kerroin </t>
  </si>
  <si>
    <t>Sote-uudistuksen muutosrajoitin</t>
  </si>
  <si>
    <t>Väestöllä painotettu HYTE-kerroin</t>
  </si>
  <si>
    <t>Harkinnanvaraisten avustusten vähennys (-1,81 €/as)</t>
  </si>
  <si>
    <t>Tuloveroprosentti 2021 ml. 12,64 %-y leikkuuosuus</t>
  </si>
  <si>
    <t xml:space="preserve">Lisätietoja: </t>
  </si>
  <si>
    <t>Unna Heimberg, finanssiasiantuntija</t>
  </si>
  <si>
    <t>02 9553 0280 / etunimi.sukunimi@gov.fi</t>
  </si>
  <si>
    <t xml:space="preserve">Koulutustausta, ilman tutkintoa osuus </t>
  </si>
  <si>
    <t>HYTE-kerroin (sis. Kulttuurihyte)</t>
  </si>
  <si>
    <t>Kumulatiivinen verotuloihin perustuvan tasauksen muutoksen neutralisointi</t>
  </si>
  <si>
    <t>LAHDEN YHTEISKOULUN SÄÄTIÖ SR</t>
  </si>
  <si>
    <t>ROVANIEMEN STEINERKASVATUS RY</t>
  </si>
  <si>
    <t>Lauri Piirainen, finanssiasiantuntija</t>
  </si>
  <si>
    <t>02 9553 0521 / etunimi.sukunimi@gov.fi</t>
  </si>
  <si>
    <t>Laskennallinen kiinteistövero, €</t>
  </si>
  <si>
    <t>Hyvinvointialueiden rahoitukseen siirtyvä osuus, €</t>
  </si>
  <si>
    <t>Tasauslisä-%:</t>
  </si>
  <si>
    <t>Tasausvähennys-%:</t>
  </si>
  <si>
    <t>Hyte-kertoimen väestöpainotus</t>
  </si>
  <si>
    <t>VM maksatus (valtionosuus + verokomp. + kotikuntakorv.)</t>
  </si>
  <si>
    <t>Kunnan rahoitusosuus perustoimeentulotuesta</t>
  </si>
  <si>
    <t>Lisäykset ja vähennykset yhteensä, €</t>
  </si>
  <si>
    <t>Valtionosuudet ja veromenetysten korvaukset, yhteensä</t>
  </si>
  <si>
    <t xml:space="preserve">Koulutustausta-kerroin </t>
  </si>
  <si>
    <t>Kunnan peruspalvelujen valtionosuuslaskelma vuodelle 2024</t>
  </si>
  <si>
    <t>Kunnan peruspalvelujen valtionosuus vuonna 2024</t>
  </si>
  <si>
    <t>Laskennalliset kustannukset 2024, IKÄRAKENNE 31.12.2022 mukaan</t>
  </si>
  <si>
    <t>Laskennalliset kustannukset 2024; MUUT KRITEERIT</t>
  </si>
  <si>
    <t>Työttömät työnhakijat 2022</t>
  </si>
  <si>
    <t>Työvoima 2022</t>
  </si>
  <si>
    <t>Asukasmäärä 31.12.2022</t>
  </si>
  <si>
    <t>Keskim. työttömyysaste 2022, %</t>
  </si>
  <si>
    <t>Ruotsinkielisten määrä 31.12.2022</t>
  </si>
  <si>
    <t>Vieraskielisten määrä 31.12.2022</t>
  </si>
  <si>
    <t>Positiivinen väestön kasvu 2020-2022</t>
  </si>
  <si>
    <t>Saamenkielisen väestön määrä 31.12.2022</t>
  </si>
  <si>
    <t>Verotulohin perustuva valtionosuuden tasaus 2024</t>
  </si>
  <si>
    <t>Asukasluku 31.12.2021</t>
  </si>
  <si>
    <t>Tuloveroprosentti 2022</t>
  </si>
  <si>
    <t>Lisäosat vuonna 2024</t>
  </si>
  <si>
    <t>Valtionosuuteen tehtävät vähennykset ja lisäykset v. 2024</t>
  </si>
  <si>
    <t>Veromuutosten (-menetysten) korvaus v. 2024</t>
  </si>
  <si>
    <t>Maapinta-ala km2, 31.12.2022</t>
  </si>
  <si>
    <t>Asukastiehys 2022</t>
  </si>
  <si>
    <t>Veromenetysten korvaus 2024</t>
  </si>
  <si>
    <t>Veromenetysten korvaus 2010-2024 yhteensä, €</t>
  </si>
  <si>
    <t>Jäljelle jäävät korvaukset vuosilta 2010-2023, €</t>
  </si>
  <si>
    <t>Saaristoväestö 2022</t>
  </si>
  <si>
    <t>Työpaikat 2021</t>
  </si>
  <si>
    <t>Työlliset 2021</t>
  </si>
  <si>
    <t>Työpaikkaomavaraisuus 2021</t>
  </si>
  <si>
    <t>Työpaikkaomavaraisuuskerroin 2021</t>
  </si>
  <si>
    <t>Sote-uudistuksen järjestelmämuutoksen tasaus vuodelle 2024</t>
  </si>
  <si>
    <t>Keskimääräinen tuloveroprosentti: 20,01</t>
  </si>
  <si>
    <t>Kuntien peruspalvelujen valtionosuusprosentti laskee 22,09 prosentista 21,92 prosenttiin vuonna 2024. Muutoksessa on otettu huomioon lisäyksenä 0,07 prosenttiyksikköä liittyen uusien ja laajenevien tehtävien toteuttamiseen siten, että valtionosuus on 100 %. Indeksisäästö puolestaan alentaa valtionosuusprosenttia 0,24 prosenttiyksikköä</t>
  </si>
  <si>
    <t>Valtiovarainministeriö, Kunta- ja alueosasto</t>
  </si>
  <si>
    <t>Kuntanumero /opetuksen järjestäjän tunnus</t>
  </si>
  <si>
    <t>Kunta /opetuksen järjestäjä</t>
  </si>
  <si>
    <t>Kotikuntakorvaukset, tulot</t>
  </si>
  <si>
    <t>Alv</t>
  </si>
  <si>
    <t>Kotikuntakorvaukset, menot</t>
  </si>
  <si>
    <t>Kotikuntakorvaukset, netto</t>
  </si>
  <si>
    <t>(valtio / kotikuntaa vailla olevien menot)</t>
  </si>
  <si>
    <t>ALAJÄRVEN KAUPUNKI</t>
  </si>
  <si>
    <t>ALAVIESKAN KUNTA</t>
  </si>
  <si>
    <t>ALAVUDEN KAUPUNKI</t>
  </si>
  <si>
    <t>ASIKKALAN KUNTA</t>
  </si>
  <si>
    <t>ASKOLAN KUNTA</t>
  </si>
  <si>
    <t>AURAN KUNTA</t>
  </si>
  <si>
    <t>AKAAN KAUPUNKI</t>
  </si>
  <si>
    <t>ENONKOSKEN KUNTA</t>
  </si>
  <si>
    <t>ENONTEKIÖN KUNTA</t>
  </si>
  <si>
    <t>ESPOON KAUPUNKI</t>
  </si>
  <si>
    <t>EURAN KUNTA</t>
  </si>
  <si>
    <t>EURAJOEN KUNTA</t>
  </si>
  <si>
    <t>EVIJÄRVEN KUNTA</t>
  </si>
  <si>
    <t>FORSSAN KAUPUNKI</t>
  </si>
  <si>
    <t>HAAPAJÄRVEN KAUPUNKI</t>
  </si>
  <si>
    <t>HAAPAVEDEN KAUPUNKI</t>
  </si>
  <si>
    <t>HAILUODON KUNTA</t>
  </si>
  <si>
    <t>HALSUAN KUNTA</t>
  </si>
  <si>
    <t>HAMINAN KAUPUNKI</t>
  </si>
  <si>
    <t>HANKASALMEN KUNTA</t>
  </si>
  <si>
    <t>HANGON KAUPUNKI</t>
  </si>
  <si>
    <t>HARJAVALLAN KAUPUNKI</t>
  </si>
  <si>
    <t>HARTOLAN KUNTA</t>
  </si>
  <si>
    <t>HATTULAN KUNTA</t>
  </si>
  <si>
    <t>HAUSJÄRVEN KUNTA</t>
  </si>
  <si>
    <t>HEINÄVEDEN KUNTA</t>
  </si>
  <si>
    <t>HELSINGIN KAUPUNKI</t>
  </si>
  <si>
    <t>VANTAAN KAUPUNKI</t>
  </si>
  <si>
    <t>HIRVENSALMEN KUNTA</t>
  </si>
  <si>
    <t>HOLLOLAN KUNTA</t>
  </si>
  <si>
    <t>HUITTISTEN KAUPUNKI</t>
  </si>
  <si>
    <t>HUMPPILAN KUNTA</t>
  </si>
  <si>
    <t>HYRYNSALMEN KUNTA</t>
  </si>
  <si>
    <t>HYVINKÄÄN KAUPUNKI</t>
  </si>
  <si>
    <t>HÄMEENKYRÖN KUNTA</t>
  </si>
  <si>
    <t>HÄMEENLINNAN KAUPUNKI</t>
  </si>
  <si>
    <t>HEINOLAN KAUPUNKI</t>
  </si>
  <si>
    <t>IIN KUNTA</t>
  </si>
  <si>
    <t>IISALMEN KAUPUNKI</t>
  </si>
  <si>
    <t>IITIN KUNTA</t>
  </si>
  <si>
    <t>IKAALISTEN KAUPUNKI</t>
  </si>
  <si>
    <t>ILMAJOEN KUNTA</t>
  </si>
  <si>
    <t>ILOMANTSIN KUNTA</t>
  </si>
  <si>
    <t>INARIN KUNTA</t>
  </si>
  <si>
    <t>INKOON KUNTA</t>
  </si>
  <si>
    <t>ISOJOEN KUNTA</t>
  </si>
  <si>
    <t>ISONKYRÖN KUNTA</t>
  </si>
  <si>
    <t>IMATRAN KAUPUNKI</t>
  </si>
  <si>
    <t>JANAKKALAN KUNTA</t>
  </si>
  <si>
    <t>JOENSUUN KAUPUNKI</t>
  </si>
  <si>
    <t>JOKIOISTEN KUNTA</t>
  </si>
  <si>
    <t>JOROISTEN KUNTA</t>
  </si>
  <si>
    <t>JOUTSAN KUNTA</t>
  </si>
  <si>
    <t>JUUAN KUNTA</t>
  </si>
  <si>
    <t>JUUPAJOEN KUNTA</t>
  </si>
  <si>
    <t>JUVAN KUNTA</t>
  </si>
  <si>
    <t>JYVÄSKYLÄN KAUPUNKI</t>
  </si>
  <si>
    <t>JÄMIJÄRVEN KUNTA</t>
  </si>
  <si>
    <t>JÄMSÄN KAUPUNKI</t>
  </si>
  <si>
    <t>JÄRVENPÄÄN KAUPUNKI</t>
  </si>
  <si>
    <t>KAARINAN KAUPUNKI</t>
  </si>
  <si>
    <t>KAAVIN KUNTA</t>
  </si>
  <si>
    <t>KAJAANIN KAUPUNKI</t>
  </si>
  <si>
    <t>KALAJOEN KAUPUNKI</t>
  </si>
  <si>
    <t>KANGASALAN KAUPUNKI</t>
  </si>
  <si>
    <t>KANGASNIEMEN KUNTA</t>
  </si>
  <si>
    <t>KANKAANPÄÄN KAUPUNKI</t>
  </si>
  <si>
    <t>KANNONKOSKEN KUNTA</t>
  </si>
  <si>
    <t>KANNUKSEN KAUPUNKI</t>
  </si>
  <si>
    <t>KARIJOEN KUNTA</t>
  </si>
  <si>
    <t>KARKKILAN KAUPUNKI</t>
  </si>
  <si>
    <t>KARSTULAN KUNTA</t>
  </si>
  <si>
    <t>KARVIAN KUNTA</t>
  </si>
  <si>
    <t>KASKISTEN KAUPUNKI</t>
  </si>
  <si>
    <t>KAUHAJOEN KAUPUNKI</t>
  </si>
  <si>
    <t>KAUHAVAN KAUPUNKI</t>
  </si>
  <si>
    <t>KAUNIAISTEN KAUPUNKI</t>
  </si>
  <si>
    <t>KAUSTISEN KUNTA</t>
  </si>
  <si>
    <t>KEITELEEN KUNTA</t>
  </si>
  <si>
    <t>KEMIN KAUPUNKI</t>
  </si>
  <si>
    <t>KEMINMAAN KUNTA</t>
  </si>
  <si>
    <t>KEMPELEEN KUNTA</t>
  </si>
  <si>
    <t>KERAVAN KAUPUNKI</t>
  </si>
  <si>
    <t>KEURUUN KAUPUNKI</t>
  </si>
  <si>
    <t>KIHNIÖN KUNTA</t>
  </si>
  <si>
    <t>KINNULAN KUNTA</t>
  </si>
  <si>
    <t>KIRKKONUMMEN KUNTA</t>
  </si>
  <si>
    <t>KITEEN KAUPUNKI</t>
  </si>
  <si>
    <t>KITTILÄN KUNTA</t>
  </si>
  <si>
    <t>KIURUVEDEN KAUPUNKI</t>
  </si>
  <si>
    <t>KIVIJÄRVEN KUNTA</t>
  </si>
  <si>
    <t>KOKEMÄEN KAUPUNKI</t>
  </si>
  <si>
    <t>KOKKOLAN KAUPUNKI</t>
  </si>
  <si>
    <t>KOLARIN KUNTA</t>
  </si>
  <si>
    <t>KONNEVEDEN KUNTA</t>
  </si>
  <si>
    <t>KONTIOLAHDEN KUNTA</t>
  </si>
  <si>
    <t>KORSNÄS KOMMUN</t>
  </si>
  <si>
    <t>KOSKEN TL KUNTA</t>
  </si>
  <si>
    <t>KOTKAN KAUPUNKI</t>
  </si>
  <si>
    <t>KOUVOLAN KAUPUNKI</t>
  </si>
  <si>
    <t>KRISTIINANKAUPUNKI</t>
  </si>
  <si>
    <t>KRONOBY KOMMUN</t>
  </si>
  <si>
    <t>KUHMON KAUPUNKI</t>
  </si>
  <si>
    <t>KUHMOISTEN KUNTA</t>
  </si>
  <si>
    <t>KUOPION KAUPUNKI</t>
  </si>
  <si>
    <t>KUORTANEEN KUNTA</t>
  </si>
  <si>
    <t>KURIKAN KAUPUNKI</t>
  </si>
  <si>
    <t>KUSTAVIN KUNTA</t>
  </si>
  <si>
    <t>KUUSAMON KAUPUNKI</t>
  </si>
  <si>
    <t>OUTOKUMMUN KAUPUNKI</t>
  </si>
  <si>
    <t>KYYJÄRVEN KUNTA</t>
  </si>
  <si>
    <t>KÄRKÖLÄN KUNTA</t>
  </si>
  <si>
    <t>KÄRSÄMÄEN KUNTA</t>
  </si>
  <si>
    <t>KEMIJÄRVEN KAUPUNKI</t>
  </si>
  <si>
    <t>KEMIÖNSAAREN KUNTA</t>
  </si>
  <si>
    <t>LAHDEN KAUPUNKI</t>
  </si>
  <si>
    <t>LAIHIAN KUNTA</t>
  </si>
  <si>
    <t>LAITILAN KAUPUNKI</t>
  </si>
  <si>
    <t>LAPINLAHDEN KUNTA</t>
  </si>
  <si>
    <t>LAPPAJÄRVEN KUNTA</t>
  </si>
  <si>
    <t>LAPPEENRANNAN KAUPUNKI</t>
  </si>
  <si>
    <t>LAPINJÄRVEN KUNTA</t>
  </si>
  <si>
    <t>LAPUAN KAUPUNKI</t>
  </si>
  <si>
    <t>LAUKAAN KUNTA</t>
  </si>
  <si>
    <t>LEMIN KUNTA</t>
  </si>
  <si>
    <t>LEMPÄÄLÄN KUNTA</t>
  </si>
  <si>
    <t>LEPPÄVIRRAN KUNTA</t>
  </si>
  <si>
    <t>LESTIJÄRVEN KUNTA</t>
  </si>
  <si>
    <t>LIEKSAN KAUPUNKI</t>
  </si>
  <si>
    <t>LIMINGAN KUNTA</t>
  </si>
  <si>
    <t>LIPERIN KUNTA</t>
  </si>
  <si>
    <t>LOIMAAN KAUPUNKI</t>
  </si>
  <si>
    <t>LOPEN KUNTA</t>
  </si>
  <si>
    <t>LOVIISAN KAUPUNKI</t>
  </si>
  <si>
    <t>LUHANGAN KUNTA</t>
  </si>
  <si>
    <t>LUMIJOEN KUNTA</t>
  </si>
  <si>
    <t>LARSMO KOMMUN</t>
  </si>
  <si>
    <t>LUUMÄEN KUNTA</t>
  </si>
  <si>
    <t>LOHJAN KAUPUNKI</t>
  </si>
  <si>
    <t>PARAISTEN KAUPUNKI</t>
  </si>
  <si>
    <t>MAALAHDEN KUNTA</t>
  </si>
  <si>
    <t>MARTTILAN KUNTA</t>
  </si>
  <si>
    <t>MASKUN KUNTA</t>
  </si>
  <si>
    <t>MERIJÄRVEN KUNTA</t>
  </si>
  <si>
    <t>MERIKARVIAN KUNTA</t>
  </si>
  <si>
    <t>MIKKELIN KAUPUNKI</t>
  </si>
  <si>
    <t>MUHOKSEN KUNTA</t>
  </si>
  <si>
    <t>MULTIAN KUNTA</t>
  </si>
  <si>
    <t>MUONION KUNTA</t>
  </si>
  <si>
    <t>MUSTASAAREN KUNTA</t>
  </si>
  <si>
    <t>MUURAMEN KUNTA</t>
  </si>
  <si>
    <t>MYNÄMÄEN KUNTA</t>
  </si>
  <si>
    <t>MYRSKYLÄN KUNTA</t>
  </si>
  <si>
    <t>MÄNTSÄLÄN KUNTA</t>
  </si>
  <si>
    <t>MÄNTYHARJUN KUNTA</t>
  </si>
  <si>
    <t>MÄNTTÄ-VILPPULAN KAUPUNKI</t>
  </si>
  <si>
    <t>NAANTALIN KAUPUNKI</t>
  </si>
  <si>
    <t>NAKKILAN KUNTA</t>
  </si>
  <si>
    <t>NIVALAN KAUPUNKI</t>
  </si>
  <si>
    <t>NOKIAN KAUPUNKI</t>
  </si>
  <si>
    <t>NOUSIAISTEN KUNTA</t>
  </si>
  <si>
    <t>NURMEKSEN KAUPUNKI</t>
  </si>
  <si>
    <t>NURMIJÄRVEN KUNTA</t>
  </si>
  <si>
    <t>NÄRPES STAD</t>
  </si>
  <si>
    <t>ORIMATTILAN KAUPUNKI</t>
  </si>
  <si>
    <t>ORIPÄÄN KUNTA</t>
  </si>
  <si>
    <t>ORIVEDEN KAUPUNKI</t>
  </si>
  <si>
    <t>OULAISTEN KAUPUNKI</t>
  </si>
  <si>
    <t>OULUN KAUPUNKI</t>
  </si>
  <si>
    <t>PADASJOEN KUNTA</t>
  </si>
  <si>
    <t>PAIMION KAUPUNKI</t>
  </si>
  <si>
    <t>PALTAMON KUNTA</t>
  </si>
  <si>
    <t>PARIKKALAN KUNTA</t>
  </si>
  <si>
    <t>PARKANON KAUPUNKI</t>
  </si>
  <si>
    <t>PELKOSENNIEMEN KUNTA</t>
  </si>
  <si>
    <t>PERHON KUNTA</t>
  </si>
  <si>
    <t>PERTUNMAAN KUNTA</t>
  </si>
  <si>
    <t>PETÄJÄVEDEN KUNTA</t>
  </si>
  <si>
    <t>PIEKSÄMÄEN KAUPUNKI</t>
  </si>
  <si>
    <t>PIELAVEDEN KUNTA</t>
  </si>
  <si>
    <t>PIETARSAAREN KAUPUNKI</t>
  </si>
  <si>
    <t>PEDERSÖREN KUNTA</t>
  </si>
  <si>
    <t>PIHTIPUTAAN KUNTA</t>
  </si>
  <si>
    <t>PIRKKALAN KUNTA</t>
  </si>
  <si>
    <t>POLVIJÄRVEN KUNTA</t>
  </si>
  <si>
    <t>POMARKUN KUNTA</t>
  </si>
  <si>
    <t>PORIN KAUPUNKI</t>
  </si>
  <si>
    <t>PORNAISTEN KUNTA</t>
  </si>
  <si>
    <t>POSION KUNTA</t>
  </si>
  <si>
    <t>PUDASJÄRVEN KAUPUNKI</t>
  </si>
  <si>
    <t>PUKKILAN KUNTA</t>
  </si>
  <si>
    <t>PUNKALAITUMEN KUNTA</t>
  </si>
  <si>
    <t>PUOLANGAN KUNTA</t>
  </si>
  <si>
    <t>PUUMALAN KUNTA</t>
  </si>
  <si>
    <t>PYHTÄÄN KUNTA</t>
  </si>
  <si>
    <t>PYHÄJOEN KUNTA</t>
  </si>
  <si>
    <t>PYHÄJÄRVEN KAUPUNKI</t>
  </si>
  <si>
    <t>PYHÄNNÄN KUNTA</t>
  </si>
  <si>
    <t>PYHÄRANNAN KUNTA</t>
  </si>
  <si>
    <t>PÄLKÄNEEN KUNTA</t>
  </si>
  <si>
    <t>PÖYTYÄN KUNTA</t>
  </si>
  <si>
    <t>PORVOON KAUPUNKI</t>
  </si>
  <si>
    <t>RAAHEN KAUPUNKI</t>
  </si>
  <si>
    <t>RAISION KAUPUNKI</t>
  </si>
  <si>
    <t>RANTASALMEN KUNTA</t>
  </si>
  <si>
    <t>RANUAN KUNTA</t>
  </si>
  <si>
    <t>RAUMAN KAUPUNKI</t>
  </si>
  <si>
    <t>RAUTALAMMIN KUNTA</t>
  </si>
  <si>
    <t>RAUTAVAARAN KUNTA</t>
  </si>
  <si>
    <t>RAUTJÄRVEN KUNTA</t>
  </si>
  <si>
    <t>REISJÄRVEN KUNTA</t>
  </si>
  <si>
    <t>RIIHIMÄEN KAUPUNKI</t>
  </si>
  <si>
    <t>RISTIJÄRVEN KUNTA</t>
  </si>
  <si>
    <t>ROVANIEMEN KAUPUNKI</t>
  </si>
  <si>
    <t>RUOKOLAHDEN KUNTA</t>
  </si>
  <si>
    <t>RUOVEDEN KUNTA</t>
  </si>
  <si>
    <t>RUSKON KUNTA</t>
  </si>
  <si>
    <t>RÄÄKKYLÄN KUNTA</t>
  </si>
  <si>
    <t>RAASEPORIN KAUPUNKI</t>
  </si>
  <si>
    <t>SAARIJÄRVEN KAUPUNKI</t>
  </si>
  <si>
    <t>SALLAN KUNTA</t>
  </si>
  <si>
    <t>SALON KAUPUNKI</t>
  </si>
  <si>
    <t>SAUVON KUNTA</t>
  </si>
  <si>
    <t>SAVITAIPALEEN KUNTA</t>
  </si>
  <si>
    <t>SAVONLINNAN KAUPUNKI</t>
  </si>
  <si>
    <t>SAVUKOSKEN KUNTA</t>
  </si>
  <si>
    <t>SEINÄJOEN KAUPUNKI</t>
  </si>
  <si>
    <t>SIEVIN KUNTA</t>
  </si>
  <si>
    <t>SIIKAISTEN KUNTA</t>
  </si>
  <si>
    <t>SIIKAJOEN KUNTA</t>
  </si>
  <si>
    <t>SIILINJÄRVEN KUNTA</t>
  </si>
  <si>
    <t>SIMON KUNTA</t>
  </si>
  <si>
    <t>SIPOON KUNTA</t>
  </si>
  <si>
    <t>SIUNTION KUNTA</t>
  </si>
  <si>
    <t>SODANKYLÄN KUNTA</t>
  </si>
  <si>
    <t>SOININ KUNTA</t>
  </si>
  <si>
    <t>SOMERON KAUPUNKI</t>
  </si>
  <si>
    <t>SONKAJÄRVEN KUNTA</t>
  </si>
  <si>
    <t>SOTKAMON KUNTA</t>
  </si>
  <si>
    <t>SULKAVAN KUNTA</t>
  </si>
  <si>
    <t>SUOMUSSALMEN KUNTA</t>
  </si>
  <si>
    <t>SUONENJOEN KAUPUNKI</t>
  </si>
  <si>
    <t>SYSMÄN KUNTA</t>
  </si>
  <si>
    <t>SÄKYLÄN KUNTA</t>
  </si>
  <si>
    <t>VAALAN KUNTA</t>
  </si>
  <si>
    <t>SASTAMALAN KAUPUNKI</t>
  </si>
  <si>
    <t>SIIKALATVAN KUNTA</t>
  </si>
  <si>
    <t>TAIPALSAAREN KUNTA</t>
  </si>
  <si>
    <t>TAIVALKOSKEN KUNTA</t>
  </si>
  <si>
    <t>TAIVASSALON KUNTA</t>
  </si>
  <si>
    <t>TAMMELAN KUNTA</t>
  </si>
  <si>
    <t>TAMPEREEN KAUPUNKI</t>
  </si>
  <si>
    <t>TERVON KUNTA</t>
  </si>
  <si>
    <t>TERVOLAN KUNTA</t>
  </si>
  <si>
    <t>TEUVAN KUNTA</t>
  </si>
  <si>
    <t>TOHMAJÄRVEN KUNTA</t>
  </si>
  <si>
    <t>TOHOLAMMIN KUNTA</t>
  </si>
  <si>
    <t>TOIVAKAN KUNTA</t>
  </si>
  <si>
    <t>TORNION KAUPUNKI</t>
  </si>
  <si>
    <t>TURUN KAUPUNKI</t>
  </si>
  <si>
    <t>PELLON KUNTA</t>
  </si>
  <si>
    <t>TUUSNIEMEN KUNTA</t>
  </si>
  <si>
    <t>TUUSULAN KUNTA</t>
  </si>
  <si>
    <t>TYRNÄVÄN KUNTA</t>
  </si>
  <si>
    <t>ULVILAN KAUPUNKI</t>
  </si>
  <si>
    <t>URJALAN KUNTA</t>
  </si>
  <si>
    <t>UTAJÄRVEN KUNTA</t>
  </si>
  <si>
    <t>UTSJOEN KUNTA</t>
  </si>
  <si>
    <t>UURAISTEN KUNTA</t>
  </si>
  <si>
    <t>UUDENKAARLEPYYN KAUPUNKI</t>
  </si>
  <si>
    <t>UUDENKAUPUNGIN KAUPUNKI</t>
  </si>
  <si>
    <t>VAASAN KAUPUNKI</t>
  </si>
  <si>
    <t>VALKEAKOSKEN KAUPUNKI</t>
  </si>
  <si>
    <t>VARKAUDEN KAUPUNKI</t>
  </si>
  <si>
    <t>VEHMAAN KUNTA</t>
  </si>
  <si>
    <t>VESANNON KUNTA</t>
  </si>
  <si>
    <t>VESILAHDEN KUNTA</t>
  </si>
  <si>
    <t>VETELIN KUNTA</t>
  </si>
  <si>
    <t>VIEREMÄN KUNTA</t>
  </si>
  <si>
    <t>VIHDIN KUNTA</t>
  </si>
  <si>
    <t>VIITASAAREN KAUPUNKI</t>
  </si>
  <si>
    <t>VIROLAHDEN KUNTA</t>
  </si>
  <si>
    <t>VIRTAIN KAUPUNKI</t>
  </si>
  <si>
    <t>VÖYRIN KUNTA</t>
  </si>
  <si>
    <t>YLITORNION KUNTA</t>
  </si>
  <si>
    <t>YLIVIESKAN KAUPUNKI</t>
  </si>
  <si>
    <t>YLÖJÄRVEN KAUPUNKI</t>
  </si>
  <si>
    <t>YPÄJÄN KUNTA</t>
  </si>
  <si>
    <t>ÄHTÄRIN KAUPUNKI</t>
  </si>
  <si>
    <t>ÄÄNEKOSKEN KAUPUNKI</t>
  </si>
  <si>
    <t>Kotikuntakorvaukset vuonna 2024, yhteenveto</t>
  </si>
  <si>
    <t>LIEDON KAUPUNKI</t>
  </si>
  <si>
    <t>Kuopion steinerkouluyhdistys r</t>
  </si>
  <si>
    <t>LAUTTASAAREN YHTEISKOULU SÄÄTIÖ</t>
  </si>
  <si>
    <t>OULUNKYLÄN YHTEISKOULUN SÄÄTIÖ</t>
  </si>
  <si>
    <t>SATEENKAAREN KOULUN KUNTAYHTYM</t>
  </si>
  <si>
    <t>Kotikuntakorvaus, netto</t>
  </si>
  <si>
    <t>Kuntien yhdistymisavustus (-0,99 €/as)</t>
  </si>
  <si>
    <t>Kriisikuntien harkinnanvarainen yhdistymisavustus (-0,99 €/as)</t>
  </si>
  <si>
    <t>Aloittavien koulujen rahoitukseen liittyvä vähennys (-0,01 €/as)</t>
  </si>
  <si>
    <t>Valtionosuus ennen verotuloihin perustuvaa valtionosuuden tasausta</t>
  </si>
  <si>
    <t>Verotuloihin perustuva valtionosuuden tasaus</t>
  </si>
  <si>
    <t>90000231</t>
  </si>
  <si>
    <t>90000281</t>
  </si>
  <si>
    <t>90000381</t>
  </si>
  <si>
    <t>90000691</t>
  </si>
  <si>
    <t>90000851</t>
  </si>
  <si>
    <t>90000901</t>
  </si>
  <si>
    <t>90001171</t>
  </si>
  <si>
    <t>90001361</t>
  </si>
  <si>
    <t>90001481</t>
  </si>
  <si>
    <t>90001791</t>
  </si>
  <si>
    <t>90001801</t>
  </si>
  <si>
    <t>90002401</t>
  </si>
  <si>
    <t>90003031</t>
  </si>
  <si>
    <t>90003941</t>
  </si>
  <si>
    <t>90004041</t>
  </si>
  <si>
    <t>90004951</t>
  </si>
  <si>
    <t>90004961</t>
  </si>
  <si>
    <t>90006471</t>
  </si>
  <si>
    <t>90007291</t>
  </si>
  <si>
    <t>90008441</t>
  </si>
  <si>
    <t>90031161</t>
  </si>
  <si>
    <t>90032731</t>
  </si>
  <si>
    <t>90033141</t>
  </si>
  <si>
    <t>90034021</t>
  </si>
  <si>
    <t>90034091</t>
  </si>
  <si>
    <t>90034101</t>
  </si>
  <si>
    <t>90035101</t>
  </si>
  <si>
    <t>90035401</t>
  </si>
  <si>
    <t>90035411</t>
  </si>
  <si>
    <t>90035421</t>
  </si>
  <si>
    <t>90035431</t>
  </si>
  <si>
    <t>90035441</t>
  </si>
  <si>
    <t>90035451</t>
  </si>
  <si>
    <t>90035461</t>
  </si>
  <si>
    <t>90035471</t>
  </si>
  <si>
    <t>90035481</t>
  </si>
  <si>
    <t>90035491</t>
  </si>
  <si>
    <t>90035501</t>
  </si>
  <si>
    <t>90035521</t>
  </si>
  <si>
    <t>90035531</t>
  </si>
  <si>
    <t>90035541</t>
  </si>
  <si>
    <t>90035551</t>
  </si>
  <si>
    <t>90036381</t>
  </si>
  <si>
    <t>90036811</t>
  </si>
  <si>
    <t>90037111</t>
  </si>
  <si>
    <t>90037151</t>
  </si>
  <si>
    <t>90037171</t>
  </si>
  <si>
    <t>90037181</t>
  </si>
  <si>
    <t>90037191</t>
  </si>
  <si>
    <t>90037251</t>
  </si>
  <si>
    <t>90037591</t>
  </si>
  <si>
    <t>90037841</t>
  </si>
  <si>
    <t>90037851</t>
  </si>
  <si>
    <t>90037861</t>
  </si>
  <si>
    <t>90037981</t>
  </si>
  <si>
    <t>90037991</t>
  </si>
  <si>
    <t>90038081</t>
  </si>
  <si>
    <t>90038581</t>
  </si>
  <si>
    <t>90038611</t>
  </si>
  <si>
    <t>90038691</t>
  </si>
  <si>
    <t>90053421</t>
  </si>
  <si>
    <t>90053431</t>
  </si>
  <si>
    <t>90000842</t>
  </si>
  <si>
    <t>90000872</t>
  </si>
  <si>
    <t>90037822</t>
  </si>
  <si>
    <t>90038382</t>
  </si>
  <si>
    <t>90053342</t>
  </si>
  <si>
    <t>90053456</t>
  </si>
  <si>
    <t>90000837</t>
  </si>
  <si>
    <t>90002047</t>
  </si>
  <si>
    <t>90005997</t>
  </si>
  <si>
    <t>90008177</t>
  </si>
  <si>
    <t>90008367</t>
  </si>
  <si>
    <t>90008987</t>
  </si>
  <si>
    <t>90038737</t>
  </si>
  <si>
    <t>90042287</t>
  </si>
  <si>
    <t>Määräaikainen lisäys kompensoimaan lisäsiirtotarpeen muutosta</t>
  </si>
  <si>
    <t>Laskelmaan sisältyy päivitetty tieto sote-uudistusta koskevien siirtolaskelmien jälkikäteistarkistuksen vaikutuksesta. Jälkikäteistarkistuksessa kunnilta koko maan tasolla siirtyvät kustannukset ja tulot tarkistetaan, ja näiden erotus täsmäytetään kuntien peruspalveluiden valtionosuuteen vuodesta 2024 alkaen. Vuoden 2022 verotuksen valmistumisen myötä jälkikäteistarkistuksen vaikutus on 501 milj. € valtionosuuksia vähentävä. Vuoden 2023 osalta vähennys huomioidaan takautuvasti vuosina 2025-2027. Vähennys on kaikille kunnille asukasta kohden yhtä suuri. Lisäksi on huomioitu vuodelle 2024 valtionosuuteen 192 miljoonan euron määräaikainen lisäys.</t>
  </si>
  <si>
    <t>30 - 54 v. väestö 31.12.2022</t>
  </si>
  <si>
    <t>30 - 54 v. ilman tutkintoa 31.12.2022</t>
  </si>
  <si>
    <t>Muutamalla kunnalla valtionosuus on miinusmerkkinen. Tämä johtuu erityisesti sote-uudistuksen myötä käyttöön otettavista suurista tasausmenettelyistä, joilla perustaltaan tasoitetaan kuntien talouteen kohdistuvia muutoksia (kustannusten ja tulojen siirron epäsuhta sekä tasapainotilan muutos). Tasapainotilan (vuosikate poistojen jälkeen) muutos rajataan uudistuksessa +/- 60 euroon asukasta kohti. Tähän muutokseen sisältyvät myös negatiiviset valtionosuudet ja valtionosuuden sote-siirtolaskelmasta aiheutuvat lisävähennykset.</t>
  </si>
  <si>
    <t>Tasausraja: 1 956,95 euroa/as</t>
  </si>
  <si>
    <t>Erotus = tasausraja - laskennallinen verotulo, €/asukas</t>
  </si>
  <si>
    <t>Vuoden 2024 tieto ei sisällä OKM:n valtionosuuksia</t>
  </si>
  <si>
    <t>Perushinta vuodelle 2024:</t>
  </si>
  <si>
    <t>Jälkikäteistarkistuksesta johtuva valtionosuuden pysyvä lisäsiirtotarve</t>
  </si>
  <si>
    <t>Peruspalvelujen valtionosuuden indeksikorotus vuodelle 2024 on 2,2 prosenttia ja siitä aiheutuva valtionosuuden lisäys n. 53 miljoonaa euroa. Hallitusohjelman mukaisesti peruspalvelujen valtionosuuden indeksikorotukseen tehdään yhtä prosenttiyksikköä vastaava vähennys vuosina 2024—2027. Vuonna 2024 vähennys pienentää valtionosuutta n. 24 miljoonaa euroa.</t>
  </si>
  <si>
    <t>Verovuoden 2022 verotiedot</t>
  </si>
  <si>
    <t xml:space="preserve">Laskelma sisältää sote-uudistuksen talousvaikutuksia tasaavat elementit, jotka perustuvat kesäkuussa 2024 päivitettyihin kuntien lopullisiin sote-rahoituslaskelmiin. </t>
  </si>
  <si>
    <t xml:space="preserve">Vuoden 2024 laskelmassa ei ole huomioitu opetus- ja kuttuuritoimen valtionosuutta. </t>
  </si>
  <si>
    <t>Vuonna 2023 käyttämättä jääneiden yhdistymisavustusten palautus</t>
  </si>
  <si>
    <t>VM/KAO 26.6.2024</t>
  </si>
  <si>
    <t xml:space="preserve">Laskelmaan on kesäkuussa 2024 päivitetty sote-uudistuksen tasauselementit lopullisen sote-siirtolaskelman päivittymisen osalta, kotikuntakorvausten perusosa ja vuoden 2023 käyttämättä jääneiden yhdistymisavustusten palautus. Erillinen sote-laskelma löytyy valtiovarainministeriön internet-sivuilta. </t>
  </si>
  <si>
    <t>Tämä tiedosto sisältää kuntakohtaisen laskelman vuodelle 2024 myönnettävistä kuntien peruspalvelujen valtionosuuksista, kotikuntakorvauksista sekä veromenetysten korvauksista. Tämän tiedoston mukainen valtionosuuksien maksatus astuu voimaan elokuussa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</si>
</sst>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_-* #,##0.00\ _€_-;\-* #,##0.00\ _€_-;_-* &quot;-&quot;??\ _€_-;_-@_-"/>
    <numFmt numFmtId="165" formatCode="#,##0.00000"/>
    <numFmt numFmtId="166" formatCode="#,##0_ ;[Red]\-#,##0\ "/>
    <numFmt numFmtId="167" formatCode="#,##0_ ;\-#,##0\ "/>
    <numFmt numFmtId="168" formatCode="0.0000"/>
    <numFmt numFmtId="169" formatCode="0.000"/>
    <numFmt numFmtId="170" formatCode="0.0\ %"/>
    <numFmt numFmtId="171" formatCode="0.00000"/>
    <numFmt numFmtId="172" formatCode="#,##0.00\ &quot;€&quot;"/>
    <numFmt numFmtId="173" formatCode="#,##0.000"/>
    <numFmt numFmtId="174" formatCode="#,##0.00_ ;[Red]\-#,##0.00\ "/>
    <numFmt numFmtId="175" formatCode="#,##0.000_ ;[Red]\-#,##0.000\ "/>
    <numFmt numFmtId="176" formatCode="0.0"/>
    <numFmt numFmtId="177" formatCode="#,##0.0"/>
    <numFmt numFmtId="178" formatCode="#,##0.0000"/>
    <numFmt numFmtId="179" formatCode="#,##0.0000_ ;[Red]\-#,##0.0000\ "/>
    <numFmt numFmtId="180" formatCode="000"/>
  </numFmts>
  <fonts count="49" x14ac:knownFonts="1">
    <font>
      <sz val="11"/>
      <color theme="1"/>
      <name val="Arial"/>
      <family val="2"/>
      <scheme val="minor"/>
    </font>
    <font>
      <sz val="11"/>
      <color theme="1"/>
      <name val="Arial"/>
      <family val="2"/>
      <scheme val="minor"/>
    </font>
    <font>
      <b/>
      <sz val="11"/>
      <color theme="1"/>
      <name val="Arial"/>
      <family val="2"/>
      <scheme val="minor"/>
    </font>
    <font>
      <sz val="11"/>
      <color theme="1"/>
      <name val="Arial"/>
      <family val="2"/>
    </font>
    <font>
      <b/>
      <sz val="8"/>
      <name val="Arial"/>
      <family val="2"/>
    </font>
    <font>
      <sz val="8"/>
      <name val="Arial"/>
      <family val="2"/>
    </font>
    <font>
      <sz val="8"/>
      <color rgb="FFFF0000"/>
      <name val="Arial"/>
      <family val="2"/>
    </font>
    <font>
      <sz val="8"/>
      <color theme="1"/>
      <name val="Arial"/>
      <family val="2"/>
    </font>
    <font>
      <sz val="11"/>
      <name val="Arial"/>
      <family val="2"/>
    </font>
    <font>
      <b/>
      <sz val="11"/>
      <name val="Arial"/>
      <family val="2"/>
    </font>
    <font>
      <sz val="11"/>
      <color rgb="FFFF0000"/>
      <name val="Arial"/>
      <family val="2"/>
    </font>
    <font>
      <u/>
      <sz val="11"/>
      <name val="Arial"/>
      <family val="2"/>
    </font>
    <font>
      <b/>
      <sz val="11"/>
      <color theme="1"/>
      <name val="Arial"/>
      <family val="2"/>
    </font>
    <font>
      <b/>
      <sz val="8"/>
      <color theme="1"/>
      <name val="Arial"/>
      <family val="2"/>
    </font>
    <font>
      <sz val="11"/>
      <color indexed="8"/>
      <name val="Arial"/>
      <family val="2"/>
    </font>
    <font>
      <sz val="8"/>
      <color indexed="8"/>
      <name val="Arial"/>
      <family val="2"/>
    </font>
    <font>
      <b/>
      <sz val="8"/>
      <color indexed="8"/>
      <name val="Arial"/>
      <family val="2"/>
    </font>
    <font>
      <b/>
      <sz val="8"/>
      <color rgb="FFFF0000"/>
      <name val="Arial"/>
      <family val="2"/>
    </font>
    <font>
      <sz val="8"/>
      <color indexed="30"/>
      <name val="Arial"/>
      <family val="2"/>
    </font>
    <font>
      <i/>
      <sz val="8"/>
      <color theme="1"/>
      <name val="Arial"/>
      <family val="2"/>
    </font>
    <font>
      <u/>
      <sz val="9"/>
      <color theme="1"/>
      <name val="Arial"/>
      <family val="2"/>
    </font>
    <font>
      <sz val="8"/>
      <color theme="1"/>
      <name val="Arial"/>
      <family val="2"/>
      <scheme val="minor"/>
    </font>
    <font>
      <strike/>
      <sz val="8"/>
      <color theme="1"/>
      <name val="Arial"/>
      <family val="2"/>
    </font>
    <font>
      <u/>
      <sz val="8"/>
      <color theme="1"/>
      <name val="Arial"/>
      <family val="2"/>
    </font>
    <font>
      <strike/>
      <sz val="8"/>
      <color theme="1"/>
      <name val="Arial"/>
      <family val="2"/>
      <scheme val="minor"/>
    </font>
    <font>
      <sz val="9"/>
      <color theme="1"/>
      <name val="Arial"/>
      <family val="2"/>
      <scheme val="minor"/>
    </font>
    <font>
      <sz val="11"/>
      <name val="Arial"/>
      <family val="2"/>
      <scheme val="minor"/>
    </font>
    <font>
      <sz val="9"/>
      <color indexed="8"/>
      <name val="Verdana"/>
      <family val="2"/>
    </font>
    <font>
      <sz val="9"/>
      <name val="Arial"/>
      <family val="2"/>
    </font>
    <font>
      <b/>
      <u/>
      <sz val="11"/>
      <color rgb="FFFF0000"/>
      <name val="Arial"/>
      <family val="2"/>
    </font>
    <font>
      <b/>
      <sz val="11"/>
      <color rgb="FFFF0000"/>
      <name val="Arial"/>
      <family val="2"/>
    </font>
    <font>
      <i/>
      <sz val="11"/>
      <name val="Arial"/>
      <family val="2"/>
    </font>
    <font>
      <u/>
      <sz val="11"/>
      <color rgb="FFFF0000"/>
      <name val="Arial"/>
      <family val="2"/>
    </font>
    <font>
      <b/>
      <sz val="11"/>
      <color theme="0"/>
      <name val="Arial"/>
      <family val="2"/>
      <scheme val="minor"/>
    </font>
    <font>
      <sz val="11"/>
      <color theme="0"/>
      <name val="Arial"/>
      <family val="2"/>
      <scheme val="minor"/>
    </font>
    <font>
      <b/>
      <sz val="11"/>
      <color theme="0"/>
      <name val="Arial"/>
      <family val="2"/>
    </font>
    <font>
      <sz val="11"/>
      <color theme="0"/>
      <name val="Arial"/>
      <family val="2"/>
    </font>
    <font>
      <sz val="8"/>
      <color theme="0"/>
      <name val="Arial"/>
      <family val="2"/>
    </font>
    <font>
      <b/>
      <sz val="11"/>
      <color indexed="8"/>
      <name val="Arial"/>
      <family val="2"/>
    </font>
    <font>
      <b/>
      <u/>
      <sz val="11"/>
      <name val="Arial"/>
      <family val="2"/>
    </font>
    <font>
      <sz val="18"/>
      <color theme="3"/>
      <name val="Arial Narrow"/>
      <family val="2"/>
      <scheme val="major"/>
    </font>
    <font>
      <b/>
      <sz val="11"/>
      <name val="Arial"/>
      <family val="2"/>
    </font>
    <font>
      <sz val="11"/>
      <color rgb="FFFF0000"/>
      <name val="Arial"/>
      <family val="2"/>
      <scheme val="minor"/>
    </font>
    <font>
      <i/>
      <sz val="11"/>
      <color rgb="FFFF0000"/>
      <name val="Arial"/>
      <family val="2"/>
    </font>
    <font>
      <b/>
      <sz val="11"/>
      <color theme="1"/>
      <name val="Arial"/>
      <family val="2"/>
    </font>
    <font>
      <sz val="11"/>
      <color theme="1"/>
      <name val="Arial"/>
      <family val="2"/>
    </font>
    <font>
      <sz val="10"/>
      <name val="Arial"/>
      <family val="2"/>
    </font>
    <font>
      <sz val="10"/>
      <color theme="1"/>
      <name val="Roboto"/>
      <family val="2"/>
    </font>
    <font>
      <sz val="11"/>
      <color rgb="FF000000"/>
      <name val="Arial"/>
      <family val="2"/>
      <scheme val="minor"/>
    </font>
  </fonts>
  <fills count="14">
    <fill>
      <patternFill patternType="none"/>
    </fill>
    <fill>
      <patternFill patternType="gray125"/>
    </fill>
    <fill>
      <patternFill patternType="solid">
        <fgColor theme="8"/>
        <bgColor theme="8"/>
      </patternFill>
    </fill>
    <fill>
      <patternFill patternType="solid">
        <fgColor theme="6"/>
        <bgColor indexed="64"/>
      </patternFill>
    </fill>
    <fill>
      <patternFill patternType="solid">
        <fgColor theme="6" tint="0.59999389629810485"/>
        <bgColor indexed="64"/>
      </patternFill>
    </fill>
    <fill>
      <patternFill patternType="solid">
        <fgColor theme="8"/>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5"/>
        <bgColor indexed="64"/>
      </patternFill>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theme="8"/>
      </left>
      <right/>
      <top style="thin">
        <color theme="8"/>
      </top>
      <bottom/>
      <diagonal/>
    </border>
    <border>
      <left/>
      <right/>
      <top style="thin">
        <color theme="8"/>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ck">
        <color theme="4"/>
      </bottom>
      <diagonal/>
    </border>
  </borders>
  <cellStyleXfs count="9">
    <xf numFmtId="0" fontId="0" fillId="0" borderId="0"/>
    <xf numFmtId="164" fontId="1" fillId="0" borderId="0" applyFont="0" applyFill="0" applyBorder="0" applyAlignment="0" applyProtection="0"/>
    <xf numFmtId="0" fontId="40"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46" fillId="0" borderId="0"/>
    <xf numFmtId="164" fontId="46" fillId="0" borderId="0" applyFont="0" applyFill="0" applyBorder="0" applyAlignment="0" applyProtection="0"/>
    <xf numFmtId="9" fontId="46" fillId="0" borderId="0" applyFont="0" applyFill="0" applyBorder="0" applyAlignment="0" applyProtection="0"/>
    <xf numFmtId="0" fontId="47" fillId="0" borderId="0"/>
  </cellStyleXfs>
  <cellXfs count="471">
    <xf numFmtId="0" fontId="0" fillId="0" borderId="0" xfId="0"/>
    <xf numFmtId="0" fontId="4" fillId="0" borderId="0" xfId="0" applyFont="1" applyBorder="1"/>
    <xf numFmtId="3" fontId="5" fillId="0" borderId="0" xfId="0" applyNumberFormat="1" applyFont="1" applyBorder="1" applyAlignment="1">
      <alignment horizontal="right"/>
    </xf>
    <xf numFmtId="3" fontId="6" fillId="0" borderId="0" xfId="0" applyNumberFormat="1" applyFont="1" applyFill="1" applyBorder="1" applyAlignment="1">
      <alignment horizontal="right"/>
    </xf>
    <xf numFmtId="3" fontId="6" fillId="0" borderId="0" xfId="0" applyNumberFormat="1" applyFont="1" applyBorder="1" applyAlignment="1">
      <alignment horizontal="right"/>
    </xf>
    <xf numFmtId="3" fontId="6" fillId="0" borderId="0" xfId="0" applyNumberFormat="1" applyFont="1" applyBorder="1"/>
    <xf numFmtId="165" fontId="5" fillId="0" borderId="0" xfId="0" applyNumberFormat="1" applyFont="1" applyBorder="1"/>
    <xf numFmtId="3" fontId="5" fillId="0" borderId="0" xfId="0" applyNumberFormat="1" applyFont="1" applyFill="1" applyBorder="1" applyAlignment="1">
      <alignment horizontal="right"/>
    </xf>
    <xf numFmtId="0" fontId="5" fillId="0" borderId="0" xfId="0" applyFont="1" applyBorder="1" applyAlignment="1">
      <alignment horizontal="right"/>
    </xf>
    <xf numFmtId="0" fontId="7" fillId="0" borderId="0" xfId="0" applyFont="1" applyBorder="1"/>
    <xf numFmtId="166" fontId="7" fillId="0" borderId="0" xfId="0" applyNumberFormat="1" applyFont="1"/>
    <xf numFmtId="0" fontId="7" fillId="0" borderId="0" xfId="0" applyFont="1"/>
    <xf numFmtId="0" fontId="8" fillId="0" borderId="0" xfId="0" applyFont="1" applyBorder="1"/>
    <xf numFmtId="0" fontId="9" fillId="0" borderId="0" xfId="0" applyFont="1" applyBorder="1"/>
    <xf numFmtId="3" fontId="8" fillId="0" borderId="0" xfId="0" applyNumberFormat="1" applyFont="1" applyBorder="1" applyAlignment="1">
      <alignment horizontal="right"/>
    </xf>
    <xf numFmtId="3" fontId="8" fillId="0" borderId="0" xfId="0" applyNumberFormat="1" applyFont="1" applyFill="1" applyBorder="1" applyAlignment="1">
      <alignment horizontal="right"/>
    </xf>
    <xf numFmtId="4" fontId="8" fillId="0" borderId="0" xfId="0" applyNumberFormat="1" applyFont="1" applyBorder="1" applyAlignment="1">
      <alignment horizontal="right"/>
    </xf>
    <xf numFmtId="3" fontId="8" fillId="0" borderId="0" xfId="0" applyNumberFormat="1" applyFont="1" applyBorder="1"/>
    <xf numFmtId="0" fontId="8" fillId="0" borderId="0" xfId="0" applyFont="1" applyBorder="1" applyAlignment="1">
      <alignment horizontal="right"/>
    </xf>
    <xf numFmtId="4" fontId="8" fillId="0" borderId="0" xfId="0" applyNumberFormat="1" applyFont="1" applyBorder="1" applyAlignment="1">
      <alignment horizontal="left"/>
    </xf>
    <xf numFmtId="3" fontId="8" fillId="0" borderId="0" xfId="0" applyNumberFormat="1" applyFont="1" applyBorder="1" applyAlignment="1">
      <alignment horizontal="left"/>
    </xf>
    <xf numFmtId="3" fontId="7" fillId="0" borderId="0" xfId="0" applyNumberFormat="1" applyFont="1"/>
    <xf numFmtId="0" fontId="9" fillId="0" borderId="2" xfId="0" applyFont="1" applyBorder="1"/>
    <xf numFmtId="0" fontId="3" fillId="0" borderId="0" xfId="0" applyFont="1"/>
    <xf numFmtId="3" fontId="10" fillId="0" borderId="0" xfId="0" applyNumberFormat="1" applyFont="1" applyFill="1" applyBorder="1" applyAlignment="1">
      <alignment horizontal="right"/>
    </xf>
    <xf numFmtId="3" fontId="7" fillId="0" borderId="0" xfId="0" applyNumberFormat="1" applyFont="1" applyBorder="1"/>
    <xf numFmtId="3" fontId="9" fillId="0" borderId="0" xfId="0" applyNumberFormat="1" applyFont="1" applyFill="1" applyBorder="1" applyAlignment="1">
      <alignment horizontal="right"/>
    </xf>
    <xf numFmtId="4" fontId="9" fillId="0" borderId="0" xfId="0" applyNumberFormat="1" applyFont="1" applyBorder="1" applyAlignment="1">
      <alignment horizontal="right"/>
    </xf>
    <xf numFmtId="3" fontId="9" fillId="0" borderId="0" xfId="0" applyNumberFormat="1" applyFont="1" applyBorder="1" applyAlignment="1">
      <alignment horizontal="right"/>
    </xf>
    <xf numFmtId="3" fontId="12" fillId="0" borderId="0" xfId="0" applyNumberFormat="1" applyFont="1" applyBorder="1"/>
    <xf numFmtId="0" fontId="13" fillId="0" borderId="0" xfId="0" applyFont="1"/>
    <xf numFmtId="0" fontId="2" fillId="0" borderId="0" xfId="0" applyFont="1"/>
    <xf numFmtId="3" fontId="14" fillId="0" borderId="0" xfId="0" applyNumberFormat="1" applyFont="1" applyFill="1" applyBorder="1" applyAlignment="1"/>
    <xf numFmtId="3" fontId="8" fillId="0" borderId="0" xfId="0" applyNumberFormat="1" applyFont="1" applyFill="1" applyBorder="1" applyAlignment="1" applyProtection="1">
      <alignment horizontal="right"/>
    </xf>
    <xf numFmtId="166" fontId="8" fillId="0" borderId="0" xfId="0" applyNumberFormat="1" applyFont="1" applyFill="1" applyBorder="1" applyAlignment="1">
      <alignment horizontal="right"/>
    </xf>
    <xf numFmtId="3" fontId="3" fillId="0" borderId="0" xfId="0" applyNumberFormat="1" applyFont="1" applyBorder="1"/>
    <xf numFmtId="0" fontId="9" fillId="0" borderId="0" xfId="0" applyFont="1" applyFill="1" applyBorder="1"/>
    <xf numFmtId="167" fontId="8" fillId="0" borderId="0" xfId="0" applyNumberFormat="1" applyFont="1" applyBorder="1" applyAlignment="1">
      <alignment horizontal="right"/>
    </xf>
    <xf numFmtId="3" fontId="9" fillId="0" borderId="0" xfId="0" applyNumberFormat="1" applyFont="1" applyFill="1" applyBorder="1"/>
    <xf numFmtId="167" fontId="8" fillId="0" borderId="0" xfId="0" applyNumberFormat="1" applyFont="1" applyFill="1" applyBorder="1" applyAlignment="1">
      <alignment horizontal="right"/>
    </xf>
    <xf numFmtId="4" fontId="8" fillId="0" borderId="0" xfId="0" applyNumberFormat="1" applyFont="1" applyFill="1" applyBorder="1" applyAlignment="1">
      <alignment horizontal="right"/>
    </xf>
    <xf numFmtId="3" fontId="8" fillId="0" borderId="0" xfId="0" applyNumberFormat="1" applyFont="1" applyFill="1" applyBorder="1"/>
    <xf numFmtId="0" fontId="8" fillId="0" borderId="0" xfId="0" applyFont="1" applyFill="1" applyBorder="1" applyAlignment="1">
      <alignment horizontal="right"/>
    </xf>
    <xf numFmtId="0" fontId="7" fillId="0" borderId="0" xfId="0" applyFont="1" applyFill="1" applyBorder="1"/>
    <xf numFmtId="0" fontId="7" fillId="0" borderId="0" xfId="0" applyFont="1" applyFill="1"/>
    <xf numFmtId="0" fontId="0" fillId="0" borderId="0" xfId="0" applyFill="1"/>
    <xf numFmtId="1" fontId="8" fillId="0" borderId="0" xfId="0" applyNumberFormat="1" applyFont="1" applyFill="1" applyBorder="1" applyAlignment="1">
      <alignment horizontal="right"/>
    </xf>
    <xf numFmtId="1" fontId="5" fillId="0" borderId="0" xfId="0" applyNumberFormat="1" applyFont="1" applyBorder="1"/>
    <xf numFmtId="3" fontId="4" fillId="0" borderId="0" xfId="0" applyNumberFormat="1" applyFont="1" applyBorder="1"/>
    <xf numFmtId="167" fontId="5" fillId="0" borderId="0" xfId="0" applyNumberFormat="1" applyFont="1" applyBorder="1" applyAlignment="1">
      <alignment horizontal="right"/>
    </xf>
    <xf numFmtId="4" fontId="5" fillId="0" borderId="0" xfId="0" applyNumberFormat="1" applyFont="1" applyBorder="1" applyAlignment="1">
      <alignment horizontal="right"/>
    </xf>
    <xf numFmtId="3" fontId="5" fillId="0" borderId="0" xfId="0" applyNumberFormat="1" applyFont="1" applyBorder="1"/>
    <xf numFmtId="1" fontId="15" fillId="0" borderId="0" xfId="0" applyNumberFormat="1" applyFont="1" applyFill="1" applyBorder="1" applyAlignment="1"/>
    <xf numFmtId="3" fontId="15" fillId="0" borderId="0" xfId="0" applyNumberFormat="1" applyFont="1" applyFill="1" applyBorder="1" applyAlignment="1"/>
    <xf numFmtId="0" fontId="4" fillId="0" borderId="0" xfId="0" applyFont="1" applyFill="1" applyBorder="1"/>
    <xf numFmtId="1" fontId="16" fillId="0" borderId="0" xfId="0" applyNumberFormat="1" applyFont="1" applyFill="1" applyBorder="1" applyAlignment="1"/>
    <xf numFmtId="0" fontId="17" fillId="0" borderId="0" xfId="0" applyFont="1" applyFill="1" applyBorder="1"/>
    <xf numFmtId="1" fontId="18" fillId="0" borderId="0" xfId="0" applyNumberFormat="1" applyFont="1" applyFill="1" applyBorder="1" applyAlignment="1"/>
    <xf numFmtId="0" fontId="5" fillId="0" borderId="0" xfId="0" applyFont="1" applyBorder="1"/>
    <xf numFmtId="0" fontId="13" fillId="0" borderId="0" xfId="0" applyFont="1" applyFill="1"/>
    <xf numFmtId="3" fontId="13" fillId="0" borderId="0" xfId="0" applyNumberFormat="1" applyFont="1" applyFill="1"/>
    <xf numFmtId="3" fontId="4" fillId="0" borderId="0" xfId="0" applyNumberFormat="1" applyFont="1" applyFill="1" applyBorder="1" applyAlignment="1" applyProtection="1">
      <alignment horizontal="right"/>
    </xf>
    <xf numFmtId="0" fontId="0" fillId="0" borderId="0" xfId="0" applyFill="1" applyBorder="1"/>
    <xf numFmtId="169" fontId="0" fillId="0" borderId="0" xfId="0" applyNumberFormat="1" applyFill="1" applyBorder="1"/>
    <xf numFmtId="170" fontId="13" fillId="0" borderId="0" xfId="0" applyNumberFormat="1" applyFont="1" applyFill="1" applyBorder="1"/>
    <xf numFmtId="170" fontId="2" fillId="0" borderId="0" xfId="0" applyNumberFormat="1" applyFont="1" applyFill="1" applyBorder="1"/>
    <xf numFmtId="0" fontId="5" fillId="0" borderId="0" xfId="0" applyFont="1" applyFill="1" applyBorder="1"/>
    <xf numFmtId="0" fontId="4" fillId="0" borderId="0" xfId="0" applyFont="1" applyFill="1" applyBorder="1" applyAlignment="1">
      <alignment horizontal="right"/>
    </xf>
    <xf numFmtId="3" fontId="7" fillId="0" borderId="0" xfId="0" applyNumberFormat="1" applyFont="1" applyFill="1" applyBorder="1"/>
    <xf numFmtId="0" fontId="7" fillId="0" borderId="0" xfId="0" applyFont="1" applyFill="1" applyBorder="1" applyAlignment="1">
      <alignment horizontal="right"/>
    </xf>
    <xf numFmtId="3" fontId="4" fillId="0" borderId="0" xfId="0" applyNumberFormat="1" applyFont="1" applyFill="1" applyBorder="1" applyAlignment="1">
      <alignment horizontal="right"/>
    </xf>
    <xf numFmtId="2" fontId="0" fillId="0" borderId="0" xfId="0" applyNumberFormat="1" applyFill="1" applyBorder="1"/>
    <xf numFmtId="4" fontId="7" fillId="0" borderId="0" xfId="0" applyNumberFormat="1" applyFont="1" applyFill="1" applyBorder="1"/>
    <xf numFmtId="173" fontId="7" fillId="0" borderId="0" xfId="0" applyNumberFormat="1" applyFont="1" applyFill="1" applyBorder="1"/>
    <xf numFmtId="173" fontId="0" fillId="0" borderId="0" xfId="0" applyNumberFormat="1" applyFill="1" applyBorder="1"/>
    <xf numFmtId="9" fontId="0" fillId="0" borderId="0" xfId="0" applyNumberFormat="1" applyFill="1" applyBorder="1"/>
    <xf numFmtId="3" fontId="13" fillId="0" borderId="0" xfId="0" applyNumberFormat="1" applyFont="1" applyFill="1" applyBorder="1"/>
    <xf numFmtId="166" fontId="7" fillId="0" borderId="0" xfId="0" applyNumberFormat="1" applyFont="1" applyFill="1" applyBorder="1"/>
    <xf numFmtId="0" fontId="6" fillId="0" borderId="0" xfId="0" applyFont="1" applyFill="1" applyBorder="1"/>
    <xf numFmtId="171" fontId="7" fillId="0" borderId="0" xfId="0" applyNumberFormat="1" applyFont="1" applyFill="1" applyBorder="1"/>
    <xf numFmtId="0" fontId="20" fillId="0" borderId="0" xfId="0" applyFont="1" applyFill="1" applyBorder="1"/>
    <xf numFmtId="166" fontId="4" fillId="0" borderId="0" xfId="0" applyNumberFormat="1" applyFont="1" applyFill="1" applyBorder="1" applyAlignment="1" applyProtection="1">
      <alignment horizontal="right"/>
    </xf>
    <xf numFmtId="0" fontId="21" fillId="0" borderId="0" xfId="0" applyFont="1" applyFill="1" applyBorder="1"/>
    <xf numFmtId="0" fontId="7" fillId="0" borderId="0" xfId="0" applyFont="1" applyFill="1" applyBorder="1" applyAlignment="1">
      <alignment horizontal="left"/>
    </xf>
    <xf numFmtId="166" fontId="17" fillId="0" borderId="0" xfId="0" applyNumberFormat="1" applyFont="1" applyFill="1" applyBorder="1"/>
    <xf numFmtId="171" fontId="21" fillId="0" borderId="0" xfId="0" applyNumberFormat="1" applyFont="1" applyFill="1" applyBorder="1"/>
    <xf numFmtId="0" fontId="22" fillId="0" borderId="0" xfId="0" applyFont="1" applyFill="1" applyBorder="1" applyAlignment="1">
      <alignment horizontal="left"/>
    </xf>
    <xf numFmtId="166" fontId="13" fillId="0" borderId="0" xfId="0" applyNumberFormat="1" applyFont="1" applyFill="1" applyBorder="1"/>
    <xf numFmtId="171" fontId="5" fillId="0" borderId="0" xfId="0" applyNumberFormat="1" applyFont="1" applyFill="1" applyBorder="1"/>
    <xf numFmtId="166" fontId="23" fillId="0" borderId="0" xfId="0" applyNumberFormat="1" applyFont="1" applyFill="1" applyBorder="1"/>
    <xf numFmtId="0" fontId="3" fillId="0" borderId="0" xfId="0" applyFont="1" applyFill="1" applyBorder="1"/>
    <xf numFmtId="166" fontId="19" fillId="0" borderId="0" xfId="0" applyNumberFormat="1" applyFont="1" applyFill="1" applyBorder="1"/>
    <xf numFmtId="171" fontId="24" fillId="0" borderId="0" xfId="0" applyNumberFormat="1" applyFont="1" applyFill="1" applyBorder="1"/>
    <xf numFmtId="171" fontId="22" fillId="0" borderId="0" xfId="0" applyNumberFormat="1" applyFont="1" applyFill="1" applyBorder="1"/>
    <xf numFmtId="0" fontId="24" fillId="0" borderId="0" xfId="0" applyFont="1" applyFill="1" applyBorder="1"/>
    <xf numFmtId="174" fontId="7" fillId="0" borderId="0" xfId="0" applyNumberFormat="1" applyFont="1" applyFill="1" applyBorder="1"/>
    <xf numFmtId="9" fontId="6" fillId="0" borderId="0" xfId="0" applyNumberFormat="1" applyFont="1" applyFill="1" applyBorder="1"/>
    <xf numFmtId="170" fontId="25" fillId="0" borderId="0" xfId="0" applyNumberFormat="1" applyFont="1" applyFill="1" applyBorder="1"/>
    <xf numFmtId="175" fontId="7" fillId="0" borderId="0" xfId="0" applyNumberFormat="1" applyFont="1" applyFill="1" applyBorder="1"/>
    <xf numFmtId="1" fontId="7" fillId="0" borderId="0" xfId="0" applyNumberFormat="1" applyFont="1" applyFill="1" applyBorder="1"/>
    <xf numFmtId="3" fontId="0" fillId="0" borderId="0" xfId="0" applyNumberFormat="1" applyFill="1" applyBorder="1"/>
    <xf numFmtId="168" fontId="5" fillId="0" borderId="0" xfId="0" applyNumberFormat="1" applyFont="1" applyFill="1" applyBorder="1" applyAlignment="1">
      <alignment horizontal="right"/>
    </xf>
    <xf numFmtId="0" fontId="26" fillId="0" borderId="0" xfId="0" applyFont="1" applyFill="1" applyBorder="1"/>
    <xf numFmtId="166" fontId="0" fillId="0" borderId="0" xfId="0" applyNumberFormat="1"/>
    <xf numFmtId="0" fontId="2" fillId="0" borderId="0" xfId="0" applyFont="1" applyFill="1"/>
    <xf numFmtId="1" fontId="0" fillId="0" borderId="0" xfId="0" applyNumberFormat="1" applyFill="1"/>
    <xf numFmtId="169" fontId="0" fillId="0" borderId="0" xfId="0" applyNumberFormat="1"/>
    <xf numFmtId="166" fontId="13" fillId="0" borderId="0" xfId="0" applyNumberFormat="1" applyFont="1"/>
    <xf numFmtId="177" fontId="7" fillId="0" borderId="0" xfId="0" applyNumberFormat="1" applyFont="1"/>
    <xf numFmtId="166" fontId="13" fillId="0" borderId="0" xfId="0" applyNumberFormat="1" applyFont="1" applyFill="1"/>
    <xf numFmtId="166" fontId="7" fillId="0" borderId="0" xfId="0" applyNumberFormat="1" applyFont="1" applyFill="1"/>
    <xf numFmtId="177" fontId="7" fillId="0" borderId="0" xfId="0" applyNumberFormat="1" applyFont="1" applyFill="1"/>
    <xf numFmtId="3" fontId="7" fillId="0" borderId="0" xfId="0" applyNumberFormat="1" applyFont="1" applyFill="1"/>
    <xf numFmtId="166" fontId="4" fillId="0" borderId="0" xfId="0" applyNumberFormat="1" applyFont="1" applyFill="1" applyBorder="1"/>
    <xf numFmtId="3" fontId="13" fillId="0" borderId="0" xfId="0" applyNumberFormat="1" applyFont="1"/>
    <xf numFmtId="3" fontId="0" fillId="0" borderId="0" xfId="0" applyNumberFormat="1"/>
    <xf numFmtId="180" fontId="27" fillId="0" borderId="0" xfId="0" applyNumberFormat="1" applyFont="1" applyBorder="1" applyAlignment="1" applyProtection="1">
      <alignment horizontal="left"/>
    </xf>
    <xf numFmtId="3" fontId="28" fillId="0" borderId="0" xfId="0" applyNumberFormat="1" applyFont="1" applyBorder="1" applyAlignment="1">
      <alignment vertical="top" wrapText="1"/>
    </xf>
    <xf numFmtId="3" fontId="28" fillId="0" borderId="0" xfId="0" applyNumberFormat="1" applyFont="1" applyBorder="1" applyAlignment="1">
      <alignment vertical="top"/>
    </xf>
    <xf numFmtId="3" fontId="0" fillId="0" borderId="0" xfId="0" applyNumberFormat="1" applyBorder="1"/>
    <xf numFmtId="0" fontId="0" fillId="0" borderId="0" xfId="0" applyBorder="1"/>
    <xf numFmtId="166" fontId="8" fillId="0" borderId="0" xfId="0" applyNumberFormat="1" applyFont="1" applyFill="1" applyBorder="1"/>
    <xf numFmtId="166" fontId="11" fillId="0" borderId="0" xfId="0" applyNumberFormat="1" applyFont="1" applyFill="1" applyBorder="1"/>
    <xf numFmtId="166" fontId="9" fillId="0" borderId="0" xfId="0" applyNumberFormat="1" applyFont="1" applyFill="1" applyBorder="1" applyAlignment="1">
      <alignment horizontal="right"/>
    </xf>
    <xf numFmtId="0" fontId="12" fillId="0" borderId="0" xfId="0" applyFont="1" applyFill="1"/>
    <xf numFmtId="3" fontId="12" fillId="0" borderId="0" xfId="0" applyNumberFormat="1" applyFont="1" applyFill="1"/>
    <xf numFmtId="2" fontId="9" fillId="0" borderId="3" xfId="0" applyNumberFormat="1" applyFont="1" applyFill="1" applyBorder="1"/>
    <xf numFmtId="2" fontId="9" fillId="0" borderId="0" xfId="0" applyNumberFormat="1" applyFont="1" applyFill="1" applyBorder="1"/>
    <xf numFmtId="0" fontId="3" fillId="0" borderId="0" xfId="0" applyFont="1" applyFill="1"/>
    <xf numFmtId="2" fontId="8" fillId="0" borderId="3" xfId="0" applyNumberFormat="1" applyFont="1" applyFill="1" applyBorder="1"/>
    <xf numFmtId="2" fontId="8" fillId="0" borderId="0" xfId="0" applyNumberFormat="1" applyFont="1" applyFill="1" applyBorder="1"/>
    <xf numFmtId="171" fontId="9" fillId="0" borderId="0" xfId="0" applyNumberFormat="1" applyFont="1" applyFill="1" applyBorder="1"/>
    <xf numFmtId="0" fontId="3" fillId="0" borderId="0" xfId="0" applyFont="1" applyBorder="1"/>
    <xf numFmtId="0" fontId="8" fillId="0" borderId="0" xfId="0" applyFont="1" applyFill="1" applyBorder="1"/>
    <xf numFmtId="0" fontId="9" fillId="0" borderId="0" xfId="0" applyFont="1" applyFill="1" applyBorder="1" applyAlignment="1">
      <alignment horizontal="right"/>
    </xf>
    <xf numFmtId="0" fontId="12" fillId="0" borderId="0" xfId="0" applyFont="1" applyFill="1" applyAlignment="1">
      <alignment horizontal="left"/>
    </xf>
    <xf numFmtId="3" fontId="8" fillId="0" borderId="3" xfId="0" applyNumberFormat="1" applyFont="1" applyFill="1" applyBorder="1"/>
    <xf numFmtId="3" fontId="9" fillId="0" borderId="3" xfId="0" applyNumberFormat="1" applyFont="1" applyFill="1" applyBorder="1"/>
    <xf numFmtId="3" fontId="3" fillId="0" borderId="3" xfId="0" applyNumberFormat="1" applyFont="1" applyBorder="1"/>
    <xf numFmtId="0" fontId="3" fillId="0" borderId="3" xfId="0" applyFont="1" applyBorder="1"/>
    <xf numFmtId="0" fontId="8" fillId="0" borderId="3" xfId="0" applyFont="1" applyFill="1" applyBorder="1"/>
    <xf numFmtId="0" fontId="3" fillId="0" borderId="3" xfId="0" applyFont="1" applyFill="1" applyBorder="1"/>
    <xf numFmtId="0" fontId="9" fillId="6" borderId="0" xfId="0" applyFont="1" applyFill="1" applyBorder="1"/>
    <xf numFmtId="0" fontId="8" fillId="6" borderId="0" xfId="0" applyFont="1" applyFill="1" applyBorder="1"/>
    <xf numFmtId="0" fontId="8" fillId="6" borderId="0" xfId="0" applyFont="1" applyFill="1" applyBorder="1" applyAlignment="1">
      <alignment horizontal="right"/>
    </xf>
    <xf numFmtId="0" fontId="12" fillId="6" borderId="0" xfId="0" applyFont="1" applyFill="1"/>
    <xf numFmtId="3" fontId="9" fillId="4" borderId="3" xfId="0" applyNumberFormat="1" applyFont="1" applyFill="1" applyBorder="1" applyAlignment="1" applyProtection="1">
      <alignment horizontal="right"/>
    </xf>
    <xf numFmtId="0" fontId="9" fillId="4" borderId="3" xfId="0" applyFont="1" applyFill="1" applyBorder="1"/>
    <xf numFmtId="166" fontId="3" fillId="0" borderId="0" xfId="0" applyNumberFormat="1" applyFont="1" applyFill="1" applyBorder="1"/>
    <xf numFmtId="0" fontId="12" fillId="0" borderId="0" xfId="0" applyFont="1" applyFill="1" applyBorder="1" applyAlignment="1">
      <alignment horizontal="right"/>
    </xf>
    <xf numFmtId="0" fontId="3" fillId="4" borderId="0" xfId="0" applyFont="1" applyFill="1" applyBorder="1"/>
    <xf numFmtId="3" fontId="10" fillId="4" borderId="0" xfId="0" applyNumberFormat="1" applyFont="1" applyFill="1" applyBorder="1" applyAlignment="1">
      <alignment horizontal="right"/>
    </xf>
    <xf numFmtId="0" fontId="0" fillId="0" borderId="0" xfId="0" applyAlignment="1">
      <alignment wrapText="1"/>
    </xf>
    <xf numFmtId="0" fontId="7" fillId="0" borderId="0" xfId="0" applyFont="1" applyAlignment="1">
      <alignment wrapText="1"/>
    </xf>
    <xf numFmtId="0" fontId="12" fillId="0" borderId="0" xfId="0" applyFont="1" applyFill="1" applyBorder="1"/>
    <xf numFmtId="169" fontId="8" fillId="0" borderId="0" xfId="0" applyNumberFormat="1" applyFont="1" applyFill="1" applyBorder="1"/>
    <xf numFmtId="0" fontId="3" fillId="0" borderId="0" xfId="0" applyFont="1" applyFill="1" applyBorder="1" applyAlignment="1">
      <alignment horizontal="right"/>
    </xf>
    <xf numFmtId="0" fontId="10" fillId="0" borderId="0" xfId="0" applyFont="1" applyFill="1" applyBorder="1" applyAlignment="1">
      <alignment horizontal="right"/>
    </xf>
    <xf numFmtId="3" fontId="3" fillId="0" borderId="0" xfId="0" applyNumberFormat="1" applyFont="1" applyFill="1" applyBorder="1" applyAlignment="1">
      <alignment horizontal="right"/>
    </xf>
    <xf numFmtId="0" fontId="31" fillId="0" borderId="3" xfId="0" applyFont="1" applyFill="1" applyBorder="1"/>
    <xf numFmtId="3" fontId="31" fillId="0" borderId="0" xfId="0" applyNumberFormat="1" applyFont="1" applyFill="1" applyBorder="1"/>
    <xf numFmtId="10" fontId="8" fillId="0" borderId="0" xfId="0" applyNumberFormat="1" applyFont="1" applyFill="1" applyBorder="1" applyAlignment="1">
      <alignment horizontal="right"/>
    </xf>
    <xf numFmtId="3" fontId="3" fillId="0" borderId="0" xfId="0" applyNumberFormat="1" applyFont="1" applyFill="1" applyBorder="1"/>
    <xf numFmtId="0" fontId="30" fillId="0" borderId="0" xfId="0" applyFont="1" applyFill="1" applyBorder="1" applyAlignment="1">
      <alignment horizontal="right"/>
    </xf>
    <xf numFmtId="0" fontId="10" fillId="0" borderId="0" xfId="0" applyFont="1" applyFill="1" applyBorder="1" applyAlignment="1">
      <alignment horizontal="left"/>
    </xf>
    <xf numFmtId="14" fontId="32" fillId="0" borderId="0" xfId="0" applyNumberFormat="1" applyFont="1" applyFill="1" applyBorder="1" applyAlignment="1">
      <alignment horizontal="right"/>
    </xf>
    <xf numFmtId="0" fontId="9" fillId="0" borderId="0" xfId="0" applyFont="1" applyBorder="1" applyAlignment="1">
      <alignment horizontal="right"/>
    </xf>
    <xf numFmtId="3" fontId="12" fillId="0" borderId="0" xfId="0" applyNumberFormat="1" applyFont="1" applyFill="1" applyBorder="1" applyAlignment="1">
      <alignment horizontal="right"/>
    </xf>
    <xf numFmtId="10" fontId="9" fillId="0" borderId="0" xfId="0" applyNumberFormat="1" applyFont="1" applyFill="1" applyBorder="1" applyAlignment="1">
      <alignment horizontal="right"/>
    </xf>
    <xf numFmtId="0" fontId="3" fillId="0" borderId="3" xfId="0" applyFont="1" applyFill="1" applyBorder="1" applyAlignment="1">
      <alignment horizontal="right"/>
    </xf>
    <xf numFmtId="4" fontId="12" fillId="0" borderId="0" xfId="0" applyNumberFormat="1" applyFont="1" applyFill="1" applyBorder="1" applyAlignment="1">
      <alignment horizontal="right"/>
    </xf>
    <xf numFmtId="10" fontId="12" fillId="0" borderId="0" xfId="0" applyNumberFormat="1" applyFont="1" applyFill="1" applyBorder="1" applyAlignment="1">
      <alignment horizontal="right"/>
    </xf>
    <xf numFmtId="3" fontId="12" fillId="0" borderId="3" xfId="0" applyNumberFormat="1" applyFont="1" applyFill="1" applyBorder="1" applyAlignment="1">
      <alignment horizontal="right"/>
    </xf>
    <xf numFmtId="176" fontId="8" fillId="0" borderId="0" xfId="0" applyNumberFormat="1" applyFont="1" applyFill="1" applyBorder="1"/>
    <xf numFmtId="0" fontId="0" fillId="0" borderId="0" xfId="0" applyFont="1" applyAlignment="1"/>
    <xf numFmtId="0" fontId="0" fillId="0" borderId="0" xfId="0" applyFont="1"/>
    <xf numFmtId="168" fontId="12" fillId="0" borderId="0" xfId="0" applyNumberFormat="1" applyFont="1" applyFill="1" applyBorder="1"/>
    <xf numFmtId="3" fontId="12" fillId="4" borderId="3" xfId="0" applyNumberFormat="1" applyFont="1" applyFill="1" applyBorder="1" applyAlignment="1">
      <alignment horizontal="right"/>
    </xf>
    <xf numFmtId="0" fontId="12" fillId="4" borderId="3" xfId="0" applyFont="1" applyFill="1" applyBorder="1"/>
    <xf numFmtId="0" fontId="2" fillId="4" borderId="0" xfId="0" applyFont="1" applyFill="1"/>
    <xf numFmtId="3" fontId="9" fillId="4" borderId="3" xfId="0" applyNumberFormat="1" applyFont="1" applyFill="1" applyBorder="1"/>
    <xf numFmtId="3" fontId="12" fillId="4" borderId="3" xfId="0" applyNumberFormat="1" applyFont="1" applyFill="1" applyBorder="1"/>
    <xf numFmtId="0" fontId="0" fillId="4" borderId="3" xfId="0" applyFill="1" applyBorder="1" applyAlignment="1">
      <alignment wrapText="1"/>
    </xf>
    <xf numFmtId="0" fontId="0" fillId="4" borderId="0" xfId="0" applyFill="1" applyAlignment="1">
      <alignment wrapText="1"/>
    </xf>
    <xf numFmtId="0" fontId="0" fillId="7" borderId="0" xfId="0" applyFill="1" applyAlignment="1">
      <alignment wrapText="1"/>
    </xf>
    <xf numFmtId="0" fontId="3" fillId="7" borderId="0" xfId="0" applyFont="1" applyFill="1" applyBorder="1" applyAlignment="1">
      <alignment horizontal="right" wrapText="1"/>
    </xf>
    <xf numFmtId="10" fontId="8" fillId="7" borderId="0" xfId="0" applyNumberFormat="1" applyFont="1" applyFill="1" applyBorder="1" applyAlignment="1">
      <alignment horizontal="right" wrapText="1"/>
    </xf>
    <xf numFmtId="0" fontId="9" fillId="7" borderId="3" xfId="0" applyFont="1" applyFill="1" applyBorder="1"/>
    <xf numFmtId="0" fontId="2" fillId="7" borderId="0" xfId="0" applyFont="1" applyFill="1"/>
    <xf numFmtId="10" fontId="12" fillId="7" borderId="0" xfId="0" applyNumberFormat="1" applyFont="1" applyFill="1" applyBorder="1" applyAlignment="1">
      <alignment horizontal="right"/>
    </xf>
    <xf numFmtId="10" fontId="9" fillId="7" borderId="0" xfId="0" applyNumberFormat="1" applyFont="1" applyFill="1" applyBorder="1" applyAlignment="1">
      <alignment wrapText="1"/>
    </xf>
    <xf numFmtId="172" fontId="12" fillId="0" borderId="0" xfId="0" applyNumberFormat="1" applyFont="1" applyFill="1" applyBorder="1"/>
    <xf numFmtId="3" fontId="3" fillId="4" borderId="0" xfId="0" applyNumberFormat="1" applyFont="1" applyFill="1" applyBorder="1"/>
    <xf numFmtId="0" fontId="3" fillId="8" borderId="0" xfId="0" applyFont="1" applyFill="1" applyBorder="1"/>
    <xf numFmtId="0" fontId="3" fillId="7" borderId="0" xfId="0" applyFont="1" applyFill="1" applyBorder="1"/>
    <xf numFmtId="0" fontId="0" fillId="7" borderId="0" xfId="0" applyFont="1" applyFill="1"/>
    <xf numFmtId="0" fontId="12" fillId="0" borderId="0" xfId="0" applyFont="1"/>
    <xf numFmtId="0" fontId="3" fillId="0" borderId="0" xfId="0" applyFont="1" applyBorder="1" applyAlignment="1">
      <alignment horizontal="right"/>
    </xf>
    <xf numFmtId="3" fontId="10" fillId="0" borderId="0" xfId="0" applyNumberFormat="1" applyFont="1" applyBorder="1" applyAlignment="1">
      <alignment horizontal="right"/>
    </xf>
    <xf numFmtId="3" fontId="12" fillId="0" borderId="3" xfId="0" applyNumberFormat="1" applyFont="1" applyBorder="1"/>
    <xf numFmtId="3" fontId="3" fillId="0" borderId="3" xfId="0" applyNumberFormat="1" applyFont="1" applyFill="1" applyBorder="1"/>
    <xf numFmtId="0" fontId="35" fillId="2" borderId="7" xfId="0" applyFont="1" applyFill="1" applyBorder="1" applyAlignment="1">
      <alignment horizontal="left" vertical="center" wrapText="1"/>
    </xf>
    <xf numFmtId="0" fontId="35" fillId="2" borderId="8" xfId="0" applyFont="1" applyFill="1" applyBorder="1" applyAlignment="1">
      <alignment horizontal="left" vertical="center" wrapText="1"/>
    </xf>
    <xf numFmtId="0" fontId="33" fillId="0" borderId="0" xfId="0" applyFont="1" applyFill="1" applyBorder="1" applyAlignment="1">
      <alignment horizontal="left" vertical="center" wrapText="1"/>
    </xf>
    <xf numFmtId="3" fontId="35" fillId="0" borderId="0" xfId="0" applyNumberFormat="1" applyFont="1" applyFill="1" applyBorder="1" applyAlignment="1">
      <alignment horizontal="left" vertical="center" wrapText="1"/>
    </xf>
    <xf numFmtId="0" fontId="35" fillId="3" borderId="3" xfId="0" applyFont="1" applyFill="1" applyBorder="1" applyAlignment="1">
      <alignment horizontal="left" vertical="center" wrapText="1"/>
    </xf>
    <xf numFmtId="0" fontId="35" fillId="3" borderId="0" xfId="0" applyFont="1" applyFill="1" applyBorder="1" applyAlignment="1">
      <alignment horizontal="left" vertical="center" wrapText="1"/>
    </xf>
    <xf numFmtId="3" fontId="36" fillId="3" borderId="3" xfId="0" applyNumberFormat="1" applyFont="1" applyFill="1" applyBorder="1" applyAlignment="1">
      <alignment horizontal="left" vertical="center" wrapText="1"/>
    </xf>
    <xf numFmtId="0" fontId="34" fillId="0" borderId="0" xfId="0" applyFont="1" applyFill="1" applyBorder="1" applyAlignment="1">
      <alignment horizontal="left" vertical="center" wrapText="1"/>
    </xf>
    <xf numFmtId="0" fontId="37" fillId="0" borderId="0" xfId="0" applyFont="1" applyFill="1" applyBorder="1" applyAlignment="1">
      <alignment horizontal="left" vertical="center" wrapText="1"/>
    </xf>
    <xf numFmtId="3" fontId="37" fillId="0" borderId="0" xfId="0" applyNumberFormat="1" applyFont="1" applyFill="1" applyBorder="1" applyAlignment="1">
      <alignment horizontal="left" vertical="center" wrapText="1"/>
    </xf>
    <xf numFmtId="4" fontId="37" fillId="0" borderId="0" xfId="0" applyNumberFormat="1" applyFont="1" applyFill="1" applyBorder="1" applyAlignment="1">
      <alignment horizontal="left" vertical="center" wrapText="1"/>
    </xf>
    <xf numFmtId="173" fontId="37" fillId="0" borderId="0" xfId="0" applyNumberFormat="1" applyFont="1" applyFill="1" applyBorder="1" applyAlignment="1">
      <alignment horizontal="left" vertical="center" wrapText="1"/>
    </xf>
    <xf numFmtId="173" fontId="34" fillId="0" borderId="0" xfId="0" applyNumberFormat="1" applyFont="1" applyFill="1" applyBorder="1" applyAlignment="1">
      <alignment horizontal="left" vertical="center" wrapText="1"/>
    </xf>
    <xf numFmtId="9" fontId="34" fillId="0" borderId="0" xfId="0" applyNumberFormat="1" applyFont="1" applyFill="1" applyBorder="1" applyAlignment="1">
      <alignment horizontal="left" vertical="center" wrapText="1"/>
    </xf>
    <xf numFmtId="0" fontId="34" fillId="0" borderId="0" xfId="0" applyFont="1" applyAlignment="1">
      <alignment horizontal="left" vertical="center" wrapText="1"/>
    </xf>
    <xf numFmtId="0" fontId="35" fillId="0" borderId="0" xfId="0" applyFont="1" applyFill="1" applyBorder="1" applyAlignment="1">
      <alignment horizontal="left" vertical="center" wrapText="1"/>
    </xf>
    <xf numFmtId="0" fontId="36" fillId="0" borderId="0" xfId="0" applyFont="1" applyFill="1" applyBorder="1" applyAlignment="1">
      <alignment horizontal="left" vertical="center" wrapText="1"/>
    </xf>
    <xf numFmtId="3" fontId="36" fillId="0" borderId="0" xfId="0" applyNumberFormat="1" applyFont="1" applyFill="1" applyBorder="1" applyAlignment="1">
      <alignment horizontal="left" vertical="center" wrapText="1"/>
    </xf>
    <xf numFmtId="4" fontId="36" fillId="3" borderId="0" xfId="0" applyNumberFormat="1" applyFont="1" applyFill="1" applyBorder="1" applyAlignment="1">
      <alignment horizontal="left" vertical="center" wrapText="1"/>
    </xf>
    <xf numFmtId="3" fontId="35" fillId="3" borderId="3" xfId="0" applyNumberFormat="1" applyFont="1" applyFill="1" applyBorder="1" applyAlignment="1">
      <alignment horizontal="left" vertical="center" wrapText="1"/>
    </xf>
    <xf numFmtId="4" fontId="36" fillId="0" borderId="0" xfId="0" applyNumberFormat="1" applyFont="1" applyBorder="1" applyAlignment="1">
      <alignment wrapText="1"/>
    </xf>
    <xf numFmtId="4" fontId="36" fillId="0" borderId="0" xfId="0" applyNumberFormat="1" applyFont="1" applyFill="1" applyBorder="1" applyAlignment="1">
      <alignment wrapText="1"/>
    </xf>
    <xf numFmtId="0" fontId="36" fillId="0" borderId="0" xfId="0" applyFont="1" applyAlignment="1">
      <alignment horizontal="left" vertical="center" wrapText="1"/>
    </xf>
    <xf numFmtId="0" fontId="35" fillId="0" borderId="0" xfId="0" applyFont="1" applyAlignment="1">
      <alignment horizontal="left" vertical="center" wrapText="1"/>
    </xf>
    <xf numFmtId="0" fontId="37" fillId="0" borderId="0" xfId="0" applyFont="1" applyAlignment="1">
      <alignment horizontal="left" vertical="center" wrapText="1"/>
    </xf>
    <xf numFmtId="0" fontId="12" fillId="0" borderId="1" xfId="0" applyFont="1" applyFill="1" applyBorder="1"/>
    <xf numFmtId="4" fontId="3" fillId="0" borderId="0" xfId="0" applyNumberFormat="1" applyFont="1" applyFill="1" applyBorder="1" applyAlignment="1">
      <alignment wrapText="1"/>
    </xf>
    <xf numFmtId="168" fontId="3" fillId="0" borderId="0" xfId="0" applyNumberFormat="1" applyFont="1" applyBorder="1" applyAlignment="1">
      <alignment horizontal="right"/>
    </xf>
    <xf numFmtId="4" fontId="36" fillId="3" borderId="3" xfId="0" applyNumberFormat="1" applyFont="1" applyFill="1" applyBorder="1" applyAlignment="1">
      <alignment horizontal="left" vertical="center" wrapText="1"/>
    </xf>
    <xf numFmtId="0" fontId="3" fillId="7" borderId="0" xfId="0" applyFont="1" applyFill="1"/>
    <xf numFmtId="0" fontId="12" fillId="7" borderId="0" xfId="0" applyFont="1" applyFill="1"/>
    <xf numFmtId="0" fontId="3" fillId="7" borderId="3" xfId="0" applyFont="1" applyFill="1" applyBorder="1"/>
    <xf numFmtId="0" fontId="3" fillId="7" borderId="0" xfId="0" applyFont="1" applyFill="1" applyBorder="1" applyAlignment="1">
      <alignment horizontal="right"/>
    </xf>
    <xf numFmtId="3" fontId="8" fillId="7" borderId="0" xfId="0" applyNumberFormat="1" applyFont="1" applyFill="1" applyBorder="1" applyAlignment="1">
      <alignment horizontal="right"/>
    </xf>
    <xf numFmtId="168" fontId="12" fillId="7" borderId="0" xfId="0" applyNumberFormat="1" applyFont="1" applyFill="1" applyBorder="1" applyAlignment="1">
      <alignment horizontal="right"/>
    </xf>
    <xf numFmtId="0" fontId="12" fillId="8" borderId="0" xfId="0" applyFont="1" applyFill="1" applyBorder="1"/>
    <xf numFmtId="0" fontId="12" fillId="8" borderId="3" xfId="0" applyFont="1" applyFill="1" applyBorder="1"/>
    <xf numFmtId="172" fontId="12" fillId="8" borderId="0" xfId="0" applyNumberFormat="1" applyFont="1" applyFill="1" applyBorder="1"/>
    <xf numFmtId="0" fontId="12" fillId="8" borderId="3" xfId="0" applyFont="1" applyFill="1" applyBorder="1" applyAlignment="1">
      <alignment horizontal="left"/>
    </xf>
    <xf numFmtId="0" fontId="9" fillId="0" borderId="0" xfId="0" applyFont="1" applyFill="1"/>
    <xf numFmtId="0" fontId="31" fillId="0" borderId="0" xfId="0" applyFont="1" applyFill="1"/>
    <xf numFmtId="0" fontId="8" fillId="0" borderId="0" xfId="0" applyFont="1" applyFill="1"/>
    <xf numFmtId="14" fontId="31" fillId="0" borderId="0" xfId="0" applyNumberFormat="1" applyFont="1" applyFill="1" applyAlignment="1">
      <alignment horizontal="left"/>
    </xf>
    <xf numFmtId="166" fontId="9" fillId="0" borderId="0" xfId="0" applyNumberFormat="1" applyFont="1" applyFill="1" applyBorder="1"/>
    <xf numFmtId="0" fontId="8" fillId="0" borderId="0" xfId="0" applyFont="1" applyFill="1" applyBorder="1" applyAlignment="1">
      <alignment horizontal="left"/>
    </xf>
    <xf numFmtId="3" fontId="8" fillId="0" borderId="0" xfId="0" applyNumberFormat="1" applyFont="1" applyFill="1"/>
    <xf numFmtId="0" fontId="8" fillId="0" borderId="0" xfId="0" applyFont="1" applyFill="1" applyProtection="1"/>
    <xf numFmtId="0" fontId="8" fillId="0" borderId="0" xfId="0" applyFont="1" applyFill="1" applyAlignment="1" applyProtection="1">
      <alignment horizontal="left"/>
    </xf>
    <xf numFmtId="0" fontId="36" fillId="0" borderId="0" xfId="0" applyFont="1" applyFill="1" applyAlignment="1">
      <alignment horizontal="left" vertical="center" wrapText="1"/>
    </xf>
    <xf numFmtId="3" fontId="37" fillId="0" borderId="0" xfId="0" applyNumberFormat="1" applyFont="1" applyAlignment="1">
      <alignment horizontal="left" vertical="center" wrapText="1"/>
    </xf>
    <xf numFmtId="0" fontId="9" fillId="0" borderId="1" xfId="0" applyFont="1" applyFill="1" applyBorder="1"/>
    <xf numFmtId="3" fontId="9" fillId="0" borderId="1" xfId="0" applyNumberFormat="1" applyFont="1" applyFill="1" applyBorder="1"/>
    <xf numFmtId="166" fontId="36" fillId="10" borderId="1" xfId="0" applyNumberFormat="1" applyFont="1" applyFill="1" applyBorder="1" applyAlignment="1">
      <alignment horizontal="left" vertical="center" wrapText="1"/>
    </xf>
    <xf numFmtId="166" fontId="9" fillId="9" borderId="1" xfId="0" applyNumberFormat="1" applyFont="1" applyFill="1" applyBorder="1"/>
    <xf numFmtId="166" fontId="35" fillId="2" borderId="0" xfId="0" applyNumberFormat="1" applyFont="1" applyFill="1" applyBorder="1" applyAlignment="1">
      <alignment horizontal="left" vertical="center" wrapText="1"/>
    </xf>
    <xf numFmtId="3" fontId="9" fillId="0" borderId="0" xfId="0" applyNumberFormat="1" applyFont="1" applyBorder="1" applyAlignment="1">
      <alignment horizontal="left"/>
    </xf>
    <xf numFmtId="3" fontId="9" fillId="0" borderId="0" xfId="0" applyNumberFormat="1" applyFont="1"/>
    <xf numFmtId="3" fontId="8" fillId="0" borderId="3" xfId="0" applyNumberFormat="1" applyFont="1" applyBorder="1"/>
    <xf numFmtId="3" fontId="8" fillId="0" borderId="3" xfId="0" applyNumberFormat="1" applyFont="1" applyBorder="1" applyAlignment="1">
      <alignment horizontal="right"/>
    </xf>
    <xf numFmtId="14" fontId="30" fillId="0" borderId="0" xfId="0" applyNumberFormat="1" applyFont="1" applyFill="1" applyBorder="1" applyAlignment="1">
      <alignment horizontal="right"/>
    </xf>
    <xf numFmtId="3" fontId="30" fillId="0" borderId="0" xfId="0" applyNumberFormat="1" applyFont="1" applyBorder="1" applyAlignment="1">
      <alignment horizontal="right"/>
    </xf>
    <xf numFmtId="3" fontId="29" fillId="0" borderId="0" xfId="0" applyNumberFormat="1" applyFont="1" applyBorder="1" applyAlignment="1">
      <alignment horizontal="center"/>
    </xf>
    <xf numFmtId="178" fontId="8" fillId="0" borderId="0" xfId="0" applyNumberFormat="1" applyFont="1" applyBorder="1" applyAlignment="1">
      <alignment horizontal="right"/>
    </xf>
    <xf numFmtId="3" fontId="10" fillId="0" borderId="0" xfId="0" applyNumberFormat="1" applyFont="1" applyFill="1" applyBorder="1" applyAlignment="1">
      <alignment horizontal="center"/>
    </xf>
    <xf numFmtId="165" fontId="8" fillId="0" borderId="0" xfId="0" applyNumberFormat="1" applyFont="1" applyBorder="1" applyAlignment="1">
      <alignment horizontal="right"/>
    </xf>
    <xf numFmtId="178" fontId="8" fillId="0" borderId="0" xfId="0" applyNumberFormat="1" applyFont="1" applyFill="1" applyBorder="1" applyAlignment="1">
      <alignment horizontal="right"/>
    </xf>
    <xf numFmtId="179" fontId="9" fillId="0" borderId="0" xfId="0" applyNumberFormat="1" applyFont="1" applyFill="1" applyBorder="1" applyAlignment="1">
      <alignment horizontal="right"/>
    </xf>
    <xf numFmtId="4" fontId="9" fillId="0" borderId="0" xfId="0" applyNumberFormat="1" applyFont="1" applyFill="1" applyBorder="1" applyAlignment="1">
      <alignment horizontal="right"/>
    </xf>
    <xf numFmtId="0" fontId="8" fillId="0" borderId="0" xfId="0" applyFont="1" applyBorder="1" applyAlignment="1">
      <alignment horizontal="left"/>
    </xf>
    <xf numFmtId="3" fontId="8" fillId="0" borderId="3" xfId="0" applyNumberFormat="1" applyFont="1" applyFill="1" applyBorder="1" applyAlignment="1" applyProtection="1">
      <alignment horizontal="right"/>
      <protection locked="0"/>
    </xf>
    <xf numFmtId="2" fontId="8" fillId="0" borderId="0" xfId="0" applyNumberFormat="1" applyFont="1" applyAlignment="1">
      <alignment horizontal="right"/>
    </xf>
    <xf numFmtId="3" fontId="8" fillId="0" borderId="3" xfId="0" applyNumberFormat="1" applyFont="1" applyFill="1" applyBorder="1" applyAlignment="1">
      <alignment horizontal="right"/>
    </xf>
    <xf numFmtId="3" fontId="31" fillId="0" borderId="3" xfId="0" applyNumberFormat="1" applyFont="1" applyFill="1" applyBorder="1" applyAlignment="1" applyProtection="1">
      <alignment horizontal="right"/>
      <protection locked="0"/>
    </xf>
    <xf numFmtId="3" fontId="31" fillId="0" borderId="0" xfId="0" applyNumberFormat="1" applyFont="1" applyFill="1" applyBorder="1" applyAlignment="1">
      <alignment horizontal="right"/>
    </xf>
    <xf numFmtId="3" fontId="8" fillId="0" borderId="0" xfId="0" applyNumberFormat="1" applyFont="1"/>
    <xf numFmtId="3" fontId="36" fillId="0" borderId="0" xfId="0" applyNumberFormat="1" applyFont="1" applyBorder="1" applyAlignment="1">
      <alignment vertical="center" wrapText="1"/>
    </xf>
    <xf numFmtId="3" fontId="35" fillId="0" borderId="0" xfId="0" applyNumberFormat="1" applyFont="1" applyAlignment="1">
      <alignment vertical="center" wrapText="1"/>
    </xf>
    <xf numFmtId="3" fontId="36" fillId="0" borderId="3" xfId="0" applyNumberFormat="1" applyFont="1" applyBorder="1" applyAlignment="1">
      <alignment vertical="center" wrapText="1"/>
    </xf>
    <xf numFmtId="3" fontId="35" fillId="0" borderId="0" xfId="0" applyNumberFormat="1" applyFont="1" applyBorder="1" applyAlignment="1">
      <alignment vertical="center" wrapText="1"/>
    </xf>
    <xf numFmtId="178" fontId="36" fillId="0" borderId="0" xfId="0" applyNumberFormat="1" applyFont="1" applyBorder="1" applyAlignment="1">
      <alignment vertical="center" wrapText="1"/>
    </xf>
    <xf numFmtId="0" fontId="34" fillId="0" borderId="0" xfId="0" applyFont="1" applyAlignment="1">
      <alignment vertical="center" wrapText="1"/>
    </xf>
    <xf numFmtId="3" fontId="34" fillId="0" borderId="0" xfId="0" applyNumberFormat="1" applyFont="1" applyAlignment="1">
      <alignment vertical="center" wrapText="1"/>
    </xf>
    <xf numFmtId="166" fontId="9" fillId="0" borderId="3" xfId="0" applyNumberFormat="1" applyFont="1" applyFill="1" applyBorder="1" applyAlignment="1">
      <alignment horizontal="right"/>
    </xf>
    <xf numFmtId="166" fontId="9" fillId="0" borderId="6" xfId="0" applyNumberFormat="1" applyFont="1" applyFill="1" applyBorder="1" applyAlignment="1">
      <alignment horizontal="right"/>
    </xf>
    <xf numFmtId="174" fontId="30" fillId="0" borderId="3" xfId="0" applyNumberFormat="1" applyFont="1" applyFill="1" applyBorder="1" applyAlignment="1">
      <alignment horizontal="right"/>
    </xf>
    <xf numFmtId="166" fontId="8" fillId="0" borderId="6" xfId="0" applyNumberFormat="1" applyFont="1" applyFill="1" applyBorder="1" applyAlignment="1">
      <alignment horizontal="right"/>
    </xf>
    <xf numFmtId="3" fontId="36" fillId="3" borderId="3" xfId="0" applyNumberFormat="1" applyFont="1" applyFill="1" applyBorder="1" applyAlignment="1">
      <alignment vertical="center" wrapText="1"/>
    </xf>
    <xf numFmtId="3" fontId="36" fillId="3" borderId="0" xfId="0" applyNumberFormat="1" applyFont="1" applyFill="1" applyBorder="1" applyAlignment="1">
      <alignment vertical="center" wrapText="1"/>
    </xf>
    <xf numFmtId="0" fontId="34" fillId="3" borderId="0" xfId="0" applyFont="1" applyFill="1" applyAlignment="1">
      <alignment vertical="center" wrapText="1"/>
    </xf>
    <xf numFmtId="174" fontId="36" fillId="3" borderId="0" xfId="0" applyNumberFormat="1" applyFont="1" applyFill="1" applyBorder="1" applyAlignment="1">
      <alignment vertical="center" wrapText="1"/>
    </xf>
    <xf numFmtId="174" fontId="9" fillId="7" borderId="4" xfId="0" applyNumberFormat="1" applyFont="1" applyFill="1" applyBorder="1" applyAlignment="1">
      <alignment horizontal="right"/>
    </xf>
    <xf numFmtId="166" fontId="9" fillId="7" borderId="9" xfId="0" applyNumberFormat="1" applyFont="1" applyFill="1" applyBorder="1" applyAlignment="1">
      <alignment horizontal="right"/>
    </xf>
    <xf numFmtId="3" fontId="8" fillId="7" borderId="5" xfId="0" applyNumberFormat="1" applyFont="1" applyFill="1" applyBorder="1" applyAlignment="1">
      <alignment horizontal="left"/>
    </xf>
    <xf numFmtId="3" fontId="9" fillId="7" borderId="4" xfId="0" applyNumberFormat="1" applyFont="1" applyFill="1" applyBorder="1"/>
    <xf numFmtId="3" fontId="8" fillId="7" borderId="5" xfId="0" applyNumberFormat="1" applyFont="1" applyFill="1" applyBorder="1" applyAlignment="1">
      <alignment horizontal="right"/>
    </xf>
    <xf numFmtId="3" fontId="9" fillId="8" borderId="4" xfId="0" applyNumberFormat="1" applyFont="1" applyFill="1" applyBorder="1" applyAlignment="1">
      <alignment horizontal="left"/>
    </xf>
    <xf numFmtId="3" fontId="8" fillId="8" borderId="5" xfId="0" applyNumberFormat="1" applyFont="1" applyFill="1" applyBorder="1" applyAlignment="1">
      <alignment horizontal="right"/>
    </xf>
    <xf numFmtId="4" fontId="8" fillId="8" borderId="5" xfId="0" applyNumberFormat="1" applyFont="1" applyFill="1" applyBorder="1" applyAlignment="1">
      <alignment horizontal="right" wrapText="1"/>
    </xf>
    <xf numFmtId="3" fontId="9" fillId="7" borderId="5" xfId="0" applyNumberFormat="1" applyFont="1" applyFill="1" applyBorder="1" applyAlignment="1">
      <alignment horizontal="center"/>
    </xf>
    <xf numFmtId="0" fontId="9" fillId="0" borderId="0" xfId="0" applyFont="1"/>
    <xf numFmtId="0" fontId="8" fillId="0" borderId="0" xfId="0" applyFont="1"/>
    <xf numFmtId="14" fontId="9" fillId="0" borderId="0" xfId="0" applyNumberFormat="1" applyFont="1" applyAlignment="1">
      <alignment horizontal="left"/>
    </xf>
    <xf numFmtId="3" fontId="35" fillId="0" borderId="3" xfId="0" applyNumberFormat="1" applyFont="1" applyFill="1" applyBorder="1" applyAlignment="1">
      <alignment horizontal="left" vertical="center" wrapText="1"/>
    </xf>
    <xf numFmtId="3" fontId="12" fillId="7" borderId="3" xfId="0" applyNumberFormat="1" applyFont="1" applyFill="1" applyBorder="1" applyAlignment="1">
      <alignment horizontal="right"/>
    </xf>
    <xf numFmtId="3" fontId="38" fillId="0" borderId="0" xfId="0" applyNumberFormat="1" applyFont="1" applyFill="1" applyBorder="1" applyAlignment="1"/>
    <xf numFmtId="180" fontId="8" fillId="0" borderId="0" xfId="0" applyNumberFormat="1" applyFont="1" applyBorder="1" applyAlignment="1">
      <alignment horizontal="center"/>
    </xf>
    <xf numFmtId="3" fontId="12" fillId="0" borderId="0" xfId="0" applyNumberFormat="1" applyFont="1" applyFill="1" applyAlignment="1">
      <alignment horizontal="right"/>
    </xf>
    <xf numFmtId="166" fontId="9" fillId="7" borderId="0" xfId="0" applyNumberFormat="1" applyFont="1" applyFill="1" applyBorder="1"/>
    <xf numFmtId="4" fontId="36" fillId="0" borderId="0" xfId="0" applyNumberFormat="1" applyFont="1" applyFill="1" applyBorder="1" applyAlignment="1">
      <alignment horizontal="left" vertical="center" wrapText="1"/>
    </xf>
    <xf numFmtId="0" fontId="37" fillId="0" borderId="0" xfId="0" applyFont="1" applyFill="1" applyAlignment="1">
      <alignment horizontal="left" vertical="center" wrapText="1"/>
    </xf>
    <xf numFmtId="0" fontId="34" fillId="0" borderId="0" xfId="0" applyFont="1" applyFill="1" applyAlignment="1">
      <alignment horizontal="left" vertical="center" wrapText="1"/>
    </xf>
    <xf numFmtId="10" fontId="35" fillId="5" borderId="2" xfId="0" applyNumberFormat="1" applyFont="1" applyFill="1" applyBorder="1" applyAlignment="1">
      <alignment horizontal="center" vertical="center"/>
    </xf>
    <xf numFmtId="0" fontId="39" fillId="0" borderId="0" xfId="0" applyFont="1" applyBorder="1" applyAlignment="1">
      <alignment horizontal="center"/>
    </xf>
    <xf numFmtId="3" fontId="12" fillId="4" borderId="1" xfId="0" applyNumberFormat="1" applyFont="1" applyFill="1" applyBorder="1"/>
    <xf numFmtId="166" fontId="9" fillId="0" borderId="0" xfId="0" applyNumberFormat="1" applyFont="1" applyBorder="1"/>
    <xf numFmtId="0" fontId="40" fillId="0" borderId="0" xfId="2" applyBorder="1" applyAlignment="1">
      <alignment horizontal="left"/>
    </xf>
    <xf numFmtId="0" fontId="40" fillId="0" borderId="0" xfId="2" applyFill="1"/>
    <xf numFmtId="0" fontId="40" fillId="0" borderId="0" xfId="2" applyFill="1" applyBorder="1"/>
    <xf numFmtId="0" fontId="40" fillId="0" borderId="0" xfId="2"/>
    <xf numFmtId="3" fontId="40" fillId="0" borderId="0" xfId="2" applyNumberFormat="1" applyBorder="1" applyAlignment="1">
      <alignment horizontal="left"/>
    </xf>
    <xf numFmtId="0" fontId="12" fillId="0" borderId="0" xfId="0" applyFont="1" applyFill="1" applyBorder="1" applyAlignment="1">
      <alignment vertical="top"/>
    </xf>
    <xf numFmtId="0" fontId="12" fillId="0" borderId="0" xfId="0" applyFont="1" applyFill="1" applyBorder="1" applyAlignment="1">
      <alignment horizontal="left" vertical="top" wrapText="1"/>
    </xf>
    <xf numFmtId="43" fontId="41" fillId="0" borderId="0" xfId="3" applyFont="1" applyFill="1" applyBorder="1" applyAlignment="1">
      <alignment horizontal="right"/>
    </xf>
    <xf numFmtId="43" fontId="41" fillId="0" borderId="3" xfId="3" applyFont="1" applyFill="1" applyBorder="1" applyAlignment="1">
      <alignment horizontal="left"/>
    </xf>
    <xf numFmtId="172" fontId="9" fillId="0" borderId="0" xfId="3" applyNumberFormat="1" applyFont="1" applyFill="1" applyBorder="1" applyAlignment="1">
      <alignment horizontal="right"/>
    </xf>
    <xf numFmtId="0" fontId="30" fillId="0" borderId="0" xfId="0" applyFont="1" applyBorder="1"/>
    <xf numFmtId="172" fontId="12" fillId="0" borderId="3" xfId="0" applyNumberFormat="1" applyFont="1" applyFill="1" applyBorder="1" applyAlignment="1">
      <alignment horizontal="right"/>
    </xf>
    <xf numFmtId="172" fontId="12" fillId="0" borderId="0" xfId="0" applyNumberFormat="1" applyFont="1" applyFill="1" applyBorder="1" applyAlignment="1">
      <alignment horizontal="right"/>
    </xf>
    <xf numFmtId="174" fontId="8" fillId="0" borderId="0" xfId="0" applyNumberFormat="1" applyFont="1" applyBorder="1"/>
    <xf numFmtId="3" fontId="9" fillId="7" borderId="0" xfId="0" applyNumberFormat="1" applyFont="1" applyFill="1" applyBorder="1" applyAlignment="1">
      <alignment horizontal="right"/>
    </xf>
    <xf numFmtId="3" fontId="9" fillId="7" borderId="0" xfId="0" applyNumberFormat="1" applyFont="1" applyFill="1" applyBorder="1" applyAlignment="1">
      <alignment horizontal="center"/>
    </xf>
    <xf numFmtId="166" fontId="8" fillId="0" borderId="0" xfId="0" applyNumberFormat="1" applyFont="1" applyFill="1"/>
    <xf numFmtId="0" fontId="42" fillId="0" borderId="0" xfId="0" applyFont="1"/>
    <xf numFmtId="14" fontId="43" fillId="0" borderId="0" xfId="0" applyNumberFormat="1" applyFont="1" applyFill="1" applyAlignment="1">
      <alignment horizontal="left"/>
    </xf>
    <xf numFmtId="0" fontId="10" fillId="0" borderId="3" xfId="0" applyFont="1" applyBorder="1"/>
    <xf numFmtId="9" fontId="3" fillId="0" borderId="0" xfId="0" applyNumberFormat="1" applyFont="1" applyBorder="1" applyAlignment="1">
      <alignment horizontal="right"/>
    </xf>
    <xf numFmtId="9" fontId="3" fillId="0" borderId="0" xfId="0" applyNumberFormat="1" applyFont="1" applyFill="1" applyBorder="1" applyAlignment="1">
      <alignment horizontal="right"/>
    </xf>
    <xf numFmtId="9" fontId="8" fillId="0" borderId="0" xfId="0" applyNumberFormat="1" applyFont="1" applyFill="1" applyBorder="1" applyAlignment="1">
      <alignment horizontal="right"/>
    </xf>
    <xf numFmtId="0" fontId="10" fillId="0" borderId="0" xfId="0" applyFont="1" applyFill="1" applyBorder="1"/>
    <xf numFmtId="0" fontId="30" fillId="0" borderId="3" xfId="0" applyFont="1" applyFill="1" applyBorder="1" applyAlignment="1">
      <alignment horizontal="right"/>
    </xf>
    <xf numFmtId="0" fontId="10" fillId="0" borderId="0" xfId="0" applyFont="1" applyBorder="1"/>
    <xf numFmtId="0" fontId="30" fillId="6" borderId="0" xfId="0" applyFont="1" applyFill="1" applyBorder="1" applyAlignment="1">
      <alignment horizontal="right"/>
    </xf>
    <xf numFmtId="0" fontId="42" fillId="0" borderId="0" xfId="0" applyFont="1" applyFill="1" applyAlignment="1">
      <alignment wrapText="1"/>
    </xf>
    <xf numFmtId="14" fontId="43" fillId="0" borderId="1" xfId="0" applyNumberFormat="1" applyFont="1" applyFill="1" applyBorder="1" applyAlignment="1">
      <alignment horizontal="left"/>
    </xf>
    <xf numFmtId="3" fontId="8" fillId="7" borderId="0" xfId="0" applyNumberFormat="1" applyFont="1" applyFill="1" applyBorder="1"/>
    <xf numFmtId="166" fontId="5" fillId="0" borderId="0" xfId="0" applyNumberFormat="1" applyFont="1" applyFill="1" applyBorder="1" applyAlignment="1">
      <alignment horizontal="right"/>
    </xf>
    <xf numFmtId="166" fontId="9" fillId="5" borderId="0" xfId="0" applyNumberFormat="1" applyFont="1" applyFill="1" applyBorder="1" applyAlignment="1">
      <alignment horizontal="right"/>
    </xf>
    <xf numFmtId="0" fontId="0" fillId="7" borderId="0" xfId="0" applyFill="1"/>
    <xf numFmtId="172" fontId="44" fillId="0" borderId="0" xfId="0" applyNumberFormat="1" applyFont="1" applyFill="1" applyBorder="1"/>
    <xf numFmtId="4" fontId="45" fillId="0" borderId="0" xfId="0" applyNumberFormat="1" applyFont="1" applyFill="1" applyBorder="1" applyAlignment="1">
      <alignment wrapText="1"/>
    </xf>
    <xf numFmtId="3" fontId="30" fillId="0" borderId="0" xfId="0" applyNumberFormat="1" applyFont="1" applyFill="1" applyBorder="1" applyAlignment="1">
      <alignment horizontal="right"/>
    </xf>
    <xf numFmtId="10" fontId="12" fillId="0" borderId="0" xfId="4" applyNumberFormat="1" applyFont="1" applyFill="1" applyBorder="1" applyAlignment="1">
      <alignment horizontal="right"/>
    </xf>
    <xf numFmtId="3" fontId="6" fillId="0" borderId="0" xfId="0" applyNumberFormat="1" applyFont="1"/>
    <xf numFmtId="3" fontId="3" fillId="4" borderId="3" xfId="0" applyNumberFormat="1" applyFont="1" applyFill="1" applyBorder="1"/>
    <xf numFmtId="4" fontId="36" fillId="0" borderId="3" xfId="0" applyNumberFormat="1" applyFont="1" applyBorder="1" applyAlignment="1">
      <alignment wrapText="1"/>
    </xf>
    <xf numFmtId="0" fontId="0" fillId="0" borderId="0" xfId="0" applyFill="1" applyAlignment="1">
      <alignment wrapText="1"/>
    </xf>
    <xf numFmtId="0" fontId="0" fillId="0" borderId="0" xfId="0" applyFill="1" applyBorder="1" applyAlignment="1">
      <alignment wrapText="1"/>
    </xf>
    <xf numFmtId="0" fontId="2" fillId="0" borderId="0" xfId="0" applyFont="1" applyFill="1" applyBorder="1"/>
    <xf numFmtId="3" fontId="8" fillId="11" borderId="0" xfId="0" applyNumberFormat="1" applyFont="1" applyFill="1" applyBorder="1" applyAlignment="1">
      <alignment horizontal="right"/>
    </xf>
    <xf numFmtId="166" fontId="35" fillId="5" borderId="3" xfId="0" applyNumberFormat="1" applyFont="1" applyFill="1" applyBorder="1" applyAlignment="1">
      <alignment vertical="center" wrapText="1"/>
    </xf>
    <xf numFmtId="166" fontId="35" fillId="5" borderId="6" xfId="0" applyNumberFormat="1" applyFont="1" applyFill="1" applyBorder="1" applyAlignment="1">
      <alignment vertical="center" wrapText="1"/>
    </xf>
    <xf numFmtId="0" fontId="48" fillId="0" borderId="0" xfId="0" applyFont="1"/>
    <xf numFmtId="0" fontId="48" fillId="0" borderId="0" xfId="0" applyFont="1" applyAlignment="1">
      <alignment wrapText="1"/>
    </xf>
    <xf numFmtId="166" fontId="32" fillId="0" borderId="0" xfId="0" applyNumberFormat="1" applyFont="1" applyFill="1" applyBorder="1"/>
    <xf numFmtId="0" fontId="30" fillId="0" borderId="0" xfId="0" applyFont="1" applyFill="1" applyBorder="1"/>
    <xf numFmtId="3" fontId="9" fillId="0" borderId="6" xfId="0" applyNumberFormat="1" applyFont="1" applyBorder="1" applyAlignment="1">
      <alignment horizontal="right"/>
    </xf>
    <xf numFmtId="3" fontId="8" fillId="0" borderId="10" xfId="0" applyNumberFormat="1" applyFont="1" applyBorder="1" applyAlignment="1">
      <alignment horizontal="left"/>
    </xf>
    <xf numFmtId="3" fontId="8" fillId="0" borderId="4" xfId="0" applyNumberFormat="1" applyFont="1" applyBorder="1" applyAlignment="1">
      <alignment horizontal="left"/>
    </xf>
    <xf numFmtId="9" fontId="9" fillId="0" borderId="11" xfId="4" applyFont="1" applyBorder="1"/>
    <xf numFmtId="9" fontId="9" fillId="0" borderId="9" xfId="4" applyFont="1" applyBorder="1"/>
    <xf numFmtId="14" fontId="43" fillId="0" borderId="0" xfId="0" applyNumberFormat="1" applyFont="1" applyFill="1" applyBorder="1" applyAlignment="1">
      <alignment horizontal="left"/>
    </xf>
    <xf numFmtId="166" fontId="36" fillId="5" borderId="0" xfId="0" applyNumberFormat="1" applyFont="1" applyFill="1" applyBorder="1" applyAlignment="1">
      <alignment horizontal="left" vertical="center" wrapText="1"/>
    </xf>
    <xf numFmtId="169" fontId="10" fillId="0" borderId="0" xfId="0" applyNumberFormat="1" applyFont="1" applyFill="1" applyBorder="1"/>
    <xf numFmtId="0" fontId="42" fillId="0" borderId="0" xfId="0" applyFont="1" applyFill="1" applyBorder="1"/>
    <xf numFmtId="166" fontId="9" fillId="13" borderId="3" xfId="0" applyNumberFormat="1" applyFont="1" applyFill="1" applyBorder="1" applyAlignment="1">
      <alignment horizontal="right"/>
    </xf>
    <xf numFmtId="3" fontId="9" fillId="13" borderId="0" xfId="0" applyNumberFormat="1" applyFont="1" applyFill="1" applyBorder="1" applyAlignment="1">
      <alignment horizontal="right"/>
    </xf>
    <xf numFmtId="166" fontId="9" fillId="13" borderId="3" xfId="0" applyNumberFormat="1" applyFont="1" applyFill="1" applyBorder="1"/>
    <xf numFmtId="166" fontId="9" fillId="13" borderId="6" xfId="0" applyNumberFormat="1" applyFont="1" applyFill="1" applyBorder="1" applyAlignment="1">
      <alignment horizontal="right"/>
    </xf>
    <xf numFmtId="166" fontId="9" fillId="6" borderId="0" xfId="0" applyNumberFormat="1" applyFont="1" applyFill="1" applyBorder="1"/>
    <xf numFmtId="166" fontId="8" fillId="6" borderId="0" xfId="0" applyNumberFormat="1" applyFont="1" applyFill="1" applyBorder="1" applyAlignment="1">
      <alignment horizontal="right"/>
    </xf>
    <xf numFmtId="0" fontId="36" fillId="0" borderId="10" xfId="0" applyFont="1" applyFill="1" applyBorder="1" applyAlignment="1">
      <alignment horizontal="left" vertical="center" wrapText="1"/>
    </xf>
    <xf numFmtId="0" fontId="36" fillId="0" borderId="12" xfId="0" applyFont="1" applyFill="1" applyBorder="1" applyAlignment="1">
      <alignment horizontal="left" vertical="center" wrapText="1"/>
    </xf>
    <xf numFmtId="0" fontId="36" fillId="0" borderId="11" xfId="0" applyFont="1" applyFill="1" applyBorder="1" applyAlignment="1">
      <alignment horizontal="left" vertical="center" wrapText="1"/>
    </xf>
    <xf numFmtId="2" fontId="12" fillId="0" borderId="6" xfId="0" applyNumberFormat="1" applyFont="1" applyFill="1" applyBorder="1" applyAlignment="1">
      <alignment horizontal="right"/>
    </xf>
    <xf numFmtId="2" fontId="3" fillId="0" borderId="6" xfId="0" applyNumberFormat="1" applyFont="1" applyFill="1" applyBorder="1" applyAlignment="1">
      <alignment horizontal="right"/>
    </xf>
    <xf numFmtId="3" fontId="8" fillId="0" borderId="4" xfId="0" applyNumberFormat="1" applyFont="1" applyFill="1" applyBorder="1"/>
    <xf numFmtId="3" fontId="8" fillId="0" borderId="5" xfId="0" applyNumberFormat="1" applyFont="1" applyFill="1" applyBorder="1"/>
    <xf numFmtId="3" fontId="36" fillId="0" borderId="11" xfId="0" applyNumberFormat="1" applyFont="1" applyFill="1" applyBorder="1" applyAlignment="1">
      <alignment horizontal="left" vertical="center" wrapText="1"/>
    </xf>
    <xf numFmtId="0" fontId="12" fillId="0" borderId="3" xfId="0" applyFont="1" applyFill="1" applyBorder="1" applyAlignment="1">
      <alignment horizontal="right"/>
    </xf>
    <xf numFmtId="3" fontId="12" fillId="0" borderId="6" xfId="0" applyNumberFormat="1" applyFont="1" applyFill="1" applyBorder="1" applyAlignment="1">
      <alignment horizontal="right"/>
    </xf>
    <xf numFmtId="3" fontId="3" fillId="0" borderId="6" xfId="0" applyNumberFormat="1" applyFont="1" applyFill="1" applyBorder="1" applyAlignment="1">
      <alignment horizontal="right"/>
    </xf>
    <xf numFmtId="0" fontId="32" fillId="0" borderId="3" xfId="0" applyFont="1" applyFill="1" applyBorder="1" applyAlignment="1">
      <alignment horizontal="right"/>
    </xf>
    <xf numFmtId="0" fontId="8" fillId="0" borderId="3" xfId="0" applyFont="1" applyFill="1" applyBorder="1" applyAlignment="1">
      <alignment horizontal="right"/>
    </xf>
    <xf numFmtId="0" fontId="3" fillId="0" borderId="4" xfId="0" applyFont="1" applyFill="1" applyBorder="1" applyAlignment="1">
      <alignment horizontal="right"/>
    </xf>
    <xf numFmtId="3" fontId="3" fillId="0" borderId="9" xfId="0" applyNumberFormat="1" applyFont="1" applyFill="1" applyBorder="1" applyAlignment="1">
      <alignment horizontal="right"/>
    </xf>
    <xf numFmtId="3" fontId="9" fillId="0" borderId="13" xfId="0" applyNumberFormat="1" applyFont="1" applyFill="1" applyBorder="1" applyAlignment="1">
      <alignment horizontal="right"/>
    </xf>
    <xf numFmtId="3" fontId="8" fillId="0" borderId="1" xfId="0" applyNumberFormat="1" applyFont="1" applyFill="1" applyBorder="1" applyAlignment="1">
      <alignment horizontal="right"/>
    </xf>
    <xf numFmtId="3" fontId="3" fillId="0" borderId="1" xfId="0" applyNumberFormat="1" applyFont="1" applyFill="1" applyBorder="1" applyAlignment="1">
      <alignment horizontal="right"/>
    </xf>
    <xf numFmtId="3" fontId="8" fillId="0" borderId="14" xfId="0" applyNumberFormat="1" applyFont="1" applyFill="1" applyBorder="1" applyAlignment="1">
      <alignment horizontal="right"/>
    </xf>
    <xf numFmtId="3" fontId="36" fillId="0" borderId="13" xfId="0" applyNumberFormat="1" applyFont="1" applyFill="1" applyBorder="1" applyAlignment="1">
      <alignment horizontal="left" vertical="center" wrapText="1"/>
    </xf>
    <xf numFmtId="0" fontId="34" fillId="0" borderId="12" xfId="0" applyFont="1" applyFill="1" applyBorder="1" applyAlignment="1">
      <alignment horizontal="left" vertical="center" wrapText="1"/>
    </xf>
    <xf numFmtId="3" fontId="8" fillId="0" borderId="4" xfId="0" applyNumberFormat="1" applyFont="1" applyFill="1" applyBorder="1" applyAlignment="1">
      <alignment horizontal="right"/>
    </xf>
    <xf numFmtId="3" fontId="8" fillId="0" borderId="1" xfId="0" applyNumberFormat="1" applyFont="1" applyFill="1" applyBorder="1"/>
    <xf numFmtId="3" fontId="8" fillId="0" borderId="14" xfId="0" applyNumberFormat="1" applyFont="1" applyFill="1" applyBorder="1"/>
    <xf numFmtId="0" fontId="3" fillId="0" borderId="6" xfId="0" applyFont="1" applyFill="1" applyBorder="1" applyAlignment="1">
      <alignment horizontal="right"/>
    </xf>
    <xf numFmtId="0" fontId="3" fillId="0" borderId="9" xfId="0" applyFont="1" applyFill="1" applyBorder="1" applyAlignment="1">
      <alignment horizontal="right"/>
    </xf>
    <xf numFmtId="0" fontId="34" fillId="0" borderId="12" xfId="0" applyFont="1" applyBorder="1" applyAlignment="1">
      <alignment horizontal="left" vertical="center" wrapText="1"/>
    </xf>
    <xf numFmtId="166" fontId="8" fillId="0" borderId="3" xfId="0" applyNumberFormat="1" applyFont="1" applyFill="1" applyBorder="1" applyAlignment="1">
      <alignment horizontal="right"/>
    </xf>
    <xf numFmtId="2" fontId="3" fillId="0" borderId="6" xfId="0" applyNumberFormat="1" applyFont="1" applyFill="1" applyBorder="1"/>
    <xf numFmtId="3" fontId="8" fillId="0" borderId="5" xfId="0" applyNumberFormat="1" applyFont="1" applyFill="1" applyBorder="1" applyAlignment="1">
      <alignment horizontal="right"/>
    </xf>
    <xf numFmtId="10" fontId="8" fillId="0" borderId="5" xfId="0" applyNumberFormat="1" applyFont="1" applyFill="1" applyBorder="1" applyAlignment="1">
      <alignment horizontal="right"/>
    </xf>
    <xf numFmtId="2" fontId="3" fillId="0" borderId="9" xfId="0" applyNumberFormat="1" applyFont="1" applyFill="1" applyBorder="1"/>
    <xf numFmtId="0" fontId="36" fillId="0" borderId="13" xfId="0" applyFont="1" applyBorder="1" applyAlignment="1">
      <alignment horizontal="left" vertical="center" wrapText="1"/>
    </xf>
    <xf numFmtId="3" fontId="12" fillId="0" borderId="1" xfId="0" applyNumberFormat="1" applyFont="1" applyBorder="1"/>
    <xf numFmtId="3" fontId="3" fillId="0" borderId="1" xfId="0" applyNumberFormat="1" applyFont="1" applyBorder="1"/>
    <xf numFmtId="3" fontId="3" fillId="0" borderId="1" xfId="0" applyNumberFormat="1" applyFont="1" applyFill="1" applyBorder="1"/>
    <xf numFmtId="3" fontId="3" fillId="0" borderId="14" xfId="0" applyNumberFormat="1" applyFont="1" applyFill="1" applyBorder="1"/>
    <xf numFmtId="0" fontId="36" fillId="0" borderId="13" xfId="0" applyFont="1" applyFill="1" applyBorder="1" applyAlignment="1">
      <alignment horizontal="left" vertical="center" wrapText="1"/>
    </xf>
    <xf numFmtId="3" fontId="12" fillId="12" borderId="1" xfId="0" applyNumberFormat="1" applyFont="1" applyFill="1" applyBorder="1" applyAlignment="1">
      <alignment horizontal="right"/>
    </xf>
    <xf numFmtId="4" fontId="3" fillId="12" borderId="1" xfId="0" applyNumberFormat="1" applyFont="1" applyFill="1" applyBorder="1" applyAlignment="1">
      <alignment horizontal="right"/>
    </xf>
    <xf numFmtId="4" fontId="3" fillId="12" borderId="14" xfId="0" applyNumberFormat="1" applyFont="1" applyFill="1" applyBorder="1" applyAlignment="1">
      <alignment horizontal="right"/>
    </xf>
    <xf numFmtId="3" fontId="36" fillId="0" borderId="10" xfId="0" applyNumberFormat="1" applyFont="1" applyBorder="1" applyAlignment="1">
      <alignment horizontal="left" vertical="center" wrapText="1"/>
    </xf>
    <xf numFmtId="0" fontId="36" fillId="0" borderId="11" xfId="0" applyFont="1" applyBorder="1" applyAlignment="1">
      <alignment horizontal="left" vertical="center" wrapText="1"/>
    </xf>
    <xf numFmtId="0" fontId="2" fillId="0" borderId="3" xfId="0" applyFont="1" applyBorder="1"/>
    <xf numFmtId="10" fontId="12" fillId="12" borderId="6" xfId="0" applyNumberFormat="1" applyFont="1" applyFill="1" applyBorder="1" applyAlignment="1">
      <alignment horizontal="right"/>
    </xf>
    <xf numFmtId="3" fontId="3" fillId="0" borderId="3" xfId="0" applyNumberFormat="1" applyFont="1" applyBorder="1" applyAlignment="1">
      <alignment horizontal="right"/>
    </xf>
    <xf numFmtId="10" fontId="3" fillId="12" borderId="6" xfId="0" applyNumberFormat="1" applyFont="1" applyFill="1" applyBorder="1" applyAlignment="1">
      <alignment horizontal="right"/>
    </xf>
    <xf numFmtId="3" fontId="3" fillId="0" borderId="3" xfId="0" applyNumberFormat="1" applyFont="1" applyFill="1" applyBorder="1" applyAlignment="1">
      <alignment horizontal="right"/>
    </xf>
    <xf numFmtId="3" fontId="3" fillId="0" borderId="4" xfId="0" applyNumberFormat="1" applyFont="1" applyFill="1" applyBorder="1" applyAlignment="1">
      <alignment horizontal="right"/>
    </xf>
    <xf numFmtId="3" fontId="3" fillId="0" borderId="5" xfId="0" applyNumberFormat="1" applyFont="1" applyFill="1" applyBorder="1" applyAlignment="1">
      <alignment horizontal="right"/>
    </xf>
    <xf numFmtId="10" fontId="3" fillId="12" borderId="9" xfId="0" applyNumberFormat="1" applyFont="1" applyFill="1" applyBorder="1" applyAlignment="1">
      <alignment horizontal="right"/>
    </xf>
    <xf numFmtId="3" fontId="36" fillId="0" borderId="12" xfId="0" applyNumberFormat="1" applyFont="1" applyBorder="1" applyAlignment="1">
      <alignment horizontal="left" vertical="center" wrapText="1"/>
    </xf>
    <xf numFmtId="0" fontId="36" fillId="0" borderId="12" xfId="0" applyFont="1" applyBorder="1" applyAlignment="1">
      <alignment horizontal="left" vertical="center" wrapText="1"/>
    </xf>
    <xf numFmtId="2" fontId="12" fillId="12" borderId="6" xfId="0" applyNumberFormat="1" applyFont="1" applyFill="1" applyBorder="1" applyAlignment="1">
      <alignment horizontal="right"/>
    </xf>
    <xf numFmtId="2" fontId="3" fillId="12" borderId="6" xfId="0" applyNumberFormat="1" applyFont="1" applyFill="1" applyBorder="1" applyAlignment="1">
      <alignment horizontal="right"/>
    </xf>
    <xf numFmtId="9" fontId="3" fillId="0" borderId="5" xfId="0" applyNumberFormat="1" applyFont="1" applyFill="1" applyBorder="1" applyAlignment="1">
      <alignment horizontal="right"/>
    </xf>
    <xf numFmtId="2" fontId="3" fillId="12" borderId="9" xfId="0" applyNumberFormat="1" applyFont="1" applyFill="1" applyBorder="1" applyAlignment="1">
      <alignment horizontal="right"/>
    </xf>
    <xf numFmtId="0" fontId="36" fillId="0" borderId="10" xfId="0" applyFont="1" applyBorder="1" applyAlignment="1">
      <alignment horizontal="left" vertical="center" wrapText="1"/>
    </xf>
    <xf numFmtId="2" fontId="12" fillId="0" borderId="3" xfId="0" applyNumberFormat="1" applyFont="1" applyBorder="1" applyAlignment="1">
      <alignment horizontal="right"/>
    </xf>
    <xf numFmtId="2" fontId="12" fillId="7" borderId="6" xfId="0" applyNumberFormat="1" applyFont="1" applyFill="1" applyBorder="1" applyAlignment="1">
      <alignment horizontal="right"/>
    </xf>
    <xf numFmtId="2" fontId="3" fillId="0" borderId="3" xfId="0" applyNumberFormat="1" applyFont="1" applyBorder="1" applyAlignment="1">
      <alignment horizontal="right"/>
    </xf>
    <xf numFmtId="2" fontId="3" fillId="0" borderId="3" xfId="0" applyNumberFormat="1" applyFont="1" applyFill="1" applyBorder="1" applyAlignment="1">
      <alignment horizontal="right"/>
    </xf>
    <xf numFmtId="2" fontId="3" fillId="0" borderId="4" xfId="0" applyNumberFormat="1" applyFont="1" applyFill="1" applyBorder="1" applyAlignment="1">
      <alignment horizontal="right"/>
    </xf>
    <xf numFmtId="3" fontId="8" fillId="0" borderId="5" xfId="0" applyNumberFormat="1" applyFont="1" applyBorder="1" applyAlignment="1">
      <alignment horizontal="right"/>
    </xf>
    <xf numFmtId="0" fontId="34" fillId="0" borderId="13" xfId="0" applyFont="1" applyBorder="1" applyAlignment="1">
      <alignment horizontal="left" vertical="center" wrapText="1"/>
    </xf>
    <xf numFmtId="2" fontId="2" fillId="12" borderId="1" xfId="0" applyNumberFormat="1" applyFont="1" applyFill="1" applyBorder="1"/>
    <xf numFmtId="2" fontId="0" fillId="12" borderId="1" xfId="0" applyNumberFormat="1" applyFill="1" applyBorder="1"/>
    <xf numFmtId="2" fontId="0" fillId="12" borderId="14" xfId="0" applyNumberFormat="1" applyFill="1" applyBorder="1"/>
    <xf numFmtId="0" fontId="0" fillId="0" borderId="0" xfId="0" applyFont="1" applyAlignment="1">
      <alignment wrapText="1"/>
    </xf>
    <xf numFmtId="0" fontId="9" fillId="0" borderId="0" xfId="0" applyFont="1" applyFill="1" applyBorder="1" applyAlignment="1">
      <alignment horizontal="left"/>
    </xf>
    <xf numFmtId="172" fontId="9" fillId="0" borderId="0" xfId="0" applyNumberFormat="1" applyFont="1" applyFill="1" applyBorder="1" applyAlignment="1">
      <alignment horizontal="center"/>
    </xf>
    <xf numFmtId="3" fontId="10" fillId="0" borderId="0" xfId="0" applyNumberFormat="1" applyFont="1" applyFill="1" applyBorder="1"/>
    <xf numFmtId="3" fontId="37" fillId="0" borderId="0" xfId="0" applyNumberFormat="1" applyFont="1" applyAlignment="1">
      <alignment horizontal="left" vertical="center"/>
    </xf>
    <xf numFmtId="0" fontId="34" fillId="0" borderId="0" xfId="0" applyFont="1" applyAlignment="1">
      <alignment horizontal="left" vertical="center"/>
    </xf>
    <xf numFmtId="166" fontId="8" fillId="7" borderId="0" xfId="0" applyNumberFormat="1" applyFont="1" applyFill="1" applyBorder="1" applyAlignment="1">
      <alignment horizontal="right"/>
    </xf>
    <xf numFmtId="166" fontId="9" fillId="7" borderId="0" xfId="0" applyNumberFormat="1" applyFont="1" applyFill="1" applyBorder="1" applyAlignment="1">
      <alignment horizontal="right"/>
    </xf>
    <xf numFmtId="166" fontId="9" fillId="7" borderId="0" xfId="0" applyNumberFormat="1" applyFont="1" applyFill="1" applyAlignment="1">
      <alignment horizontal="right"/>
    </xf>
    <xf numFmtId="3" fontId="0" fillId="0" borderId="0" xfId="0" applyNumberFormat="1" applyFill="1"/>
    <xf numFmtId="0" fontId="17" fillId="0" borderId="0" xfId="0" applyFont="1" applyFill="1"/>
    <xf numFmtId="1" fontId="8" fillId="0" borderId="0" xfId="0" applyNumberFormat="1" applyFont="1" applyFill="1" applyBorder="1" applyAlignment="1">
      <alignment horizontal="left"/>
    </xf>
    <xf numFmtId="3" fontId="8" fillId="0" borderId="0" xfId="0" applyNumberFormat="1" applyFont="1" applyFill="1" applyBorder="1" applyAlignment="1">
      <alignment horizontal="left"/>
    </xf>
    <xf numFmtId="1" fontId="9" fillId="0" borderId="0" xfId="0" applyNumberFormat="1" applyFont="1" applyFill="1" applyBorder="1" applyAlignment="1"/>
    <xf numFmtId="0" fontId="8" fillId="0" borderId="0" xfId="0" applyNumberFormat="1" applyFont="1" applyFill="1" applyBorder="1" applyAlignment="1">
      <alignment horizontal="right"/>
    </xf>
    <xf numFmtId="0" fontId="9" fillId="0" borderId="0" xfId="0" applyNumberFormat="1" applyFont="1" applyFill="1" applyBorder="1" applyAlignment="1">
      <alignment horizontal="right"/>
    </xf>
    <xf numFmtId="0" fontId="26" fillId="0" borderId="0" xfId="0" applyFont="1" applyAlignment="1">
      <alignment wrapText="1"/>
    </xf>
    <xf numFmtId="1" fontId="14" fillId="0" borderId="0" xfId="0" applyNumberFormat="1" applyFont="1" applyFill="1" applyBorder="1" applyAlignment="1">
      <alignment horizontal="right"/>
    </xf>
    <xf numFmtId="1" fontId="8" fillId="0" borderId="0" xfId="0" applyNumberFormat="1" applyFont="1" applyBorder="1" applyAlignment="1">
      <alignment horizontal="right"/>
    </xf>
    <xf numFmtId="0" fontId="9" fillId="0" borderId="0" xfId="0" applyFont="1" applyBorder="1" applyAlignment="1">
      <alignment horizontal="left"/>
    </xf>
    <xf numFmtId="3" fontId="9" fillId="0" borderId="0" xfId="0" applyNumberFormat="1" applyFont="1" applyFill="1" applyBorder="1" applyAlignment="1">
      <alignment horizontal="left"/>
    </xf>
    <xf numFmtId="0" fontId="40" fillId="0" borderId="15" xfId="2" applyFill="1" applyBorder="1" applyAlignment="1">
      <alignment horizontal="left"/>
    </xf>
  </cellXfs>
  <cellStyles count="9">
    <cellStyle name="Erotin 2" xfId="1" xr:uid="{00000000-0005-0000-0000-000000000000}"/>
    <cellStyle name="Normaali" xfId="0" builtinId="0"/>
    <cellStyle name="Normaali 2" xfId="5" xr:uid="{00000000-0005-0000-0000-000002000000}"/>
    <cellStyle name="Normaali 3" xfId="8" xr:uid="{00000000-0005-0000-0000-000003000000}"/>
    <cellStyle name="Otsikko" xfId="2" builtinId="15"/>
    <cellStyle name="Pilkku" xfId="3" builtinId="3"/>
    <cellStyle name="Pilkku 2" xfId="6" xr:uid="{00000000-0005-0000-0000-000007000000}"/>
    <cellStyle name="Prosenttia" xfId="4" builtinId="5"/>
    <cellStyle name="Prosenttia 2" xfId="7" xr:uid="{00000000-0005-0000-0000-000009000000}"/>
  </cellStyles>
  <dxfs count="172">
    <dxf>
      <font>
        <b/>
        <i val="0"/>
        <strike val="0"/>
        <condense val="0"/>
        <extend val="0"/>
        <outline val="0"/>
        <shadow val="0"/>
        <u val="none"/>
        <vertAlign val="baseline"/>
        <sz val="11"/>
        <color auto="1"/>
        <name val="Arial"/>
        <scheme val="none"/>
      </font>
      <numFmt numFmtId="172" formatCode="#,##0.00\ &quot;€&quo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auto="1"/>
        <name val="Arial"/>
        <scheme val="none"/>
      </font>
      <fill>
        <patternFill patternType="none">
          <fgColor indexed="64"/>
          <bgColor indexed="65"/>
        </patternFill>
      </fill>
      <border diagonalUp="0" diagonalDown="0" outline="0">
        <left/>
        <right/>
        <top/>
        <bottom/>
      </border>
    </dxf>
    <dxf>
      <font>
        <b/>
        <i val="0"/>
        <strike val="0"/>
        <condense val="0"/>
        <extend val="0"/>
        <outline val="0"/>
        <shadow val="0"/>
        <u val="none"/>
        <vertAlign val="baseline"/>
        <sz val="11"/>
        <color auto="1"/>
        <name val="Arial"/>
        <scheme val="none"/>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alignment horizontal="left" vertical="bottom" textRotation="0" wrapText="0" indent="0" justifyLastLine="0" shrinkToFit="0" readingOrder="0"/>
      <border diagonalUp="0" diagonalDown="0" outline="0">
        <left/>
        <right/>
        <top/>
        <bottom/>
      </border>
    </dxf>
    <dxf>
      <font>
        <b/>
        <i val="0"/>
        <strike val="0"/>
        <condense val="0"/>
        <extend val="0"/>
        <outline val="0"/>
        <shadow val="0"/>
        <u val="none"/>
        <vertAlign val="baseline"/>
        <sz val="11"/>
        <color auto="1"/>
        <name val="Arial"/>
        <scheme val="none"/>
      </font>
      <numFmt numFmtId="166" formatCode="#,##0_ ;[Red]\-#,##0\ "/>
      <fill>
        <patternFill patternType="solid">
          <fgColor indexed="64"/>
          <bgColor theme="8" tint="0.79998168889431442"/>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fill>
        <patternFill patternType="none">
          <fgColor indexed="64"/>
          <bgColor indexed="65"/>
        </patternFill>
      </fill>
    </dxf>
    <dxf>
      <font>
        <b val="0"/>
        <i val="0"/>
        <strike val="0"/>
        <condense val="0"/>
        <extend val="0"/>
        <outline val="0"/>
        <shadow val="0"/>
        <u val="none"/>
        <vertAlign val="baseline"/>
        <sz val="11"/>
        <color theme="0"/>
        <name val="Arial"/>
        <scheme val="none"/>
      </font>
      <numFmt numFmtId="3" formatCode="#,##0"/>
      <fill>
        <patternFill patternType="none">
          <fgColor indexed="64"/>
          <bgColor indexed="65"/>
        </patternFill>
      </fill>
      <alignment horizontal="left" vertical="center" textRotation="0" wrapText="1" indent="0" justifyLastLine="0" shrinkToFit="0" readingOrder="0"/>
    </dxf>
    <dxf>
      <font>
        <b/>
        <strike val="0"/>
        <outline val="0"/>
        <shadow val="0"/>
        <u val="none"/>
        <vertAlign val="baseline"/>
        <sz val="11"/>
        <name val="Arial"/>
        <scheme val="none"/>
      </font>
      <numFmt numFmtId="3" formatCode="#,##0"/>
      <fill>
        <patternFill patternType="solid">
          <fgColor indexed="64"/>
          <bgColor theme="8" tint="0.79998168889431442"/>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Arial"/>
        <scheme val="none"/>
      </font>
      <border outline="0">
        <right style="thin">
          <color indexed="64"/>
        </right>
      </border>
    </dxf>
    <dxf>
      <font>
        <strike val="0"/>
        <outline val="0"/>
        <shadow val="0"/>
        <u val="none"/>
        <vertAlign val="baseline"/>
        <sz val="11"/>
        <name val="Arial"/>
        <scheme val="none"/>
      </font>
    </dxf>
    <dxf>
      <font>
        <strike val="0"/>
        <outline val="0"/>
        <shadow val="0"/>
        <u val="none"/>
        <vertAlign val="baseline"/>
        <sz val="11"/>
        <name val="Arial"/>
        <scheme val="none"/>
      </font>
    </dxf>
    <dxf>
      <font>
        <b/>
        <i val="0"/>
        <strike val="0"/>
        <condense val="0"/>
        <extend val="0"/>
        <outline val="0"/>
        <shadow val="0"/>
        <u val="none"/>
        <vertAlign val="baseline"/>
        <sz val="11"/>
        <color theme="1"/>
        <name val="Arial"/>
        <scheme val="none"/>
      </font>
      <numFmt numFmtId="3" formatCode="#,##0"/>
      <fill>
        <patternFill patternType="solid">
          <fgColor indexed="64"/>
          <bgColor theme="8" tint="0.79998168889431442"/>
        </patternFill>
      </fill>
      <alignment horizontal="right" vertical="bottom" textRotation="0" wrapText="0" indent="0" justifyLastLine="0" shrinkToFit="0" readingOrder="0"/>
      <border diagonalUp="0" diagonalDown="0">
        <left style="thin">
          <color indexed="64"/>
        </left>
        <right style="thin">
          <color indexed="64"/>
        </right>
        <top/>
        <bottom/>
      </border>
    </dxf>
    <dxf>
      <font>
        <b/>
        <i val="0"/>
        <strike val="0"/>
        <condense val="0"/>
        <extend val="0"/>
        <outline val="0"/>
        <shadow val="0"/>
        <u val="none"/>
        <vertAlign val="baseline"/>
        <sz val="11"/>
        <color auto="1"/>
        <name val="Arial"/>
        <scheme val="none"/>
      </font>
    </dxf>
    <dxf>
      <font>
        <b val="0"/>
        <i val="0"/>
        <strike val="0"/>
        <condense val="0"/>
        <extend val="0"/>
        <outline val="0"/>
        <shadow val="0"/>
        <u val="none"/>
        <vertAlign val="baseline"/>
        <sz val="11"/>
        <color indexed="8"/>
        <name val="Arial"/>
        <scheme val="none"/>
      </font>
      <numFmt numFmtId="3" formatCode="#,##0"/>
      <fill>
        <patternFill patternType="none">
          <fgColor indexed="64"/>
          <bgColor indexed="65"/>
        </patternFill>
      </fill>
      <alignment horizontal="general" vertical="bottom" textRotation="0" wrapText="0" indent="0" justifyLastLine="0" shrinkToFit="0" readingOrder="0"/>
    </dxf>
    <dxf>
      <border outline="0">
        <right style="thin">
          <color indexed="64"/>
        </right>
      </border>
    </dxf>
    <dxf>
      <font>
        <strike val="0"/>
        <outline val="0"/>
        <shadow val="0"/>
        <u val="none"/>
        <vertAlign val="baseline"/>
        <sz val="11"/>
        <name val="Arial"/>
        <scheme val="none"/>
      </font>
    </dxf>
    <dxf>
      <font>
        <strike val="0"/>
        <outline val="0"/>
        <shadow val="0"/>
        <u val="none"/>
        <vertAlign val="baseline"/>
        <sz val="11"/>
        <color theme="0"/>
        <name val="Arial"/>
        <scheme val="none"/>
      </font>
      <alignment horizontal="left" vertical="center" textRotation="0" wrapText="1" indent="0" justifyLastLine="0" shrinkToFit="0" readingOrder="0"/>
    </dxf>
    <dxf>
      <font>
        <b/>
        <i val="0"/>
        <strike val="0"/>
        <condense val="0"/>
        <extend val="0"/>
        <outline val="0"/>
        <shadow val="0"/>
        <u val="none"/>
        <vertAlign val="baseline"/>
        <sz val="11"/>
        <color auto="1"/>
        <name val="Arial"/>
        <scheme val="none"/>
      </font>
      <numFmt numFmtId="166" formatCode="#,##0_ ;[Red]\-#,##0\ "/>
      <fill>
        <patternFill patternType="solid">
          <fgColor indexed="64"/>
          <bgColor theme="4" tint="0.79998168889431442"/>
        </patternFill>
      </fill>
      <alignment horizontal="right" vertical="bottom" textRotation="0" wrapText="0" indent="0" justifyLastLine="0" shrinkToFit="0" readingOrder="0"/>
      <border diagonalUp="0" diagonalDown="0" outline="0">
        <left/>
        <right style="thin">
          <color indexed="64"/>
        </right>
        <top/>
        <bottom/>
      </border>
    </dxf>
    <dxf>
      <font>
        <b/>
        <i val="0"/>
        <strike val="0"/>
        <condense val="0"/>
        <extend val="0"/>
        <outline val="0"/>
        <shadow val="0"/>
        <u val="none"/>
        <vertAlign val="baseline"/>
        <sz val="11"/>
        <color auto="1"/>
        <name val="Arial"/>
        <scheme val="none"/>
      </font>
      <numFmt numFmtId="166" formatCode="#,##0_ ;[Red]\-#,##0\ "/>
      <fill>
        <patternFill patternType="solid">
          <fgColor indexed="64"/>
          <bgColor theme="4" tint="0.79998168889431442"/>
        </patternFill>
      </fill>
      <border diagonalUp="0" diagonalDown="0" outline="0">
        <left style="thin">
          <color indexed="64"/>
        </left>
        <right/>
        <top/>
        <bottom/>
      </border>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protection locked="0" hidden="0"/>
    </dxf>
    <dxf>
      <font>
        <b/>
        <i val="0"/>
        <strike val="0"/>
        <condense val="0"/>
        <extend val="0"/>
        <outline val="0"/>
        <shadow val="0"/>
        <u val="none"/>
        <vertAlign val="baseline"/>
        <sz val="11"/>
        <color auto="1"/>
        <name val="Arial"/>
        <scheme val="none"/>
      </font>
    </dxf>
    <dxf>
      <font>
        <b val="0"/>
        <i val="0"/>
        <strike val="0"/>
        <condense val="0"/>
        <extend val="0"/>
        <outline val="0"/>
        <shadow val="0"/>
        <u val="none"/>
        <vertAlign val="baseline"/>
        <sz val="11"/>
        <color auto="1"/>
        <name val="Arial"/>
        <scheme val="none"/>
      </font>
      <alignment horizontal="left" vertical="bottom" textRotation="0" wrapText="0" indent="0" justifyLastLine="0" shrinkToFit="0" readingOrder="0"/>
    </dxf>
    <dxf>
      <border outline="0">
        <right style="thin">
          <color indexed="64"/>
        </right>
      </border>
    </dxf>
    <dxf>
      <font>
        <strike val="0"/>
        <outline val="0"/>
        <shadow val="0"/>
        <u val="none"/>
        <vertAlign val="baseline"/>
        <sz val="11"/>
        <color theme="0"/>
        <name val="Arial"/>
      </font>
      <alignment horizontal="general" vertical="center" textRotation="0" wrapText="1" indent="0" justifyLastLine="0" shrinkToFit="0" readingOrder="0"/>
    </dxf>
    <dxf>
      <font>
        <b/>
        <i val="0"/>
        <strike val="0"/>
        <condense val="0"/>
        <extend val="0"/>
        <outline val="0"/>
        <shadow val="0"/>
        <u val="none"/>
        <vertAlign val="baseline"/>
        <sz val="11"/>
        <color auto="1"/>
        <name val="Arial"/>
        <scheme val="none"/>
      </font>
      <numFmt numFmtId="166" formatCode="#,##0_ ;[Red]\-#,##0\ "/>
      <fill>
        <patternFill patternType="solid">
          <fgColor indexed="64"/>
          <bgColor theme="5" tint="0.79998168889431442"/>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numFmt numFmtId="166"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dxf>
    <dxf>
      <font>
        <b/>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dxf>
    <dxf>
      <font>
        <b/>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dxf>
    <dxf>
      <font>
        <b val="0"/>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dxf>
    <dxf>
      <font>
        <b val="0"/>
        <i val="0"/>
        <strike val="0"/>
        <condense val="0"/>
        <extend val="0"/>
        <outline val="0"/>
        <shadow val="0"/>
        <u val="none"/>
        <vertAlign val="baseline"/>
        <sz val="11"/>
        <color auto="1"/>
        <name val="Arial"/>
        <scheme val="none"/>
      </font>
      <fill>
        <patternFill patternType="none">
          <fgColor indexed="64"/>
          <bgColor indexed="65"/>
        </patternFill>
      </fill>
    </dxf>
    <dxf>
      <font>
        <b val="0"/>
        <i val="0"/>
        <strike val="0"/>
        <condense val="0"/>
        <extend val="0"/>
        <outline val="0"/>
        <shadow val="0"/>
        <u val="none"/>
        <vertAlign val="baseline"/>
        <sz val="11"/>
        <color auto="1"/>
        <name val="Arial"/>
        <scheme val="none"/>
      </font>
      <fill>
        <patternFill patternType="none">
          <fgColor indexed="64"/>
          <bgColor indexed="65"/>
        </patternFill>
      </fill>
    </dxf>
    <dxf>
      <font>
        <b val="0"/>
        <i val="0"/>
        <strike val="0"/>
        <condense val="0"/>
        <extend val="0"/>
        <outline val="0"/>
        <shadow val="0"/>
        <u val="none"/>
        <vertAlign val="baseline"/>
        <sz val="11"/>
        <color auto="1"/>
        <name val="Arial"/>
        <scheme val="none"/>
      </font>
      <fill>
        <patternFill patternType="none">
          <fgColor indexed="64"/>
          <bgColor indexed="65"/>
        </patternFill>
      </fill>
    </dxf>
    <dxf>
      <font>
        <b val="0"/>
        <i val="0"/>
        <strike val="0"/>
        <condense val="0"/>
        <extend val="0"/>
        <outline val="0"/>
        <shadow val="0"/>
        <u val="none"/>
        <vertAlign val="baseline"/>
        <sz val="11"/>
        <color theme="0"/>
        <name val="Arial"/>
        <scheme val="none"/>
      </font>
      <numFmt numFmtId="166" formatCode="#,##0_ ;[Red]\-#,##0\ "/>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dxf>
    <dxf>
      <border outline="0">
        <left style="thin">
          <color indexed="64"/>
        </left>
      </border>
    </dxf>
    <dxf>
      <font>
        <b/>
        <i val="0"/>
        <strike val="0"/>
        <condense val="0"/>
        <extend val="0"/>
        <outline val="0"/>
        <shadow val="0"/>
        <u val="none"/>
        <vertAlign val="baseline"/>
        <sz val="11"/>
        <color theme="1"/>
        <name val="Arial"/>
        <scheme val="none"/>
      </font>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4" formatCode="#,##0.00"/>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11"/>
        <color theme="1"/>
        <name val="Arial"/>
        <scheme val="none"/>
      </font>
      <numFmt numFmtId="3" formatCode="#,##0"/>
      <fill>
        <patternFill patternType="none">
          <fgColor indexed="64"/>
          <bgColor auto="1"/>
        </patternFill>
      </fill>
      <border diagonalUp="0" diagonalDown="0" outline="0">
        <left style="thin">
          <color indexed="64"/>
        </left>
        <right/>
        <top/>
        <bottom/>
      </border>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border outline="0">
        <right style="thin">
          <color indexed="64"/>
        </right>
      </border>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2" formatCode="0.00"/>
      <fill>
        <patternFill patternType="solid">
          <fgColor indexed="64"/>
          <bgColor theme="3" tint="0.79998168889431442"/>
        </patternFill>
      </fill>
      <alignment horizontal="righ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theme="3" tint="0.79998168889431442"/>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1"/>
        <name val="Arial"/>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scheme val="none"/>
      </font>
      <numFmt numFmtId="2" formatCode="0.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2" formatCode="0.00"/>
      <fill>
        <patternFill patternType="solid">
          <fgColor indexed="64"/>
          <bgColor theme="3" tint="0.79998168889431442"/>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1"/>
        <name val="Arial"/>
        <scheme val="none"/>
      </font>
      <numFmt numFmtId="13" formatCode="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14" formatCode="0.00\ %"/>
      <fill>
        <patternFill patternType="solid">
          <fgColor indexed="64"/>
          <bgColor theme="3" tint="0.79998168889431442"/>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178" formatCode="#,##0.0000"/>
      <fill>
        <patternFill patternType="solid">
          <fgColor indexed="64"/>
          <bgColor theme="3" tint="0.79998168889431442"/>
        </patternFill>
      </fill>
      <alignment horizontal="righ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border diagonalUp="0" diagonalDown="0">
        <left style="thin">
          <color indexed="64"/>
        </left>
        <right style="thin">
          <color indexed="64"/>
        </right>
        <top/>
        <bottom/>
        <vertical/>
        <horizontal/>
      </border>
    </dxf>
    <dxf>
      <font>
        <b/>
        <i val="0"/>
        <strike val="0"/>
        <condense val="0"/>
        <extend val="0"/>
        <outline val="0"/>
        <shadow val="0"/>
        <u val="none"/>
        <vertAlign val="baseline"/>
        <sz val="11"/>
        <color theme="1"/>
        <name val="Arial"/>
        <scheme val="none"/>
      </font>
      <fill>
        <patternFill patternType="none">
          <fgColor indexed="64"/>
          <bgColor indexed="65"/>
        </patternFill>
      </fill>
    </dxf>
    <dxf>
      <font>
        <b val="0"/>
        <i val="0"/>
        <strike val="0"/>
        <condense val="0"/>
        <extend val="0"/>
        <outline val="0"/>
        <shadow val="0"/>
        <u val="none"/>
        <vertAlign val="baseline"/>
        <sz val="11"/>
        <color theme="1"/>
        <name val="Arial"/>
        <scheme val="none"/>
      </font>
      <fill>
        <patternFill patternType="none">
          <fgColor indexed="64"/>
          <bgColor indexed="65"/>
        </patternFill>
      </fill>
    </dxf>
    <dxf>
      <border outline="0">
        <right style="thin">
          <color indexed="64"/>
        </right>
      </border>
    </dxf>
    <dxf>
      <font>
        <strike val="0"/>
        <outline val="0"/>
        <shadow val="0"/>
        <u val="none"/>
        <vertAlign val="baseline"/>
        <color theme="0"/>
        <name val="Arial"/>
      </font>
      <alignment horizontal="left" vertical="center" textRotation="0" wrapText="1"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1"/>
        <name val="Arial"/>
        <scheme val="none"/>
      </font>
      <numFmt numFmtId="172" formatCode="#,##0.00\ &quot;€&quot;"/>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border outline="0">
        <left style="thin">
          <color indexed="64"/>
        </left>
        <bottom style="thin">
          <color indexed="64"/>
        </bottom>
      </border>
    </dxf>
    <dxf>
      <font>
        <b/>
        <i val="0"/>
        <strike val="0"/>
        <condense val="0"/>
        <extend val="0"/>
        <outline val="0"/>
        <shadow val="0"/>
        <u val="none"/>
        <vertAlign val="baseline"/>
        <sz val="11"/>
        <color theme="1"/>
        <name val="Arial"/>
        <scheme val="none"/>
      </font>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1"/>
        <color theme="0"/>
        <name val="Arial"/>
        <scheme val="none"/>
      </font>
      <numFmt numFmtId="4" formatCode="#,##0.00"/>
      <alignment horizontal="general" vertical="bottom" textRotation="0" wrapText="1" indent="0" justifyLastLine="0" shrinkToFit="0" readingOrder="0"/>
    </dxf>
    <dxf>
      <font>
        <b val="0"/>
        <i val="0"/>
        <strike val="0"/>
        <condense val="0"/>
        <extend val="0"/>
        <outline val="0"/>
        <shadow val="0"/>
        <u val="none"/>
        <vertAlign val="baseline"/>
        <sz val="11"/>
        <color theme="1"/>
        <name val="Arial"/>
        <scheme val="none"/>
      </font>
      <fill>
        <patternFill patternType="none">
          <fgColor indexed="64"/>
          <bgColor indexed="65"/>
        </patternFill>
      </fill>
    </dxf>
    <dxf>
      <font>
        <b/>
        <i val="0"/>
        <strike val="0"/>
        <condense val="0"/>
        <extend val="0"/>
        <outline val="0"/>
        <shadow val="0"/>
        <u val="none"/>
        <vertAlign val="baseline"/>
        <sz val="11"/>
        <color theme="1"/>
        <name val="Arial"/>
        <scheme val="none"/>
      </font>
      <fill>
        <patternFill patternType="none">
          <fgColor indexed="64"/>
          <bgColor indexed="65"/>
        </patternFill>
      </fill>
    </dxf>
    <dxf>
      <font>
        <b/>
        <i val="0"/>
        <strike val="0"/>
        <condense val="0"/>
        <extend val="0"/>
        <outline val="0"/>
        <shadow val="0"/>
        <u val="none"/>
        <vertAlign val="baseline"/>
        <sz val="11"/>
        <color theme="1"/>
        <name val="Arial"/>
        <scheme val="none"/>
      </font>
      <numFmt numFmtId="3" formatCode="#,##0"/>
      <fill>
        <patternFill patternType="solid">
          <fgColor indexed="64"/>
          <bgColor theme="6" tint="0.59999389629810485"/>
        </patternFill>
      </fill>
      <alignment horizontal="right" vertical="bottom"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i val="0"/>
        <strike val="0"/>
        <condense val="0"/>
        <extend val="0"/>
        <outline val="0"/>
        <shadow val="0"/>
        <u val="none"/>
        <vertAlign val="baseline"/>
        <sz val="11"/>
        <color theme="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theme="1"/>
        <name val="Arial"/>
        <scheme val="none"/>
      </font>
      <numFmt numFmtId="168" formatCode="0.0000"/>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11"/>
        <color auto="1"/>
        <name val="Arial"/>
        <scheme val="none"/>
      </font>
      <numFmt numFmtId="14" formatCode="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2" formatCode="0.00"/>
      <fill>
        <patternFill patternType="none">
          <fgColor indexed="64"/>
          <bgColor indexed="65"/>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auto="1"/>
        <name val="Arial"/>
        <scheme val="none"/>
      </font>
      <numFmt numFmtId="176" formatCode="0.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177" formatCode="#,##0.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Arial"/>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2" formatCode="0.00"/>
      <fill>
        <patternFill patternType="none">
          <fgColor indexed="64"/>
          <bgColor indexed="65"/>
        </patternFill>
      </fill>
      <alignment horizontal="right" vertical="bottom" textRotation="0" wrapText="0"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1"/>
        <color auto="1"/>
        <name val="Arial"/>
        <scheme val="none"/>
      </font>
      <numFmt numFmtId="13" formatCode="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style="thin">
          <color indexed="64"/>
        </left>
        <right/>
        <top/>
        <bottom/>
        <vertical/>
        <horizontal/>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style="thin">
          <color indexed="64"/>
        </left>
        <right style="thin">
          <color indexed="64"/>
        </right>
        <top/>
        <bottom/>
        <vertical/>
        <horizontal/>
      </border>
    </dxf>
    <dxf>
      <font>
        <b/>
        <i val="0"/>
        <strike val="0"/>
        <condense val="0"/>
        <extend val="0"/>
        <outline val="0"/>
        <shadow val="0"/>
        <u val="none"/>
        <vertAlign val="baseline"/>
        <sz val="11"/>
        <color theme="1"/>
        <name val="Arial"/>
        <scheme val="none"/>
      </font>
      <fill>
        <patternFill patternType="none">
          <fgColor indexed="64"/>
          <bgColor indexed="65"/>
        </patternFill>
      </fill>
    </dxf>
    <dxf>
      <font>
        <b val="0"/>
        <i val="0"/>
        <strike val="0"/>
        <condense val="0"/>
        <extend val="0"/>
        <outline val="0"/>
        <shadow val="0"/>
        <u val="none"/>
        <vertAlign val="baseline"/>
        <sz val="11"/>
        <color theme="1"/>
        <name val="Arial"/>
        <scheme val="none"/>
      </font>
      <fill>
        <patternFill patternType="none">
          <fgColor indexed="64"/>
          <bgColor indexed="65"/>
        </patternFill>
      </fill>
    </dxf>
    <dxf>
      <border outline="0">
        <right style="thin">
          <color indexed="64"/>
        </right>
      </border>
    </dxf>
    <dxf>
      <font>
        <b val="0"/>
        <i val="0"/>
        <strike val="0"/>
        <condense val="0"/>
        <extend val="0"/>
        <outline val="0"/>
        <shadow val="0"/>
        <u val="none"/>
        <vertAlign val="baseline"/>
        <sz val="11"/>
        <color theme="1"/>
        <name val="Arial"/>
        <scheme val="none"/>
      </font>
      <fill>
        <patternFill patternType="none">
          <fgColor indexed="64"/>
          <bgColor indexed="65"/>
        </patternFill>
      </fill>
    </dxf>
    <dxf>
      <font>
        <strike val="0"/>
        <outline val="0"/>
        <shadow val="0"/>
        <u val="none"/>
        <vertAlign val="baseline"/>
        <sz val="11"/>
        <color theme="0"/>
        <name val="Arial"/>
      </font>
      <alignment horizontal="left" vertical="center" textRotation="0" wrapText="1" indent="0" justifyLastLine="0" shrinkToFit="0" readingOrder="0"/>
    </dxf>
    <dxf>
      <font>
        <b/>
        <i val="0"/>
        <strike val="0"/>
        <condense val="0"/>
        <extend val="0"/>
        <outline val="0"/>
        <shadow val="0"/>
        <u val="none"/>
        <vertAlign val="baseline"/>
        <sz val="11"/>
        <color auto="1"/>
        <name val="Arial"/>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fill>
        <patternFill patternType="none">
          <fgColor indexed="64"/>
          <bgColor indexed="65"/>
        </patternFill>
      </fill>
      <alignment horizontal="right" vertical="bottom" textRotation="0" wrapText="0" indent="0" justifyLastLine="0" shrinkToFit="0" readingOrder="0"/>
    </dxf>
    <dxf>
      <border outline="0">
        <left style="thin">
          <color indexed="64"/>
        </left>
        <right style="thin">
          <color indexed="64"/>
        </right>
      </border>
    </dxf>
    <dxf>
      <font>
        <b/>
        <i val="0"/>
        <strike val="0"/>
        <condense val="0"/>
        <extend val="0"/>
        <outline val="0"/>
        <shadow val="0"/>
        <u val="none"/>
        <vertAlign val="baseline"/>
        <sz val="11"/>
        <color auto="1"/>
        <name val="Arial"/>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theme="0"/>
        <name val="Arial"/>
        <scheme val="none"/>
      </font>
      <numFmt numFmtId="3" formatCode="#,##0"/>
      <fill>
        <patternFill patternType="none">
          <fgColor indexed="64"/>
          <bgColor indexed="65"/>
        </patternFill>
      </fill>
      <alignment horizontal="left" vertical="center" textRotation="0" wrapText="1" indent="0" justifyLastLine="0" shrinkToFit="0" readingOrder="0"/>
    </dxf>
    <dxf>
      <font>
        <b/>
        <i val="0"/>
        <strike val="0"/>
        <condense val="0"/>
        <extend val="0"/>
        <outline val="0"/>
        <shadow val="0"/>
        <u val="none"/>
        <vertAlign val="baseline"/>
        <sz val="11"/>
        <color theme="1"/>
        <name val="Arial"/>
        <scheme val="none"/>
      </font>
      <numFmt numFmtId="3" formatCode="#,##0"/>
      <fill>
        <patternFill patternType="solid">
          <fgColor indexed="64"/>
          <bgColor theme="6" tint="0.59999389629810485"/>
        </patternFill>
      </fill>
      <border diagonalUp="0" diagonalDown="0" outline="0">
        <left style="thin">
          <color indexed="64"/>
        </left>
        <right/>
        <top/>
        <bottom/>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top/>
        <bottom/>
        <vertical/>
        <horizontal/>
      </border>
    </dxf>
    <dxf>
      <font>
        <b val="0"/>
        <i val="0"/>
        <strike val="0"/>
        <condense val="0"/>
        <extend val="0"/>
        <outline val="0"/>
        <shadow val="0"/>
        <u val="none"/>
        <vertAlign val="baseline"/>
        <sz val="11"/>
        <color theme="1"/>
        <name val="Arial"/>
        <scheme val="none"/>
      </font>
      <numFmt numFmtId="3" formatCode="#,##0"/>
      <border diagonalUp="0" diagonalDown="0">
        <left style="thin">
          <color indexed="64"/>
        </left>
        <right/>
        <top style="thin">
          <color auto="1"/>
        </top>
        <bottom style="thin">
          <color auto="1"/>
        </bottom>
        <vertical/>
        <horizontal style="thin">
          <color auto="1"/>
        </horizontal>
      </border>
    </dxf>
    <dxf>
      <font>
        <b/>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right style="thin">
          <color indexed="64"/>
        </right>
        <top/>
        <bottom/>
        <vertical/>
        <horizontal/>
      </border>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border diagonalUp="0" diagonalDown="0">
        <left style="thin">
          <color indexed="64"/>
        </left>
        <right/>
        <top/>
        <bottom/>
        <vertical/>
        <horizontal/>
      </border>
    </dxf>
    <dxf>
      <font>
        <b/>
        <i val="0"/>
        <strike val="0"/>
        <condense val="0"/>
        <extend val="0"/>
        <outline val="0"/>
        <shadow val="0"/>
        <u val="none"/>
        <vertAlign val="baseline"/>
        <sz val="11"/>
        <color theme="1"/>
        <name val="Arial"/>
        <scheme val="none"/>
      </font>
      <fill>
        <patternFill patternType="none">
          <fgColor indexed="64"/>
          <bgColor indexed="65"/>
        </patternFill>
      </fill>
    </dxf>
    <dxf>
      <font>
        <b val="0"/>
        <i val="0"/>
        <strike val="0"/>
        <condense val="0"/>
        <extend val="0"/>
        <outline val="0"/>
        <shadow val="0"/>
        <u val="none"/>
        <vertAlign val="baseline"/>
        <sz val="11"/>
        <color theme="1"/>
        <name val="Arial"/>
        <scheme val="none"/>
      </font>
      <fill>
        <patternFill patternType="none">
          <fgColor indexed="64"/>
          <bgColor indexed="65"/>
        </patternFill>
      </fill>
    </dxf>
    <dxf>
      <font>
        <b val="0"/>
        <i val="0"/>
        <strike val="0"/>
        <condense val="0"/>
        <extend val="0"/>
        <outline val="0"/>
        <shadow val="0"/>
        <u val="none"/>
        <vertAlign val="baseline"/>
        <sz val="11"/>
        <color theme="1"/>
        <name val="Arial"/>
        <scheme val="none"/>
      </font>
    </dxf>
    <dxf>
      <font>
        <b/>
        <i val="0"/>
        <strike val="0"/>
        <condense val="0"/>
        <extend val="0"/>
        <outline val="0"/>
        <shadow val="0"/>
        <u val="none"/>
        <vertAlign val="baseline"/>
        <sz val="11"/>
        <color theme="0"/>
        <name val="Arial"/>
        <scheme val="none"/>
      </font>
      <numFmt numFmtId="3" formatCode="#,##0"/>
      <fill>
        <patternFill patternType="none">
          <fgColor indexed="64"/>
          <bgColor indexed="65"/>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1"/>
        <color auto="1"/>
        <name val="Arial"/>
        <scheme val="none"/>
      </font>
      <numFmt numFmtId="166" formatCode="#,##0_ ;[Red]\-#,##0\ "/>
      <fill>
        <patternFill patternType="solid">
          <fgColor indexed="64"/>
          <bgColor theme="8"/>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numFmt numFmtId="166" formatCode="#,##0_ ;[Red]\-#,##0\ "/>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numFmt numFmtId="166" formatCode="#,##0_ ;[Red]\-#,##0\ "/>
      <fill>
        <patternFill patternType="solid">
          <fgColor indexed="64"/>
          <bgColor theme="8" tint="0.79998168889431442"/>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numFmt numFmtId="166" formatCode="#,##0_ ;[Red]\-#,##0\ "/>
      <fill>
        <patternFill patternType="solid">
          <fgColor indexed="64"/>
          <bgColor theme="8" tint="0.79998168889431442"/>
        </patternFill>
      </fill>
    </dxf>
    <dxf>
      <font>
        <b/>
        <i val="0"/>
        <strike val="0"/>
        <condense val="0"/>
        <extend val="0"/>
        <outline val="0"/>
        <shadow val="0"/>
        <u val="none"/>
        <vertAlign val="baseline"/>
        <sz val="11"/>
        <color auto="1"/>
        <name val="Arial"/>
        <scheme val="none"/>
      </font>
      <numFmt numFmtId="166" formatCode="#,##0_ ;[Red]\-#,##0\ "/>
      <fill>
        <patternFill patternType="solid">
          <fgColor indexed="64"/>
          <bgColor theme="8" tint="0.79998168889431442"/>
        </patternFill>
      </fill>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border outline="0">
        <right style="thin">
          <color indexed="64"/>
        </right>
      </border>
    </dxf>
    <dxf>
      <font>
        <b val="0"/>
        <i val="0"/>
        <strike val="0"/>
        <condense val="0"/>
        <extend val="0"/>
        <outline val="0"/>
        <shadow val="0"/>
        <u val="none"/>
        <vertAlign val="baseline"/>
        <sz val="11"/>
        <color auto="1"/>
        <name val="Arial"/>
        <scheme val="none"/>
      </font>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dxf>
    <dxf>
      <font>
        <b val="0"/>
        <i val="0"/>
        <strike val="0"/>
        <condense val="0"/>
        <extend val="0"/>
        <outline val="0"/>
        <shadow val="0"/>
        <u val="none"/>
        <vertAlign val="baseline"/>
        <sz val="11"/>
        <color auto="1"/>
        <name val="Arial"/>
        <scheme val="none"/>
      </font>
      <numFmt numFmtId="3" formatCode="#,##0"/>
    </dxf>
    <dxf>
      <font>
        <b val="0"/>
        <i val="0"/>
        <strike val="0"/>
        <condense val="0"/>
        <extend val="0"/>
        <outline val="0"/>
        <shadow val="0"/>
        <u val="none"/>
        <vertAlign val="baseline"/>
        <sz val="11"/>
        <color auto="1"/>
        <name val="Arial"/>
        <scheme val="none"/>
      </font>
      <numFmt numFmtId="4" formatCode="#,##0.00"/>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7" formatCode="#,##0_ ;\-#,##0\ "/>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7" formatCode="#,##0_ ;\-#,##0\ "/>
      <alignment horizontal="right" vertical="bottom" textRotation="0" wrapText="0" indent="0" justifyLastLine="0" shrinkToFit="0" readingOrder="0"/>
    </dxf>
    <dxf>
      <font>
        <b val="0"/>
        <i val="0"/>
        <strike val="0"/>
        <condense val="0"/>
        <extend val="0"/>
        <outline val="0"/>
        <shadow val="0"/>
        <u val="none"/>
        <vertAlign val="baseline"/>
        <sz val="11"/>
        <color auto="1"/>
        <name val="Arial"/>
        <scheme val="none"/>
      </font>
      <numFmt numFmtId="167" formatCode="#,##0_ ;\-#,##0\ "/>
      <alignment horizontal="right" vertical="bottom" textRotation="0" wrapText="0" indent="0" justifyLastLine="0" shrinkToFit="0" readingOrder="0"/>
    </dxf>
    <dxf>
      <font>
        <b/>
        <i val="0"/>
        <strike val="0"/>
        <condense val="0"/>
        <extend val="0"/>
        <outline val="0"/>
        <shadow val="0"/>
        <u val="none"/>
        <vertAlign val="baseline"/>
        <sz val="11"/>
        <color auto="1"/>
        <name val="Arial"/>
        <scheme val="none"/>
      </font>
      <numFmt numFmtId="3" formatCode="#,##0"/>
    </dxf>
    <dxf>
      <font>
        <b val="0"/>
        <i val="0"/>
        <strike val="0"/>
        <condense val="0"/>
        <extend val="0"/>
        <outline val="0"/>
        <shadow val="0"/>
        <u val="none"/>
        <vertAlign val="baseline"/>
        <sz val="11"/>
        <color auto="1"/>
        <name val="Arial"/>
        <scheme val="none"/>
      </font>
      <numFmt numFmtId="1" formatCode="0"/>
    </dxf>
    <dxf>
      <font>
        <strike val="0"/>
        <outline val="0"/>
        <shadow val="0"/>
        <u val="none"/>
        <vertAlign val="baseline"/>
        <color theme="0"/>
        <name val="Arial"/>
      </font>
      <fill>
        <patternFill patternType="none">
          <fgColor indexed="64"/>
          <bgColor auto="1"/>
        </patternFill>
      </fill>
      <alignment horizontal="left"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Yhteenveto" displayName="Yhteenveto" ref="A5:R375" totalsRowShown="0" headerRowDxfId="171">
  <autoFilter ref="A5:R375"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00000000-0010-0000-0000-000001000000}" name="Kuntanumero" dataDxfId="170"/>
    <tableColumn id="2" xr3:uid="{00000000-0010-0000-0000-000002000000}" name="Kunta" dataDxfId="169"/>
    <tableColumn id="3" xr3:uid="{00000000-0010-0000-0000-000003000000}" name="Asukasmäärä 31.12.2022" dataDxfId="168"/>
    <tableColumn id="4" xr3:uid="{00000000-0010-0000-0000-000004000000}" name="Ikärakenne, laskennallinen kustannus" dataDxfId="167"/>
    <tableColumn id="6" xr3:uid="{00000000-0010-0000-0000-000006000000}" name="Muut laskennalliset kustannukset " dataDxfId="166"/>
    <tableColumn id="7" xr3:uid="{00000000-0010-0000-0000-000007000000}" name="Laskennalliset kustannukset yhteensä" dataDxfId="165"/>
    <tableColumn id="8" xr3:uid="{00000000-0010-0000-0000-000008000000}" name="Omarahoitusosuus, €/as" dataDxfId="164"/>
    <tableColumn id="9" xr3:uid="{00000000-0010-0000-0000-000009000000}" name="Omarahoitusosuus, €" dataDxfId="163"/>
    <tableColumn id="10" xr3:uid="{00000000-0010-0000-0000-00000A000000}" name="Valtionosuus omarahoitusosuuden jälkeen (välisumma)" dataDxfId="162"/>
    <tableColumn id="11" xr3:uid="{00000000-0010-0000-0000-00000B000000}" name="Lisäosat yhteensä" dataDxfId="161"/>
    <tableColumn id="12" xr3:uid="{00000000-0010-0000-0000-00000C000000}" name="Valtionosuuteen tehtävät vähennykset ja lisäykset, netto" dataDxfId="160"/>
    <tableColumn id="13" xr3:uid="{00000000-0010-0000-0000-00000D000000}" name="Valtionosuus ennen verotuloihin perustuvaa valtionosuuden tasausta" dataDxfId="159"/>
    <tableColumn id="14" xr3:uid="{00000000-0010-0000-0000-00000E000000}" name="Verotuloihin perustuva valtionosuuden tasaus" dataDxfId="158"/>
    <tableColumn id="15" xr3:uid="{00000000-0010-0000-0000-00000F000000}" name="Kunnan  peruspalvelujen valtionosuus " dataDxfId="157"/>
    <tableColumn id="5" xr3:uid="{00000000-0010-0000-0000-000005000000}" name="Veroperustemuutoksista johtuvien veromenetysten korvaus" dataDxfId="156"/>
    <tableColumn id="20" xr3:uid="{00000000-0010-0000-0000-000014000000}" name="Valtionosuudet ja veromenetysten korvaukset, yhteensä" dataDxfId="155"/>
    <tableColumn id="16" xr3:uid="{00000000-0010-0000-0000-000010000000}" name="Kotikuntakorvaus, netto" dataDxfId="154"/>
    <tableColumn id="18" xr3:uid="{00000000-0010-0000-0000-000012000000}" name="VM maksatus (valtionosuus + verokomp. + kotikuntakorv.)" dataDxfId="153">
      <calculatedColumnFormula>N6+Q6+P6</calculatedColumnFormula>
    </tableColumn>
  </tableColumns>
  <tableStyleInfo name="TableStyleLight13"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saus" displayName="Tasaus" ref="A10:O304" totalsRowShown="0" headerRowDxfId="38" tableBorderDxfId="37">
  <autoFilter ref="A10:O304" xr:uid="{00000000-0009-0000-0100-00000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00000000-0010-0000-0900-000001000000}" name="Kunta-numero" dataDxfId="36"/>
    <tableColumn id="2" xr3:uid="{00000000-0010-0000-0900-000002000000}" name="Kunta" dataDxfId="35"/>
    <tableColumn id="3" xr3:uid="{00000000-0010-0000-0900-000003000000}" name="Asukasluku 31.12.2021" dataDxfId="34"/>
    <tableColumn id="4" xr3:uid="{00000000-0010-0000-0900-000004000000}" name="Tuloveroprosentti 2022" dataDxfId="33"/>
    <tableColumn id="7" xr3:uid="{00000000-0010-0000-0900-000007000000}" name="Tuloveroprosentti 2021 ml. 12,64 %-y leikkuuosuus" dataDxfId="32">
      <calculatedColumnFormula>Tasaus[[#This Row],[Tuloveroprosentti 2022]]-12.64</calculatedColumnFormula>
    </tableColumn>
    <tableColumn id="5" xr3:uid="{00000000-0010-0000-0900-000005000000}" name="Kunnallisvero (maksuunpantu), €" dataDxfId="31"/>
    <tableColumn id="6" xr3:uid="{00000000-0010-0000-0900-000006000000}" name="Verotettava tulo (kunnallisvero), €" dataDxfId="30"/>
    <tableColumn id="8" xr3:uid="{00000000-0010-0000-0900-000008000000}" name="Laskennallinen kunnallisvero, €" dataDxfId="29"/>
    <tableColumn id="9" xr3:uid="{00000000-0010-0000-0900-000009000000}" name="Maksettava yhteisövero, €" dataDxfId="28"/>
    <tableColumn id="10" xr3:uid="{00000000-0010-0000-0900-00000A000000}" name="Laskennallinen kiinteistövero, €" dataDxfId="27"/>
    <tableColumn id="11" xr3:uid="{00000000-0010-0000-0900-00000B000000}" name="Laskennallinen verotulo yhteensä, €" dataDxfId="26"/>
    <tableColumn id="12" xr3:uid="{00000000-0010-0000-0900-00000C000000}" name="Laskennallinen verotulo yhteensä, €/asukas (=tasausraja)" dataDxfId="25"/>
    <tableColumn id="13" xr3:uid="{00000000-0010-0000-0900-00000D000000}" name="Erotus = tasausraja - laskennallinen verotulo, €/asukas" dataDxfId="24"/>
    <tableColumn id="16" xr3:uid="{00000000-0010-0000-0900-000010000000}" name="Tasaus,  €/asukas" dataDxfId="23"/>
    <tableColumn id="17" xr3:uid="{00000000-0010-0000-0900-000011000000}" name="Tasaus, €" dataDxfId="22"/>
  </tableColumns>
  <tableStyleInfo name="TableStyleLight13"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A000000}" name="Verokompensaatiot" displayName="Verokompensaatiot" ref="A4:G298" totalsRowShown="0" headerRowDxfId="21" dataDxfId="20" tableBorderDxfId="19">
  <autoFilter ref="A4:G298" xr:uid="{00000000-0009-0000-0100-00000F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A00-000001000000}" name="Kunta-numero" dataDxfId="18"/>
    <tableColumn id="2" xr3:uid="{00000000-0010-0000-0A00-000002000000}" name="Kunta" dataDxfId="17"/>
    <tableColumn id="21" xr3:uid="{00000000-0010-0000-0A00-000015000000}" name="Verokorvaukset vuosilta 2010-2022 yhteensä, €" dataDxfId="16">
      <calculatedColumnFormula>SUM(#REF!)</calculatedColumnFormula>
    </tableColumn>
    <tableColumn id="3" xr3:uid="{00000000-0010-0000-0A00-000003000000}" name="Hyvinvointialueiden rahoitukseen siirtyvä osuus, €" dataDxfId="15"/>
    <tableColumn id="4" xr3:uid="{00000000-0010-0000-0A00-000004000000}" name="Jäljelle jäävät korvaukset vuosilta 2010-2023, €" dataDxfId="14"/>
    <tableColumn id="6" xr3:uid="{00000000-0010-0000-0A00-000006000000}" name="Veromenetysten korvaus 2024" dataDxfId="13"/>
    <tableColumn id="5" xr3:uid="{00000000-0010-0000-0A00-000005000000}" name="Veromenetysten korvaus 2010-2024 yhteensä, €" dataDxfId="12">
      <calculatedColumnFormula>Verokompensaatiot[[#This Row],[Jäljelle jäävät korvaukset vuosilta 2010-2023, €]]+Verokompensaatiot[[#This Row],[Veromenetysten korvaus 2024]]</calculatedColumnFormula>
    </tableColumn>
  </tableColumns>
  <tableStyleInfo name="TableStyleLight13"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B000000}" name="Kotikuntakorvaukset" displayName="Kotikuntakorvaukset" ref="A6:F377" totalsRowShown="0" headerRowDxfId="11" dataDxfId="10">
  <autoFilter ref="A6:F377" xr:uid="{00000000-0009-0000-0100-00000A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B00-000001000000}" name="Kuntanumero /opetuksen järjestäjän tunnus" dataDxfId="9"/>
    <tableColumn id="2" xr3:uid="{00000000-0010-0000-0B00-000002000000}" name="Kunta /opetuksen järjestäjä" dataDxfId="8"/>
    <tableColumn id="4" xr3:uid="{00000000-0010-0000-0B00-000004000000}" name="Kotikuntakorvaukset, tulot" dataDxfId="7"/>
    <tableColumn id="5" xr3:uid="{00000000-0010-0000-0B00-000005000000}" name="Alv" dataDxfId="6"/>
    <tableColumn id="6" xr3:uid="{00000000-0010-0000-0B00-000006000000}" name="Kotikuntakorvaukset, menot" dataDxfId="5"/>
    <tableColumn id="7" xr3:uid="{00000000-0010-0000-0B00-000007000000}" name="Kotikuntakorvaukset, netto" dataDxfId="4">
      <calculatedColumnFormula>C7+D7-E7</calculatedColumnFormula>
    </tableColumn>
  </tableColumns>
  <tableStyleInfo name="TableStyleLight13"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C000000}" name="Taulukko10" displayName="Taulukko10" ref="A4:B4" headerRowCount="0" totalsRowShown="0">
  <tableColumns count="2">
    <tableColumn id="1" xr3:uid="{00000000-0010-0000-0C00-000001000000}" name="Sarake1" headerRowDxfId="3" dataDxfId="2"/>
    <tableColumn id="2" xr3:uid="{00000000-0010-0000-0C00-000002000000}" name="Sarake2" headerRowDxfId="1"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Ikärakenne" displayName="Ikärakenne" ref="A5:N299" totalsRowShown="0" headerRowDxfId="152" dataDxfId="151">
  <autoFilter ref="A5:N299"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100-000001000000}" name="Kunta-numero" dataDxfId="150"/>
    <tableColumn id="2" xr3:uid="{00000000-0010-0000-0100-000002000000}" name="Kunta" dataDxfId="149"/>
    <tableColumn id="3" xr3:uid="{00000000-0010-0000-0100-000003000000}" name="0–5-vuotiaat" dataDxfId="148"/>
    <tableColumn id="4" xr3:uid="{00000000-0010-0000-0100-000004000000}" name="6 vuotiaat" dataDxfId="147"/>
    <tableColumn id="5" xr3:uid="{00000000-0010-0000-0100-000005000000}" name="7–12-vuotiaat" dataDxfId="146"/>
    <tableColumn id="6" xr3:uid="{00000000-0010-0000-0100-000006000000}" name="13–15-vuotiaat" dataDxfId="145"/>
    <tableColumn id="7" xr3:uid="{00000000-0010-0000-0100-000007000000}" name="16 vuotta täyttäneet" dataDxfId="144"/>
    <tableColumn id="12" xr3:uid="{00000000-0010-0000-0100-00000C000000}" name="Yhteensä" dataDxfId="143"/>
    <tableColumn id="13" xr3:uid="{00000000-0010-0000-0100-00000D000000}" name="Ikä 0–5" dataDxfId="142"/>
    <tableColumn id="14" xr3:uid="{00000000-0010-0000-0100-00000E000000}" name="Ikä 6" dataDxfId="141"/>
    <tableColumn id="15" xr3:uid="{00000000-0010-0000-0100-00000F000000}" name="Ikä 7–12" dataDxfId="140"/>
    <tableColumn id="16" xr3:uid="{00000000-0010-0000-0100-000010000000}" name="Ikä 13–15" dataDxfId="139"/>
    <tableColumn id="17" xr3:uid="{00000000-0010-0000-0100-000011000000}" name="Ikä 16+" dataDxfId="138"/>
    <tableColumn id="22" xr3:uid="{00000000-0010-0000-0100-000016000000}" name="Laskennalliset kustannukset, IKÄRAKENNE yhteensä, €" dataDxfId="137"/>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Ikäryhmähinnat" displayName="Ikäryhmähinnat" ref="I2:M3" totalsRowShown="0" headerRowDxfId="136" dataDxfId="135" tableBorderDxfId="134" dataCellStyle="Pilkku">
  <autoFilter ref="I2:M3" xr:uid="{00000000-0009-0000-0100-000003000000}">
    <filterColumn colId="0" hiddenButton="1"/>
    <filterColumn colId="1" hiddenButton="1"/>
    <filterColumn colId="2" hiddenButton="1"/>
    <filterColumn colId="3" hiddenButton="1"/>
    <filterColumn colId="4" hiddenButton="1"/>
  </autoFilter>
  <tableColumns count="5">
    <tableColumn id="1" xr3:uid="{00000000-0010-0000-0200-000001000000}" name="Ikä 0–5" dataDxfId="133" dataCellStyle="Pilkku"/>
    <tableColumn id="2" xr3:uid="{00000000-0010-0000-0200-000002000000}" name="Ikä 6" dataDxfId="132" dataCellStyle="Pilkku"/>
    <tableColumn id="3" xr3:uid="{00000000-0010-0000-0200-000003000000}" name="Ikä 7–12" dataDxfId="131" dataCellStyle="Pilkku"/>
    <tableColumn id="4" xr3:uid="{00000000-0010-0000-0200-000004000000}" name="Ikä 13–15" dataDxfId="130" dataCellStyle="Pilkku"/>
    <tableColumn id="5" xr3:uid="{00000000-0010-0000-0200-000005000000}" name="Ikä 16+" dataDxfId="129" dataCellStyle="Pilkku"/>
  </tableColumns>
  <tableStyleInfo name="TableStyleLight1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Muut" displayName="Muut" ref="A11:AB305" totalsRowShown="0" headerRowDxfId="128" dataDxfId="127" tableBorderDxfId="126">
  <autoFilter ref="A11:AB305"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00000000-0010-0000-0300-000001000000}" name="Kuntanumero" dataDxfId="125"/>
    <tableColumn id="2" xr3:uid="{00000000-0010-0000-0300-000002000000}" name="Kunta" dataDxfId="124"/>
    <tableColumn id="3" xr3:uid="{00000000-0010-0000-0300-000003000000}" name="Asukasmäärä 31.12.2022" dataDxfId="123">
      <calculatedColumnFormula>INDEX('Lask. kustannukset IKÄRAKENNE'!H$7:H$299,MATCH('Lask. kustannukset MUUT'!$A$13:$A$305,'Lask. kustannukset IKÄRAKENNE'!$A$7:$A$299,0),1,1)</calculatedColumnFormula>
    </tableColumn>
    <tableColumn id="5" xr3:uid="{00000000-0010-0000-0300-000005000000}" name="Työttömät työnhakijat 2022" dataDxfId="122"/>
    <tableColumn id="6" xr3:uid="{00000000-0010-0000-0300-000006000000}" name="Työvoima 2022" dataDxfId="121"/>
    <tableColumn id="7" xr3:uid="{00000000-0010-0000-0300-000007000000}" name="Keskim. työttömyysaste 2022, %" dataDxfId="120">
      <calculatedColumnFormula>D12/E12</calculatedColumnFormula>
    </tableColumn>
    <tableColumn id="8" xr3:uid="{00000000-0010-0000-0300-000008000000}" name="Työttömyyskerroin" dataDxfId="119">
      <calculatedColumnFormula>F12/$F$12</calculatedColumnFormula>
    </tableColumn>
    <tableColumn id="9" xr3:uid="{00000000-0010-0000-0300-000009000000}" name="Kieliasema" dataDxfId="118"/>
    <tableColumn id="10" xr3:uid="{00000000-0010-0000-0300-00000A000000}" name="Ruotsinkielisten määrä 31.12.2022" dataDxfId="117"/>
    <tableColumn id="11" xr3:uid="{00000000-0010-0000-0300-00000B000000}" name="Vieraskielisten määrä 31.12.2022" dataDxfId="116"/>
    <tableColumn id="14" xr3:uid="{00000000-0010-0000-0300-00000E000000}" name="Maapinta-ala km2, 31.12.2022" dataDxfId="115"/>
    <tableColumn id="15" xr3:uid="{00000000-0010-0000-0300-00000F000000}" name="Asukastiehys 2022" dataDxfId="114">
      <calculatedColumnFormula>C12/K12</calculatedColumnFormula>
    </tableColumn>
    <tableColumn id="16" xr3:uid="{00000000-0010-0000-0300-000010000000}" name="Asukastiheyskerroin (maks kerroin x20)" dataDxfId="113">
      <calculatedColumnFormula>$L$12/L12</calculatedColumnFormula>
    </tableColumn>
    <tableColumn id="17" xr3:uid="{00000000-0010-0000-0300-000011000000}" name="Saaristoasema" dataDxfId="112"/>
    <tableColumn id="18" xr3:uid="{00000000-0010-0000-0300-000012000000}" name="Saaristoväestö 2022" dataDxfId="111"/>
    <tableColumn id="19" xr3:uid="{00000000-0010-0000-0300-000013000000}" name="30 - 54 v. väestö 31.12.2022" dataDxfId="110"/>
    <tableColumn id="20" xr3:uid="{00000000-0010-0000-0300-000014000000}" name="30 - 54 v. ilman tutkintoa 31.12.2022" dataDxfId="109"/>
    <tableColumn id="21" xr3:uid="{00000000-0010-0000-0300-000015000000}" name="Koulutustausta, ilman tutkintoa osuus " dataDxfId="108"/>
    <tableColumn id="22" xr3:uid="{00000000-0010-0000-0300-000016000000}" name="Koulutustausta-kerroin " dataDxfId="107">
      <calculatedColumnFormula>R12-$R$10</calculatedColumnFormula>
    </tableColumn>
    <tableColumn id="24" xr3:uid="{00000000-0010-0000-0300-000018000000}" name="Työttömyysaste" dataDxfId="106"/>
    <tableColumn id="25" xr3:uid="{00000000-0010-0000-0300-000019000000}" name="Kaksikielisyys I (koko väestö)" dataDxfId="105"/>
    <tableColumn id="26" xr3:uid="{00000000-0010-0000-0300-00001A000000}" name="Kaksikielisyys II, (ruotsink.)" dataDxfId="104"/>
    <tableColumn id="27" xr3:uid="{00000000-0010-0000-0300-00001B000000}" name="Vieraskielisyys" dataDxfId="103"/>
    <tableColumn id="28" xr3:uid="{00000000-0010-0000-0300-00001C000000}" name="Asukastiheys" dataDxfId="102"/>
    <tableColumn id="29" xr3:uid="{00000000-0010-0000-0300-00001D000000}" name="Saaristo" dataDxfId="101"/>
    <tableColumn id="30" xr3:uid="{00000000-0010-0000-0300-00001E000000}" name="Saaristo-osakunta" dataDxfId="100"/>
    <tableColumn id="31" xr3:uid="{00000000-0010-0000-0300-00001F000000}" name="Koulutustausta" dataDxfId="99"/>
    <tableColumn id="33" xr3:uid="{00000000-0010-0000-0300-000021000000}" name="Muut lask. kustannukset yhteensä" dataDxfId="98"/>
  </tableColumns>
  <tableStyleInfo name="TableStyleLight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Selite" displayName="Selite" ref="A4:B8" totalsRowShown="0" headerRowDxfId="97">
  <autoFilter ref="A4:B8" xr:uid="{00000000-0009-0000-0100-000005000000}">
    <filterColumn colId="0" hiddenButton="1"/>
    <filterColumn colId="1" hiddenButton="1"/>
  </autoFilter>
  <tableColumns count="2">
    <tableColumn id="1" xr3:uid="{00000000-0010-0000-0400-000001000000}" name="Kieliasema:" dataDxfId="96"/>
    <tableColumn id="2" xr3:uid="{00000000-0010-0000-0400-000002000000}" name="Saaristoasema:"/>
  </tableColumns>
  <tableStyleInfo name="TableStyleLight1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Kriteerihinnat" displayName="Kriteerihinnat" ref="T5:AA6" totalsRowShown="0" headerRowDxfId="95" dataDxfId="94" tableBorderDxfId="93">
  <autoFilter ref="T5:AA6"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500-000001000000}" name="Työttömyysaste" dataDxfId="92"/>
    <tableColumn id="2" xr3:uid="{00000000-0010-0000-0500-000002000000}" name="Kaksikielisyys I (koko väestö)" dataDxfId="91"/>
    <tableColumn id="3" xr3:uid="{00000000-0010-0000-0500-000003000000}" name="Kaksikielisyys II, (ruotsink.)" dataDxfId="90"/>
    <tableColumn id="4" xr3:uid="{00000000-0010-0000-0500-000004000000}" name="Vieraskielisyys" dataDxfId="89"/>
    <tableColumn id="5" xr3:uid="{00000000-0010-0000-0500-000005000000}" name="Asukastiheys" dataDxfId="88"/>
    <tableColumn id="6" xr3:uid="{00000000-0010-0000-0500-000006000000}" name="Saaristo" dataDxfId="87"/>
    <tableColumn id="7" xr3:uid="{00000000-0010-0000-0500-000007000000}" name="Saaristo-osakunta" dataDxfId="86"/>
    <tableColumn id="8" xr3:uid="{00000000-0010-0000-0500-000008000000}" name="Koulutustausta" dataDxfId="85"/>
  </tableColumns>
  <tableStyleInfo name="TableStyleLight1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Lisäosat" displayName="Lisäosat" ref="A6:U300" totalsRowShown="0" headerRowDxfId="84" tableBorderDxfId="83">
  <autoFilter ref="A6:U300"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autoFilter>
  <tableColumns count="21">
    <tableColumn id="1" xr3:uid="{00000000-0010-0000-0600-000001000000}" name="Kunta-numero" dataDxfId="82"/>
    <tableColumn id="2" xr3:uid="{00000000-0010-0000-0600-000002000000}" name="Kunta" dataDxfId="81"/>
    <tableColumn id="3" xr3:uid="{00000000-0010-0000-0600-000003000000}" name="Asukasmäärä 31.12.2022" dataDxfId="80"/>
    <tableColumn id="4" xr3:uid="{00000000-0010-0000-0600-000004000000}" name="Syrjäisyysluku (tiestö) 2022-2026" dataDxfId="79"/>
    <tableColumn id="5" xr3:uid="{00000000-0010-0000-0600-000005000000}" name="Saamen kotiseutu, 1 = kyllä 0 = ei" dataDxfId="78"/>
    <tableColumn id="6" xr3:uid="{00000000-0010-0000-0600-000006000000}" name="Saamenkielisen väestön määrä 31.12.2022" dataDxfId="77"/>
    <tableColumn id="7" xr3:uid="{00000000-0010-0000-0600-000007000000}" name="Saamenkielisen väestön osuus, %" dataDxfId="76"/>
    <tableColumn id="8" xr3:uid="{00000000-0010-0000-0600-000008000000}" name="Työpaikat 2021" dataDxfId="75"/>
    <tableColumn id="9" xr3:uid="{00000000-0010-0000-0600-000009000000}" name="Työlliset 2021" dataDxfId="74"/>
    <tableColumn id="10" xr3:uid="{00000000-0010-0000-0600-00000A000000}" name="Työpaikkaomavaraisuus 2021" dataDxfId="73"/>
    <tableColumn id="16" xr3:uid="{00000000-0010-0000-0600-000010000000}" name="Työpaikkaomavaraisuuskerroin 2021" dataDxfId="72"/>
    <tableColumn id="17" xr3:uid="{00000000-0010-0000-0600-000011000000}" name="HYTE-kerroin (sis. Kulttuurihyte)" dataDxfId="71"/>
    <tableColumn id="21" xr3:uid="{00000000-0010-0000-0600-000015000000}" name="Hyte-kertoimen väestöpainotus" dataDxfId="70">
      <calculatedColumnFormula>Lisäosat[[#This Row],[HYTE-kerroin (sis. Kulttuurihyte)]]*Lisäosat[[#This Row],[Asukasmäärä 31.12.2022]]</calculatedColumnFormula>
    </tableColumn>
    <tableColumn id="20" xr3:uid="{00000000-0010-0000-0600-000014000000}" name="Väestöllä painotettu HYTE-kerroin" dataDxfId="69"/>
    <tableColumn id="11" xr3:uid="{00000000-0010-0000-0600-00000B000000}" name="Positiivinen väestön kasvu 2020-2022" dataDxfId="68"/>
    <tableColumn id="12" xr3:uid="{00000000-0010-0000-0600-00000C000000}" name="Syrjäisyys" dataDxfId="67"/>
    <tableColumn id="13" xr3:uid="{00000000-0010-0000-0600-00000D000000}" name="Saamen kotiseutu" dataDxfId="66"/>
    <tableColumn id="14" xr3:uid="{00000000-0010-0000-0600-00000E000000}" name="Työpaikkaomavaraisuus " dataDxfId="65"/>
    <tableColumn id="19" xr3:uid="{00000000-0010-0000-0600-000013000000}" name="HYTE-kerroin " dataDxfId="64"/>
    <tableColumn id="18" xr3:uid="{00000000-0010-0000-0600-000012000000}" name="Väestön kasvu" dataDxfId="63"/>
    <tableColumn id="15" xr3:uid="{00000000-0010-0000-0600-00000F000000}" name="Yhteensä" dataDxfId="62"/>
  </tableColumns>
  <tableStyleInfo name="TableStyleLight13"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Lisäosahinnat" displayName="Lisäosahinnat" ref="P2:T3" totalsRowShown="0" headerRowDxfId="61" dataDxfId="60" tableBorderDxfId="59">
  <autoFilter ref="P2:T3" xr:uid="{00000000-0009-0000-0100-000008000000}">
    <filterColumn colId="0" hiddenButton="1"/>
    <filterColumn colId="1" hiddenButton="1"/>
    <filterColumn colId="2" hiddenButton="1"/>
    <filterColumn colId="3" hiddenButton="1"/>
    <filterColumn colId="4" hiddenButton="1"/>
  </autoFilter>
  <tableColumns count="5">
    <tableColumn id="1" xr3:uid="{00000000-0010-0000-0700-000001000000}" name="Syrjäisyys" dataDxfId="58"/>
    <tableColumn id="2" xr3:uid="{00000000-0010-0000-0700-000002000000}" name="Saamen kotiseutu" dataDxfId="57"/>
    <tableColumn id="3" xr3:uid="{00000000-0010-0000-0700-000003000000}" name="Työpaikkaomavaraisuus" dataDxfId="56"/>
    <tableColumn id="4" xr3:uid="{00000000-0010-0000-0700-000004000000}" name="HYTE-kerroin" dataDxfId="55"/>
    <tableColumn id="5" xr3:uid="{00000000-0010-0000-0700-000005000000}" name="Väestön kasvu" dataDxfId="54"/>
  </tableColumns>
  <tableStyleInfo name="TableStyleLight1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LisäyksetVähennykset" displayName="LisäyksetVähennykset" ref="A3:N297" totalsRowShown="0" headerRowDxfId="53">
  <tableColumns count="14">
    <tableColumn id="1" xr3:uid="{00000000-0010-0000-0800-000001000000}" name="Kunta-numero" dataDxfId="52"/>
    <tableColumn id="2" xr3:uid="{00000000-0010-0000-0800-000002000000}" name="Kunta" dataDxfId="51"/>
    <tableColumn id="21" xr3:uid="{00000000-0010-0000-0800-000015000000}" name="Kuntien yhdistymisavustus (-0,99 €/as)" dataDxfId="50"/>
    <tableColumn id="4" xr3:uid="{00000000-0010-0000-0800-000004000000}" name="Harkinnanvaraisten avustusten vähennys (-1,81 €/as)" dataDxfId="49"/>
    <tableColumn id="5" xr3:uid="{00000000-0010-0000-0800-000005000000}" name="Kriisikuntien harkinnanvarainen yhdistymisavustus (-0,99 €/as)" dataDxfId="48"/>
    <tableColumn id="7" xr3:uid="{00000000-0010-0000-0800-000007000000}" name="Aloittavien koulujen rahoitukseen liittyvä vähennys (-0,01 €/as)" dataDxfId="47"/>
    <tableColumn id="11" xr3:uid="{00000000-0010-0000-0800-00000B000000}" name="Kumulatiivinen verotuloihin perustuvan tasauksen muutoksen neutralisointi" dataDxfId="46"/>
    <tableColumn id="12" xr3:uid="{00000000-0010-0000-0800-00000C000000}" name="Kunnan rahoitusosuus perustoimeentulotuesta" dataDxfId="45"/>
    <tableColumn id="17" xr3:uid="{00000000-0010-0000-0800-000011000000}" name="Sote-uudistuksen muutosrajoitin" dataDxfId="44"/>
    <tableColumn id="16" xr3:uid="{00000000-0010-0000-0800-000010000000}" name="Sote-uudistuksen järjestelmämuutoksen tasaus vuodelle 2024" dataDxfId="43"/>
    <tableColumn id="3" xr3:uid="{00000000-0010-0000-0800-000003000000}" name="Jälkikäteistarkistuksesta johtuva valtionosuuden pysyvä lisäsiirtotarve" dataDxfId="42"/>
    <tableColumn id="8" xr3:uid="{00000000-0010-0000-0800-000008000000}" name="Määräaikainen lisäys kompensoimaan lisäsiirtotarpeen muutosta" dataDxfId="41"/>
    <tableColumn id="6" xr3:uid="{913BB7EC-1375-4A5D-AB4C-D1578B75B53E}" name="Vuonna 2023 käyttämättä jääneiden yhdistymisavustusten palautus" dataDxfId="40"/>
    <tableColumn id="20" xr3:uid="{00000000-0010-0000-0800-000014000000}" name="Lisäykset ja vähennykset yhteensä, €" dataDxfId="39"/>
  </tableColumns>
  <tableStyleInfo name="TableStyleLight13" showFirstColumn="0" showLastColumn="0" showRowStripes="1" showColumnStripes="0"/>
</table>
</file>

<file path=xl/theme/theme1.xml><?xml version="1.0" encoding="utf-8"?>
<a:theme xmlns:a="http://schemas.openxmlformats.org/drawingml/2006/main" name="Office-teema">
  <a:themeElements>
    <a:clrScheme name="VM2019">
      <a:dk1>
        <a:sysClr val="windowText" lastClr="000000"/>
      </a:dk1>
      <a:lt1>
        <a:sysClr val="window" lastClr="FFFFFF"/>
      </a:lt1>
      <a:dk2>
        <a:srgbClr val="365ABD"/>
      </a:dk2>
      <a:lt2>
        <a:srgbClr val="E7E6E6"/>
      </a:lt2>
      <a:accent1>
        <a:srgbClr val="365ABD"/>
      </a:accent1>
      <a:accent2>
        <a:srgbClr val="1B365D"/>
      </a:accent2>
      <a:accent3>
        <a:srgbClr val="A34E96"/>
      </a:accent3>
      <a:accent4>
        <a:srgbClr val="479A36"/>
      </a:accent4>
      <a:accent5>
        <a:srgbClr val="728CD1"/>
      </a:accent5>
      <a:accent6>
        <a:srgbClr val="6D6E71"/>
      </a:accent6>
      <a:hlink>
        <a:srgbClr val="0563C1"/>
      </a:hlink>
      <a:folHlink>
        <a:srgbClr val="954F72"/>
      </a:folHlink>
    </a:clrScheme>
    <a:fontScheme name="VM2019">
      <a:majorFont>
        <a:latin typeface="Arial Narrow"/>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4.bin"/><Relationship Id="rId4" Type="http://schemas.openxmlformats.org/officeDocument/2006/relationships/table" Target="../tables/table6.xml"/></Relationships>
</file>

<file path=xl/worksheets/_rels/sheet5.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8"/>
  <sheetViews>
    <sheetView tabSelected="1" zoomScaleNormal="100" workbookViewId="0">
      <selection activeCell="E4" sqref="E4"/>
    </sheetView>
  </sheetViews>
  <sheetFormatPr defaultRowHeight="14.25" x14ac:dyDescent="0.2"/>
  <cols>
    <col min="1" max="1" width="90.375" bestFit="1" customWidth="1"/>
  </cols>
  <sheetData>
    <row r="1" spans="1:1" ht="23.25" x14ac:dyDescent="0.35">
      <c r="A1" s="319" t="s">
        <v>753</v>
      </c>
    </row>
    <row r="2" spans="1:1" ht="42.75" x14ac:dyDescent="0.2">
      <c r="A2" s="152" t="s">
        <v>1187</v>
      </c>
    </row>
    <row r="3" spans="1:1" ht="42.75" x14ac:dyDescent="0.2">
      <c r="A3" s="465" t="s">
        <v>1186</v>
      </c>
    </row>
    <row r="4" spans="1:1" ht="28.5" x14ac:dyDescent="0.2">
      <c r="A4" s="363" t="s">
        <v>1182</v>
      </c>
    </row>
    <row r="5" spans="1:1" ht="99.75" x14ac:dyDescent="0.2">
      <c r="A5" s="363" t="s">
        <v>1171</v>
      </c>
    </row>
    <row r="6" spans="1:1" ht="57" x14ac:dyDescent="0.2">
      <c r="A6" s="449" t="s">
        <v>1180</v>
      </c>
    </row>
    <row r="7" spans="1:1" ht="57" x14ac:dyDescent="0.2">
      <c r="A7" s="449" t="s">
        <v>783</v>
      </c>
    </row>
    <row r="8" spans="1:1" ht="24" customHeight="1" x14ac:dyDescent="0.2">
      <c r="A8" s="363" t="s">
        <v>1183</v>
      </c>
    </row>
    <row r="9" spans="1:1" ht="85.5" x14ac:dyDescent="0.2">
      <c r="A9" s="363" t="s">
        <v>1174</v>
      </c>
    </row>
    <row r="10" spans="1:1" ht="26.1" customHeight="1" x14ac:dyDescent="0.2"/>
    <row r="11" spans="1:1" x14ac:dyDescent="0.2">
      <c r="A11" s="362" t="s">
        <v>733</v>
      </c>
    </row>
    <row r="12" spans="1:1" x14ac:dyDescent="0.2">
      <c r="A12" s="362" t="s">
        <v>741</v>
      </c>
    </row>
    <row r="13" spans="1:1" x14ac:dyDescent="0.2">
      <c r="A13" s="362" t="s">
        <v>784</v>
      </c>
    </row>
    <row r="14" spans="1:1" x14ac:dyDescent="0.2">
      <c r="A14" s="362" t="s">
        <v>742</v>
      </c>
    </row>
    <row r="16" spans="1:1" x14ac:dyDescent="0.2">
      <c r="A16" s="362" t="s">
        <v>734</v>
      </c>
    </row>
    <row r="17" spans="1:1" x14ac:dyDescent="0.2">
      <c r="A17" s="362" t="s">
        <v>784</v>
      </c>
    </row>
    <row r="18" spans="1:1" x14ac:dyDescent="0.2">
      <c r="A18" s="362" t="s">
        <v>735</v>
      </c>
    </row>
  </sheetData>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T404"/>
  <sheetViews>
    <sheetView zoomScale="90" zoomScaleNormal="90" workbookViewId="0">
      <pane xSplit="2" ySplit="6" topLeftCell="H7" activePane="bottomRight" state="frozen"/>
      <selection pane="topRight" activeCell="C1" sqref="C1"/>
      <selection pane="bottomLeft" activeCell="A11" sqref="A11"/>
      <selection pane="bottomRight" activeCell="A3" sqref="A3"/>
    </sheetView>
  </sheetViews>
  <sheetFormatPr defaultRowHeight="14.25" x14ac:dyDescent="0.2"/>
  <cols>
    <col min="1" max="1" width="20.75" style="58" customWidth="1"/>
    <col min="2" max="2" width="19.125" style="1" customWidth="1"/>
    <col min="3" max="3" width="19.125" style="2" customWidth="1"/>
    <col min="4" max="4" width="16.375" style="2" bestFit="1" customWidth="1"/>
    <col min="5" max="5" width="19.125" style="2" customWidth="1"/>
    <col min="6" max="6" width="19.125" style="7" customWidth="1"/>
    <col min="7" max="7" width="19.125" style="50" customWidth="1"/>
    <col min="8" max="8" width="19.125" style="51" customWidth="1"/>
    <col min="9" max="9" width="20.625" style="51" bestFit="1" customWidth="1"/>
    <col min="10" max="11" width="19.125" style="7" customWidth="1"/>
    <col min="12" max="12" width="19.125" style="8" customWidth="1"/>
    <col min="13" max="13" width="19.125" style="7" customWidth="1"/>
    <col min="14" max="15" width="19.125" style="66" customWidth="1"/>
    <col min="16" max="16" width="17.875" style="7" customWidth="1"/>
    <col min="17" max="17" width="19.125" style="66" customWidth="1"/>
    <col min="18" max="18" width="19.125" style="67" customWidth="1"/>
    <col min="19" max="19" width="19.125" style="9" customWidth="1"/>
    <col min="20" max="20" width="11.125" style="11" customWidth="1"/>
  </cols>
  <sheetData>
    <row r="1" spans="1:20" ht="23.25" x14ac:dyDescent="0.35">
      <c r="A1" s="316" t="s">
        <v>754</v>
      </c>
      <c r="E1" s="4"/>
      <c r="F1" s="3"/>
      <c r="G1" s="4"/>
      <c r="H1" s="5"/>
      <c r="I1" s="6"/>
      <c r="R1" s="70"/>
    </row>
    <row r="2" spans="1:20" ht="15" x14ac:dyDescent="0.25">
      <c r="A2" s="132" t="s">
        <v>1185</v>
      </c>
      <c r="B2" s="326" t="s">
        <v>1177</v>
      </c>
      <c r="C2" s="14"/>
      <c r="D2" s="14"/>
      <c r="E2" s="14"/>
      <c r="F2" s="15"/>
      <c r="G2" s="16"/>
      <c r="H2" s="17"/>
      <c r="I2" s="17"/>
      <c r="J2" s="15"/>
      <c r="K2" s="15"/>
      <c r="L2" s="18"/>
      <c r="M2" s="15"/>
      <c r="N2" s="121"/>
      <c r="O2" s="121"/>
      <c r="P2" s="15"/>
      <c r="Q2" s="121"/>
      <c r="R2" s="123"/>
      <c r="S2" s="19"/>
      <c r="T2" s="10"/>
    </row>
    <row r="3" spans="1:20" ht="15" x14ac:dyDescent="0.25">
      <c r="A3" s="22" t="s">
        <v>0</v>
      </c>
      <c r="B3" s="312">
        <v>0.21920000000000001</v>
      </c>
      <c r="C3" s="14"/>
      <c r="E3" s="14"/>
      <c r="F3" s="15"/>
      <c r="G3" s="14"/>
      <c r="H3" s="17"/>
      <c r="I3" s="17"/>
      <c r="J3" s="23"/>
      <c r="K3" s="15"/>
      <c r="L3" s="18"/>
      <c r="M3" s="24"/>
      <c r="N3" s="122"/>
      <c r="O3" s="122"/>
      <c r="P3" s="15"/>
      <c r="Q3" s="364"/>
      <c r="R3" s="34"/>
      <c r="S3" s="15"/>
      <c r="T3" s="10"/>
    </row>
    <row r="4" spans="1:20" ht="15" x14ac:dyDescent="0.25">
      <c r="A4" s="12" t="s">
        <v>703</v>
      </c>
      <c r="B4" s="313">
        <v>293</v>
      </c>
      <c r="C4" s="15"/>
      <c r="D4" s="326"/>
      <c r="E4" s="326"/>
      <c r="F4" s="326"/>
      <c r="G4" s="326"/>
      <c r="H4" s="326"/>
      <c r="I4" s="326"/>
      <c r="J4" s="326"/>
      <c r="K4" s="326"/>
      <c r="L4" s="326"/>
      <c r="M4" s="326"/>
      <c r="N4" s="326"/>
      <c r="O4" s="326"/>
      <c r="P4" s="326"/>
      <c r="Q4" s="365"/>
      <c r="R4" s="365"/>
      <c r="S4" s="365"/>
      <c r="T4" s="10"/>
    </row>
    <row r="5" spans="1:20" s="311" customFormat="1" ht="71.25" x14ac:dyDescent="0.2">
      <c r="A5" s="217" t="s">
        <v>2</v>
      </c>
      <c r="B5" s="216" t="s">
        <v>3</v>
      </c>
      <c r="C5" s="218" t="s">
        <v>759</v>
      </c>
      <c r="D5" s="218" t="s">
        <v>4</v>
      </c>
      <c r="E5" s="218" t="s">
        <v>718</v>
      </c>
      <c r="F5" s="204" t="s">
        <v>5</v>
      </c>
      <c r="G5" s="309" t="s">
        <v>6</v>
      </c>
      <c r="H5" s="309" t="s">
        <v>7</v>
      </c>
      <c r="I5" s="309" t="s">
        <v>8</v>
      </c>
      <c r="J5" s="218" t="s">
        <v>9</v>
      </c>
      <c r="K5" s="218" t="s">
        <v>10</v>
      </c>
      <c r="L5" s="218" t="s">
        <v>1092</v>
      </c>
      <c r="M5" s="218" t="s">
        <v>1093</v>
      </c>
      <c r="N5" s="204" t="s">
        <v>713</v>
      </c>
      <c r="O5" s="204" t="s">
        <v>717</v>
      </c>
      <c r="P5" s="216" t="s">
        <v>751</v>
      </c>
      <c r="Q5" s="216" t="s">
        <v>1088</v>
      </c>
      <c r="R5" s="216" t="s">
        <v>748</v>
      </c>
      <c r="S5" s="310"/>
    </row>
    <row r="6" spans="1:20" s="31" customFormat="1" ht="15" x14ac:dyDescent="0.25">
      <c r="A6" s="13"/>
      <c r="B6" s="13" t="s">
        <v>11</v>
      </c>
      <c r="C6" s="315">
        <f t="shared" ref="C6:K6" si="0">SUM(C7:C299)</f>
        <v>5533611</v>
      </c>
      <c r="D6" s="315">
        <f t="shared" si="0"/>
        <v>8118640370.71</v>
      </c>
      <c r="E6" s="315">
        <f t="shared" si="0"/>
        <v>1723145411.9442766</v>
      </c>
      <c r="F6" s="308">
        <f>SUM(F7:F299)</f>
        <v>9841785782.6542721</v>
      </c>
      <c r="G6" s="329">
        <v>1388.69</v>
      </c>
      <c r="H6" s="315">
        <f t="shared" si="0"/>
        <v>7684470259.5899906</v>
      </c>
      <c r="I6" s="308">
        <f t="shared" si="0"/>
        <v>2157315523.0642767</v>
      </c>
      <c r="J6" s="315">
        <f>SUM(J7:J299)</f>
        <v>277653820.72280204</v>
      </c>
      <c r="K6" s="315">
        <f t="shared" si="0"/>
        <v>-775882647.86913419</v>
      </c>
      <c r="L6" s="308">
        <f>SUM(L7:L299)</f>
        <v>1659086695.9179442</v>
      </c>
      <c r="M6" s="315">
        <f>SUM(M7:M299)</f>
        <v>808485152.80636096</v>
      </c>
      <c r="N6" s="308">
        <f>SUM(N7:N375)</f>
        <v>2467571848.7243052</v>
      </c>
      <c r="O6" s="244">
        <f>SUM(O7:O375)</f>
        <v>848000000.00000095</v>
      </c>
      <c r="P6" s="379">
        <f>SUM(P7:P375)</f>
        <v>3315571848.7243056</v>
      </c>
      <c r="Q6" s="315">
        <f>SUM(Q7:Q375)</f>
        <v>21004586.826588728</v>
      </c>
      <c r="R6" s="347">
        <f>SUM(R7:R375)</f>
        <v>3336576435.5508957</v>
      </c>
      <c r="S6" s="30"/>
    </row>
    <row r="7" spans="1:20" ht="15" x14ac:dyDescent="0.25">
      <c r="A7" s="32">
        <v>5</v>
      </c>
      <c r="B7" s="13" t="s">
        <v>12</v>
      </c>
      <c r="C7" s="15">
        <v>9183</v>
      </c>
      <c r="D7" s="15">
        <v>15033472.670000002</v>
      </c>
      <c r="E7" s="15">
        <v>1961662.9477066533</v>
      </c>
      <c r="F7" s="234">
        <f>Yhteenveto[[#This Row],[Ikärakenne, laskennallinen kustannus]]+Yhteenveto[[#This Row],[Muut laskennalliset kustannukset ]]</f>
        <v>16995135.617706656</v>
      </c>
      <c r="G7" s="329">
        <v>1388.69</v>
      </c>
      <c r="H7" s="17">
        <v>12752340.270000001</v>
      </c>
      <c r="I7" s="345">
        <f>Yhteenveto[[#This Row],[Laskennalliset kustannukset yhteensä]]-Yhteenveto[[#This Row],[Omarahoitusosuus, €]]</f>
        <v>4242795.347706655</v>
      </c>
      <c r="J7" s="33">
        <v>603946.22586553474</v>
      </c>
      <c r="K7" s="34">
        <v>75714.70732112191</v>
      </c>
      <c r="L7" s="234">
        <f>Yhteenveto[[#This Row],[Valtionosuus omarahoitusosuuden jälkeen (välisumma)]]+Yhteenveto[[#This Row],[Lisäosat yhteensä]]+Yhteenveto[[#This Row],[Valtionosuuteen tehtävät vähennykset ja lisäykset, netto]]</f>
        <v>4922456.2808933118</v>
      </c>
      <c r="M7" s="34">
        <v>5328311.2382792467</v>
      </c>
      <c r="N7" s="308">
        <f>SUM(Yhteenveto[[#This Row],[Valtionosuus ennen verotuloihin perustuvaa valtionosuuden tasausta]]+Yhteenveto[[#This Row],[Verotuloihin perustuva valtionosuuden tasaus]])</f>
        <v>10250767.519172559</v>
      </c>
      <c r="O7" s="244">
        <v>1998836.7833538039</v>
      </c>
      <c r="P7" s="380">
        <f>SUM(Yhteenveto[[#This Row],[Kunnan  peruspalvelujen valtionosuus ]:[Veroperustemuutoksista johtuvien veromenetysten korvaus]])</f>
        <v>12249604.302526362</v>
      </c>
      <c r="Q7" s="34">
        <v>2143032.4383999999</v>
      </c>
      <c r="R7" s="347">
        <f>+Yhteenveto[[#This Row],[Kunnan  peruspalvelujen valtionosuus ]]+Yhteenveto[[#This Row],[Veroperustemuutoksista johtuvien veromenetysten korvaus]]+Yhteenveto[[#This Row],[Kotikuntakorvaus, netto]]</f>
        <v>14392636.740926363</v>
      </c>
      <c r="S7" s="11"/>
      <c r="T7"/>
    </row>
    <row r="8" spans="1:20" ht="15" x14ac:dyDescent="0.25">
      <c r="A8" s="32">
        <v>9</v>
      </c>
      <c r="B8" s="13" t="s">
        <v>13</v>
      </c>
      <c r="C8" s="15">
        <v>2447</v>
      </c>
      <c r="D8" s="15">
        <v>4493559.16</v>
      </c>
      <c r="E8" s="15">
        <v>417412.73056110297</v>
      </c>
      <c r="F8" s="234">
        <f>Yhteenveto[[#This Row],[Ikärakenne, laskennallinen kustannus]]+Yhteenveto[[#This Row],[Muut laskennalliset kustannukset ]]</f>
        <v>4910971.8905611029</v>
      </c>
      <c r="G8" s="329">
        <v>1388.69</v>
      </c>
      <c r="H8" s="17">
        <v>3398124.43</v>
      </c>
      <c r="I8" s="345">
        <f>Yhteenveto[[#This Row],[Laskennalliset kustannukset yhteensä]]-Yhteenveto[[#This Row],[Omarahoitusosuus, €]]</f>
        <v>1512847.4605611027</v>
      </c>
      <c r="J8" s="33">
        <v>69491.155272324555</v>
      </c>
      <c r="K8" s="34">
        <v>314691.00088691647</v>
      </c>
      <c r="L8" s="234">
        <f>Yhteenveto[[#This Row],[Valtionosuus omarahoitusosuuden jälkeen (välisumma)]]+Yhteenveto[[#This Row],[Lisäosat yhteensä]]+Yhteenveto[[#This Row],[Valtionosuuteen tehtävät vähennykset ja lisäykset, netto]]</f>
        <v>1897029.6167203437</v>
      </c>
      <c r="M8" s="34">
        <v>1701923.5138172619</v>
      </c>
      <c r="N8" s="308">
        <f>SUM(Yhteenveto[[#This Row],[Valtionosuus ennen verotuloihin perustuvaa valtionosuuden tasausta]]+Yhteenveto[[#This Row],[Verotuloihin perustuva valtionosuuden tasaus]])</f>
        <v>3598953.1305376058</v>
      </c>
      <c r="O8" s="244">
        <v>524718.77367367654</v>
      </c>
      <c r="P8" s="380">
        <f>SUM(Yhteenveto[[#This Row],[Kunnan  peruspalvelujen valtionosuus ]:[Veroperustemuutoksista johtuvien veromenetysten korvaus]])</f>
        <v>4123671.9042112823</v>
      </c>
      <c r="Q8" s="34">
        <v>88263.280000000028</v>
      </c>
      <c r="R8" s="347">
        <f>+Yhteenveto[[#This Row],[Kunnan  peruspalvelujen valtionosuus ]]+Yhteenveto[[#This Row],[Veroperustemuutoksista johtuvien veromenetysten korvaus]]+Yhteenveto[[#This Row],[Kotikuntakorvaus, netto]]</f>
        <v>4211935.1842112821</v>
      </c>
      <c r="S8" s="11"/>
      <c r="T8"/>
    </row>
    <row r="9" spans="1:20" ht="15" x14ac:dyDescent="0.25">
      <c r="A9" s="32">
        <v>10</v>
      </c>
      <c r="B9" s="13" t="s">
        <v>14</v>
      </c>
      <c r="C9" s="15">
        <v>11102</v>
      </c>
      <c r="D9" s="15">
        <v>17419263.140000001</v>
      </c>
      <c r="E9" s="15">
        <v>2021755.3081408772</v>
      </c>
      <c r="F9" s="234">
        <f>Yhteenveto[[#This Row],[Ikärakenne, laskennallinen kustannus]]+Yhteenveto[[#This Row],[Muut laskennalliset kustannukset ]]</f>
        <v>19441018.448140878</v>
      </c>
      <c r="G9" s="329">
        <v>1388.69</v>
      </c>
      <c r="H9" s="17">
        <v>15417236.380000001</v>
      </c>
      <c r="I9" s="345">
        <f>Yhteenveto[[#This Row],[Laskennalliset kustannukset yhteensä]]-Yhteenveto[[#This Row],[Omarahoitusosuus, €]]</f>
        <v>4023782.0681408774</v>
      </c>
      <c r="J9" s="33">
        <v>707760.98595207778</v>
      </c>
      <c r="K9" s="34">
        <v>-2605896.4163898788</v>
      </c>
      <c r="L9" s="234">
        <f>Yhteenveto[[#This Row],[Valtionosuus omarahoitusosuuden jälkeen (välisumma)]]+Yhteenveto[[#This Row],[Lisäosat yhteensä]]+Yhteenveto[[#This Row],[Valtionosuuteen tehtävät vähennykset ja lisäykset, netto]]</f>
        <v>2125646.637703076</v>
      </c>
      <c r="M9" s="34">
        <v>6432598.827244279</v>
      </c>
      <c r="N9" s="308">
        <f>SUM(Yhteenveto[[#This Row],[Valtionosuus ennen verotuloihin perustuvaa valtionosuuden tasausta]]+Yhteenveto[[#This Row],[Verotuloihin perustuva valtionosuuden tasaus]])</f>
        <v>8558245.464947354</v>
      </c>
      <c r="O9" s="244">
        <v>2446371.1142968205</v>
      </c>
      <c r="P9" s="380">
        <f>SUM(Yhteenveto[[#This Row],[Kunnan  peruspalvelujen valtionosuus ]:[Veroperustemuutoksista johtuvien veromenetysten korvaus]])</f>
        <v>11004616.579244174</v>
      </c>
      <c r="Q9" s="34">
        <v>-48938.836499999976</v>
      </c>
      <c r="R9" s="347">
        <f>+Yhteenveto[[#This Row],[Kunnan  peruspalvelujen valtionosuus ]]+Yhteenveto[[#This Row],[Veroperustemuutoksista johtuvien veromenetysten korvaus]]+Yhteenveto[[#This Row],[Kotikuntakorvaus, netto]]</f>
        <v>10955677.742744174</v>
      </c>
      <c r="S9" s="11"/>
      <c r="T9"/>
    </row>
    <row r="10" spans="1:20" ht="15" x14ac:dyDescent="0.25">
      <c r="A10" s="32">
        <v>16</v>
      </c>
      <c r="B10" s="13" t="s">
        <v>15</v>
      </c>
      <c r="C10" s="15">
        <v>8014</v>
      </c>
      <c r="D10" s="15">
        <v>10497530.290000001</v>
      </c>
      <c r="E10" s="15">
        <v>1655391.2168641158</v>
      </c>
      <c r="F10" s="234">
        <f>Yhteenveto[[#This Row],[Ikärakenne, laskennallinen kustannus]]+Yhteenveto[[#This Row],[Muut laskennalliset kustannukset ]]</f>
        <v>12152921.506864117</v>
      </c>
      <c r="G10" s="329">
        <v>1388.69</v>
      </c>
      <c r="H10" s="17">
        <v>11128961.66</v>
      </c>
      <c r="I10" s="345">
        <f>Yhteenveto[[#This Row],[Laskennalliset kustannukset yhteensä]]-Yhteenveto[[#This Row],[Omarahoitusosuus, €]]</f>
        <v>1023959.8468641173</v>
      </c>
      <c r="J10" s="33">
        <v>234686.48954985311</v>
      </c>
      <c r="K10" s="34">
        <v>3296181.2098579742</v>
      </c>
      <c r="L10" s="234">
        <f>Yhteenveto[[#This Row],[Valtionosuus omarahoitusosuuden jälkeen (välisumma)]]+Yhteenveto[[#This Row],[Lisäosat yhteensä]]+Yhteenveto[[#This Row],[Valtionosuuteen tehtävät vähennykset ja lisäykset, netto]]</f>
        <v>4554827.5462719444</v>
      </c>
      <c r="M10" s="34">
        <v>2368648.8969992241</v>
      </c>
      <c r="N10" s="308">
        <f>SUM(Yhteenveto[[#This Row],[Valtionosuus ennen verotuloihin perustuvaa valtionosuuden tasausta]]+Yhteenveto[[#This Row],[Verotuloihin perustuva valtionosuuden tasaus]])</f>
        <v>6923476.4432711685</v>
      </c>
      <c r="O10" s="244">
        <v>1380381.6988638802</v>
      </c>
      <c r="P10" s="380">
        <f>SUM(Yhteenveto[[#This Row],[Kunnan  peruspalvelujen valtionosuus ]:[Veroperustemuutoksista johtuvien veromenetysten korvaus]])</f>
        <v>8303858.1421350483</v>
      </c>
      <c r="Q10" s="34">
        <v>579306.58150000009</v>
      </c>
      <c r="R10" s="347">
        <f>+Yhteenveto[[#This Row],[Kunnan  peruspalvelujen valtionosuus ]]+Yhteenveto[[#This Row],[Veroperustemuutoksista johtuvien veromenetysten korvaus]]+Yhteenveto[[#This Row],[Kotikuntakorvaus, netto]]</f>
        <v>8883164.7236350477</v>
      </c>
      <c r="S10" s="11"/>
      <c r="T10"/>
    </row>
    <row r="11" spans="1:20" ht="15" x14ac:dyDescent="0.25">
      <c r="A11" s="32">
        <v>18</v>
      </c>
      <c r="B11" s="13" t="s">
        <v>16</v>
      </c>
      <c r="C11" s="15">
        <v>4763</v>
      </c>
      <c r="D11" s="15">
        <v>8234191.7300000014</v>
      </c>
      <c r="E11" s="15">
        <v>811618.78063029889</v>
      </c>
      <c r="F11" s="234">
        <f>Yhteenveto[[#This Row],[Ikärakenne, laskennallinen kustannus]]+Yhteenveto[[#This Row],[Muut laskennalliset kustannukset ]]</f>
        <v>9045810.5106303003</v>
      </c>
      <c r="G11" s="329">
        <v>1388.69</v>
      </c>
      <c r="H11" s="17">
        <v>6614330.4700000007</v>
      </c>
      <c r="I11" s="345">
        <f>Yhteenveto[[#This Row],[Laskennalliset kustannukset yhteensä]]-Yhteenveto[[#This Row],[Omarahoitusosuus, €]]</f>
        <v>2431480.0406302996</v>
      </c>
      <c r="J11" s="33">
        <v>107913.800656668</v>
      </c>
      <c r="K11" s="34">
        <v>-1199260.0581120816</v>
      </c>
      <c r="L11" s="234">
        <f>Yhteenveto[[#This Row],[Valtionosuus omarahoitusosuuden jälkeen (välisumma)]]+Yhteenveto[[#This Row],[Lisäosat yhteensä]]+Yhteenveto[[#This Row],[Valtionosuuteen tehtävät vähennykset ja lisäykset, netto]]</f>
        <v>1340133.7831748859</v>
      </c>
      <c r="M11" s="34">
        <v>1202177.5160080274</v>
      </c>
      <c r="N11" s="308">
        <f>SUM(Yhteenveto[[#This Row],[Valtionosuus ennen verotuloihin perustuvaa valtionosuuden tasausta]]+Yhteenveto[[#This Row],[Verotuloihin perustuva valtionosuuden tasaus]])</f>
        <v>2542311.2991829133</v>
      </c>
      <c r="O11" s="244">
        <v>810544.9492311714</v>
      </c>
      <c r="P11" s="380">
        <f>SUM(Yhteenveto[[#This Row],[Kunnan  peruspalvelujen valtionosuus ]:[Veroperustemuutoksista johtuvien veromenetysten korvaus]])</f>
        <v>3352856.2484140848</v>
      </c>
      <c r="Q11" s="34">
        <v>415373.30020000006</v>
      </c>
      <c r="R11" s="347">
        <f>+Yhteenveto[[#This Row],[Kunnan  peruspalvelujen valtionosuus ]]+Yhteenveto[[#This Row],[Veroperustemuutoksista johtuvien veromenetysten korvaus]]+Yhteenveto[[#This Row],[Kotikuntakorvaus, netto]]</f>
        <v>3768229.5486140847</v>
      </c>
      <c r="S11" s="11"/>
      <c r="T11"/>
    </row>
    <row r="12" spans="1:20" ht="15" x14ac:dyDescent="0.25">
      <c r="A12" s="32">
        <v>19</v>
      </c>
      <c r="B12" s="13" t="s">
        <v>17</v>
      </c>
      <c r="C12" s="15">
        <v>3965</v>
      </c>
      <c r="D12" s="15">
        <v>7018661.7800000003</v>
      </c>
      <c r="E12" s="15">
        <v>512747.30407876516</v>
      </c>
      <c r="F12" s="234">
        <f>Yhteenveto[[#This Row],[Ikärakenne, laskennallinen kustannus]]+Yhteenveto[[#This Row],[Muut laskennalliset kustannukset ]]</f>
        <v>7531409.0840787655</v>
      </c>
      <c r="G12" s="329">
        <v>1388.69</v>
      </c>
      <c r="H12" s="17">
        <v>5506155.8500000006</v>
      </c>
      <c r="I12" s="345">
        <f>Yhteenveto[[#This Row],[Laskennalliset kustannukset yhteensä]]-Yhteenveto[[#This Row],[Omarahoitusosuus, €]]</f>
        <v>2025253.2340787649</v>
      </c>
      <c r="J12" s="33">
        <v>91426.622192129522</v>
      </c>
      <c r="K12" s="34">
        <v>-1295627.863774478</v>
      </c>
      <c r="L12" s="234">
        <f>Yhteenveto[[#This Row],[Valtionosuus omarahoitusosuuden jälkeen (välisumma)]]+Yhteenveto[[#This Row],[Lisäosat yhteensä]]+Yhteenveto[[#This Row],[Valtionosuuteen tehtävät vähennykset ja lisäykset, netto]]</f>
        <v>821051.99249641644</v>
      </c>
      <c r="M12" s="34">
        <v>1578060.6176425968</v>
      </c>
      <c r="N12" s="308">
        <f>SUM(Yhteenveto[[#This Row],[Valtionosuus ennen verotuloihin perustuvaa valtionosuuden tasausta]]+Yhteenveto[[#This Row],[Verotuloihin perustuva valtionosuuden tasaus]])</f>
        <v>2399112.6101390133</v>
      </c>
      <c r="O12" s="244">
        <v>635350.01221102325</v>
      </c>
      <c r="P12" s="380">
        <f>SUM(Yhteenveto[[#This Row],[Kunnan  peruspalvelujen valtionosuus ]:[Veroperustemuutoksista johtuvien veromenetysten korvaus]])</f>
        <v>3034462.6223500366</v>
      </c>
      <c r="Q12" s="34">
        <v>42555.510000000009</v>
      </c>
      <c r="R12" s="347">
        <f>+Yhteenveto[[#This Row],[Kunnan  peruspalvelujen valtionosuus ]]+Yhteenveto[[#This Row],[Veroperustemuutoksista johtuvien veromenetysten korvaus]]+Yhteenveto[[#This Row],[Kotikuntakorvaus, netto]]</f>
        <v>3077018.1323500369</v>
      </c>
      <c r="S12" s="11"/>
      <c r="T12"/>
    </row>
    <row r="13" spans="1:20" ht="15" x14ac:dyDescent="0.25">
      <c r="A13" s="32">
        <v>20</v>
      </c>
      <c r="B13" s="13" t="s">
        <v>18</v>
      </c>
      <c r="C13" s="15">
        <v>16473</v>
      </c>
      <c r="D13" s="15">
        <v>25707144.859999999</v>
      </c>
      <c r="E13" s="15">
        <v>2381484.3427598858</v>
      </c>
      <c r="F13" s="234">
        <f>Yhteenveto[[#This Row],[Ikärakenne, laskennallinen kustannus]]+Yhteenveto[[#This Row],[Muut laskennalliset kustannukset ]]</f>
        <v>28088629.202759884</v>
      </c>
      <c r="G13" s="329">
        <v>1388.69</v>
      </c>
      <c r="H13" s="17">
        <v>22875890.370000001</v>
      </c>
      <c r="I13" s="345">
        <f>Yhteenveto[[#This Row],[Laskennalliset kustannukset yhteensä]]-Yhteenveto[[#This Row],[Omarahoitusosuus, €]]</f>
        <v>5212738.8327598833</v>
      </c>
      <c r="J13" s="33">
        <v>409064.89318643126</v>
      </c>
      <c r="K13" s="34">
        <v>-7263748.3452532124</v>
      </c>
      <c r="L13" s="234">
        <f>Yhteenveto[[#This Row],[Valtionosuus omarahoitusosuuden jälkeen (välisumma)]]+Yhteenveto[[#This Row],[Lisäosat yhteensä]]+Yhteenveto[[#This Row],[Valtionosuuteen tehtävät vähennykset ja lisäykset, netto]]</f>
        <v>-1641944.6193068977</v>
      </c>
      <c r="M13" s="34">
        <v>7090798.5108171748</v>
      </c>
      <c r="N13" s="308">
        <f>SUM(Yhteenveto[[#This Row],[Valtionosuus ennen verotuloihin perustuvaa valtionosuuden tasausta]]+Yhteenveto[[#This Row],[Verotuloihin perustuva valtionosuuden tasaus]])</f>
        <v>5448853.8915102771</v>
      </c>
      <c r="O13" s="244">
        <v>2687797.7412677575</v>
      </c>
      <c r="P13" s="380">
        <f>SUM(Yhteenveto[[#This Row],[Kunnan  peruspalvelujen valtionosuus ]:[Veroperustemuutoksista johtuvien veromenetysten korvaus]])</f>
        <v>8136651.6327780345</v>
      </c>
      <c r="Q13" s="34">
        <v>-618757.11540000013</v>
      </c>
      <c r="R13" s="347">
        <f>+Yhteenveto[[#This Row],[Kunnan  peruspalvelujen valtionosuus ]]+Yhteenveto[[#This Row],[Veroperustemuutoksista johtuvien veromenetysten korvaus]]+Yhteenveto[[#This Row],[Kotikuntakorvaus, netto]]</f>
        <v>7517894.5173780341</v>
      </c>
      <c r="S13" s="11"/>
      <c r="T13"/>
    </row>
    <row r="14" spans="1:20" ht="15" x14ac:dyDescent="0.25">
      <c r="A14" s="32">
        <v>46</v>
      </c>
      <c r="B14" s="13" t="s">
        <v>19</v>
      </c>
      <c r="C14" s="15">
        <v>1341</v>
      </c>
      <c r="D14" s="15">
        <v>1588896.9</v>
      </c>
      <c r="E14" s="15">
        <v>988787.73737250874</v>
      </c>
      <c r="F14" s="234">
        <f>Yhteenveto[[#This Row],[Ikärakenne, laskennallinen kustannus]]+Yhteenveto[[#This Row],[Muut laskennalliset kustannukset ]]</f>
        <v>2577684.6373725086</v>
      </c>
      <c r="G14" s="329">
        <v>1388.69</v>
      </c>
      <c r="H14" s="17">
        <v>1862233.29</v>
      </c>
      <c r="I14" s="345">
        <f>Yhteenveto[[#This Row],[Laskennalliset kustannukset yhteensä]]-Yhteenveto[[#This Row],[Omarahoitusosuus, €]]</f>
        <v>715451.34737250861</v>
      </c>
      <c r="J14" s="33">
        <v>197541.04755521621</v>
      </c>
      <c r="K14" s="34">
        <v>517638.55011686817</v>
      </c>
      <c r="L14" s="234">
        <f>Yhteenveto[[#This Row],[Valtionosuus omarahoitusosuuden jälkeen (välisumma)]]+Yhteenveto[[#This Row],[Lisäosat yhteensä]]+Yhteenveto[[#This Row],[Valtionosuuteen tehtävät vähennykset ja lisäykset, netto]]</f>
        <v>1430630.945044593</v>
      </c>
      <c r="M14" s="34">
        <v>557740.1019090804</v>
      </c>
      <c r="N14" s="308">
        <f>SUM(Yhteenveto[[#This Row],[Valtionosuus ennen verotuloihin perustuvaa valtionosuuden tasausta]]+Yhteenveto[[#This Row],[Verotuloihin perustuva valtionosuuden tasaus]])</f>
        <v>1988371.0469536735</v>
      </c>
      <c r="O14" s="244">
        <v>298198.75810749142</v>
      </c>
      <c r="P14" s="380">
        <f>SUM(Yhteenveto[[#This Row],[Kunnan  peruspalvelujen valtionosuus ]:[Veroperustemuutoksista johtuvien veromenetysten korvaus]])</f>
        <v>2286569.8050611648</v>
      </c>
      <c r="Q14" s="34">
        <v>309079.09299999999</v>
      </c>
      <c r="R14" s="347">
        <f>+Yhteenveto[[#This Row],[Kunnan  peruspalvelujen valtionosuus ]]+Yhteenveto[[#This Row],[Veroperustemuutoksista johtuvien veromenetysten korvaus]]+Yhteenveto[[#This Row],[Kotikuntakorvaus, netto]]</f>
        <v>2595648.8980611647</v>
      </c>
      <c r="S14" s="11"/>
      <c r="T14"/>
    </row>
    <row r="15" spans="1:20" ht="15" x14ac:dyDescent="0.25">
      <c r="A15" s="32">
        <v>47</v>
      </c>
      <c r="B15" s="13" t="s">
        <v>20</v>
      </c>
      <c r="C15" s="15">
        <v>1811</v>
      </c>
      <c r="D15" s="15">
        <v>2144498.69</v>
      </c>
      <c r="E15" s="15">
        <v>1827987.5543960826</v>
      </c>
      <c r="F15" s="234">
        <f>Yhteenveto[[#This Row],[Ikärakenne, laskennallinen kustannus]]+Yhteenveto[[#This Row],[Muut laskennalliset kustannukset ]]</f>
        <v>3972486.2443960826</v>
      </c>
      <c r="G15" s="329">
        <v>1388.69</v>
      </c>
      <c r="H15" s="17">
        <v>2514917.5900000003</v>
      </c>
      <c r="I15" s="345">
        <f>Yhteenveto[[#This Row],[Laskennalliset kustannukset yhteensä]]-Yhteenveto[[#This Row],[Omarahoitusosuus, €]]</f>
        <v>1457568.6543960823</v>
      </c>
      <c r="J15" s="33">
        <v>871601.53527151525</v>
      </c>
      <c r="K15" s="34">
        <v>260153.51555554464</v>
      </c>
      <c r="L15" s="234">
        <f>Yhteenveto[[#This Row],[Valtionosuus omarahoitusosuuden jälkeen (välisumma)]]+Yhteenveto[[#This Row],[Lisäosat yhteensä]]+Yhteenveto[[#This Row],[Valtionosuuteen tehtävät vähennykset ja lisäykset, netto]]</f>
        <v>2589323.7052231422</v>
      </c>
      <c r="M15" s="34">
        <v>492549.8208036701</v>
      </c>
      <c r="N15" s="308">
        <f>SUM(Yhteenveto[[#This Row],[Valtionosuus ennen verotuloihin perustuvaa valtionosuuden tasausta]]+Yhteenveto[[#This Row],[Verotuloihin perustuva valtionosuuden tasaus]])</f>
        <v>3081873.5260268124</v>
      </c>
      <c r="O15" s="244">
        <v>388828.50457805779</v>
      </c>
      <c r="P15" s="380">
        <f>SUM(Yhteenveto[[#This Row],[Kunnan  peruspalvelujen valtionosuus ]:[Veroperustemuutoksista johtuvien veromenetysten korvaus]])</f>
        <v>3470702.0306048701</v>
      </c>
      <c r="Q15" s="34">
        <v>-53588.42</v>
      </c>
      <c r="R15" s="347">
        <f>+Yhteenveto[[#This Row],[Kunnan  peruspalvelujen valtionosuus ]]+Yhteenveto[[#This Row],[Veroperustemuutoksista johtuvien veromenetysten korvaus]]+Yhteenveto[[#This Row],[Kotikuntakorvaus, netto]]</f>
        <v>3417113.6106048701</v>
      </c>
      <c r="S15" s="11"/>
      <c r="T15"/>
    </row>
    <row r="16" spans="1:20" ht="15" x14ac:dyDescent="0.25">
      <c r="A16" s="32">
        <v>49</v>
      </c>
      <c r="B16" s="13" t="s">
        <v>21</v>
      </c>
      <c r="C16" s="15">
        <v>305274</v>
      </c>
      <c r="D16" s="15">
        <v>527930165.90000004</v>
      </c>
      <c r="E16" s="15">
        <v>157194604.01287532</v>
      </c>
      <c r="F16" s="234">
        <f>Yhteenveto[[#This Row],[Ikärakenne, laskennallinen kustannus]]+Yhteenveto[[#This Row],[Muut laskennalliset kustannukset ]]</f>
        <v>685124769.91287541</v>
      </c>
      <c r="G16" s="329">
        <v>1388.69</v>
      </c>
      <c r="H16" s="17">
        <v>423930951.06</v>
      </c>
      <c r="I16" s="345">
        <f>Yhteenveto[[#This Row],[Laskennalliset kustannukset yhteensä]]-Yhteenveto[[#This Row],[Omarahoitusosuus, €]]</f>
        <v>261193818.85287541</v>
      </c>
      <c r="J16" s="33">
        <v>15483687.787255287</v>
      </c>
      <c r="K16" s="34">
        <v>115450108.96424459</v>
      </c>
      <c r="L16" s="234">
        <f>Yhteenveto[[#This Row],[Valtionosuus omarahoitusosuuden jälkeen (välisumma)]]+Yhteenveto[[#This Row],[Lisäosat yhteensä]]+Yhteenveto[[#This Row],[Valtionosuuteen tehtävät vähennykset ja lisäykset, netto]]</f>
        <v>392127615.6043753</v>
      </c>
      <c r="M16" s="34">
        <v>-24543140.663064256</v>
      </c>
      <c r="N16" s="308">
        <f>SUM(Yhteenveto[[#This Row],[Valtionosuus ennen verotuloihin perustuvaa valtionosuuden tasausta]]+Yhteenveto[[#This Row],[Verotuloihin perustuva valtionosuuden tasaus]])</f>
        <v>367584474.94131106</v>
      </c>
      <c r="O16" s="244">
        <v>30849901.272778347</v>
      </c>
      <c r="P16" s="380">
        <f>SUM(Yhteenveto[[#This Row],[Kunnan  peruspalvelujen valtionosuus ]:[Veroperustemuutoksista johtuvien veromenetysten korvaus]])</f>
        <v>398434376.21408939</v>
      </c>
      <c r="Q16" s="34">
        <v>-15645345.692029996</v>
      </c>
      <c r="R16" s="347">
        <f>+Yhteenveto[[#This Row],[Kunnan  peruspalvelujen valtionosuus ]]+Yhteenveto[[#This Row],[Veroperustemuutoksista johtuvien veromenetysten korvaus]]+Yhteenveto[[#This Row],[Kotikuntakorvaus, netto]]</f>
        <v>382789030.52205938</v>
      </c>
      <c r="S16" s="11"/>
      <c r="T16"/>
    </row>
    <row r="17" spans="1:20" ht="15" x14ac:dyDescent="0.25">
      <c r="A17" s="32">
        <v>50</v>
      </c>
      <c r="B17" s="13" t="s">
        <v>22</v>
      </c>
      <c r="C17" s="15">
        <v>11276</v>
      </c>
      <c r="D17" s="15">
        <v>16117371.41</v>
      </c>
      <c r="E17" s="15">
        <v>2105846.2779869367</v>
      </c>
      <c r="F17" s="234">
        <f>Yhteenveto[[#This Row],[Ikärakenne, laskennallinen kustannus]]+Yhteenveto[[#This Row],[Muut laskennalliset kustannukset ]]</f>
        <v>18223217.687986936</v>
      </c>
      <c r="G17" s="329">
        <v>1388.69</v>
      </c>
      <c r="H17" s="17">
        <v>15658868.440000001</v>
      </c>
      <c r="I17" s="345">
        <f>Yhteenveto[[#This Row],[Laskennalliset kustannukset yhteensä]]-Yhteenveto[[#This Row],[Omarahoitusosuus, €]]</f>
        <v>2564349.2479869351</v>
      </c>
      <c r="J17" s="33">
        <v>262622.2423961467</v>
      </c>
      <c r="K17" s="34">
        <v>-2521104.5295777577</v>
      </c>
      <c r="L17" s="234">
        <f>Yhteenveto[[#This Row],[Valtionosuus omarahoitusosuuden jälkeen (välisumma)]]+Yhteenveto[[#This Row],[Lisäosat yhteensä]]+Yhteenveto[[#This Row],[Valtionosuuteen tehtävät vähennykset ja lisäykset, netto]]</f>
        <v>305866.96080532391</v>
      </c>
      <c r="M17" s="34">
        <v>3606541.4339591502</v>
      </c>
      <c r="N17" s="308">
        <f>SUM(Yhteenveto[[#This Row],[Valtionosuus ennen verotuloihin perustuvaa valtionosuuden tasausta]]+Yhteenveto[[#This Row],[Verotuloihin perustuva valtionosuuden tasaus]])</f>
        <v>3912408.3947644741</v>
      </c>
      <c r="O17" s="244">
        <v>2048835.1354750555</v>
      </c>
      <c r="P17" s="380">
        <f>SUM(Yhteenveto[[#This Row],[Kunnan  peruspalvelujen valtionosuus ]:[Veroperustemuutoksista johtuvien veromenetysten korvaus]])</f>
        <v>5961243.5302395299</v>
      </c>
      <c r="Q17" s="34">
        <v>209625.29</v>
      </c>
      <c r="R17" s="347">
        <f>+Yhteenveto[[#This Row],[Kunnan  peruspalvelujen valtionosuus ]]+Yhteenveto[[#This Row],[Veroperustemuutoksista johtuvien veromenetysten korvaus]]+Yhteenveto[[#This Row],[Kotikuntakorvaus, netto]]</f>
        <v>6170868.8202395299</v>
      </c>
      <c r="S17" s="11"/>
      <c r="T17"/>
    </row>
    <row r="18" spans="1:20" ht="15" x14ac:dyDescent="0.25">
      <c r="A18" s="32">
        <v>51</v>
      </c>
      <c r="B18" s="13" t="s">
        <v>23</v>
      </c>
      <c r="C18" s="15">
        <v>9211</v>
      </c>
      <c r="D18" s="15">
        <v>14816375.91</v>
      </c>
      <c r="E18" s="15">
        <v>1576559.7943514534</v>
      </c>
      <c r="F18" s="234">
        <f>Yhteenveto[[#This Row],[Ikärakenne, laskennallinen kustannus]]+Yhteenveto[[#This Row],[Muut laskennalliset kustannukset ]]</f>
        <v>16392935.704351453</v>
      </c>
      <c r="G18" s="329">
        <v>1388.69</v>
      </c>
      <c r="H18" s="17">
        <v>12791223.59</v>
      </c>
      <c r="I18" s="345">
        <f>Yhteenveto[[#This Row],[Laskennalliset kustannukset yhteensä]]-Yhteenveto[[#This Row],[Omarahoitusosuus, €]]</f>
        <v>3601712.1143514533</v>
      </c>
      <c r="J18" s="33">
        <v>282508.41371444304</v>
      </c>
      <c r="K18" s="34">
        <v>-9454860.284047205</v>
      </c>
      <c r="L18" s="234">
        <f>Yhteenveto[[#This Row],[Valtionosuus omarahoitusosuuden jälkeen (välisumma)]]+Yhteenveto[[#This Row],[Lisäosat yhteensä]]+Yhteenveto[[#This Row],[Valtionosuuteen tehtävät vähennykset ja lisäykset, netto]]</f>
        <v>-5570639.7559813093</v>
      </c>
      <c r="M18" s="34">
        <v>-172948.8332569873</v>
      </c>
      <c r="N18" s="308">
        <f>SUM(Yhteenveto[[#This Row],[Valtionosuus ennen verotuloihin perustuvaa valtionosuuden tasausta]]+Yhteenveto[[#This Row],[Verotuloihin perustuva valtionosuuden tasaus]])</f>
        <v>-5743588.5892382963</v>
      </c>
      <c r="O18" s="244">
        <v>1783372.0840898198</v>
      </c>
      <c r="P18" s="380">
        <f>SUM(Yhteenveto[[#This Row],[Kunnan  peruspalvelujen valtionosuus ]:[Veroperustemuutoksista johtuvien veromenetysten korvaus]])</f>
        <v>-3960216.5051484765</v>
      </c>
      <c r="Q18" s="34">
        <v>-148030.12960000004</v>
      </c>
      <c r="R18" s="347">
        <f>+Yhteenveto[[#This Row],[Kunnan  peruspalvelujen valtionosuus ]]+Yhteenveto[[#This Row],[Veroperustemuutoksista johtuvien veromenetysten korvaus]]+Yhteenveto[[#This Row],[Kotikuntakorvaus, netto]]</f>
        <v>-4108246.6347484766</v>
      </c>
      <c r="S18" s="11"/>
      <c r="T18"/>
    </row>
    <row r="19" spans="1:20" ht="15" x14ac:dyDescent="0.25">
      <c r="A19" s="32">
        <v>52</v>
      </c>
      <c r="B19" s="13" t="s">
        <v>24</v>
      </c>
      <c r="C19" s="15">
        <v>2346</v>
      </c>
      <c r="D19" s="15">
        <v>3675226.12</v>
      </c>
      <c r="E19" s="15">
        <v>568137.21745564544</v>
      </c>
      <c r="F19" s="234">
        <f>Yhteenveto[[#This Row],[Ikärakenne, laskennallinen kustannus]]+Yhteenveto[[#This Row],[Muut laskennalliset kustannukset ]]</f>
        <v>4243363.3374556452</v>
      </c>
      <c r="G19" s="329">
        <v>1388.69</v>
      </c>
      <c r="H19" s="17">
        <v>3257866.74</v>
      </c>
      <c r="I19" s="345">
        <f>Yhteenveto[[#This Row],[Laskennalliset kustannukset yhteensä]]-Yhteenveto[[#This Row],[Omarahoitusosuus, €]]</f>
        <v>985496.59745564498</v>
      </c>
      <c r="J19" s="33">
        <v>175663.08132982836</v>
      </c>
      <c r="K19" s="34">
        <v>361572.11637680262</v>
      </c>
      <c r="L19" s="234">
        <f>Yhteenveto[[#This Row],[Valtionosuus omarahoitusosuuden jälkeen (välisumma)]]+Yhteenveto[[#This Row],[Lisäosat yhteensä]]+Yhteenveto[[#This Row],[Valtionosuuteen tehtävät vähennykset ja lisäykset, netto]]</f>
        <v>1522731.7951622759</v>
      </c>
      <c r="M19" s="34">
        <v>1220596.9903446012</v>
      </c>
      <c r="N19" s="308">
        <f>SUM(Yhteenveto[[#This Row],[Valtionosuus ennen verotuloihin perustuvaa valtionosuuden tasausta]]+Yhteenveto[[#This Row],[Verotuloihin perustuva valtionosuuden tasaus]])</f>
        <v>2743328.7855068771</v>
      </c>
      <c r="O19" s="244">
        <v>546078.89423253492</v>
      </c>
      <c r="P19" s="380">
        <f>SUM(Yhteenveto[[#This Row],[Kunnan  peruspalvelujen valtionosuus ]:[Veroperustemuutoksista johtuvien veromenetysten korvaus]])</f>
        <v>3289407.6797394119</v>
      </c>
      <c r="Q19" s="34">
        <v>20489.689999999988</v>
      </c>
      <c r="R19" s="347">
        <f>+Yhteenveto[[#This Row],[Kunnan  peruspalvelujen valtionosuus ]]+Yhteenveto[[#This Row],[Veroperustemuutoksista johtuvien veromenetysten korvaus]]+Yhteenveto[[#This Row],[Kotikuntakorvaus, netto]]</f>
        <v>3309897.3697394119</v>
      </c>
      <c r="S19" s="11"/>
      <c r="T19"/>
    </row>
    <row r="20" spans="1:20" ht="15" x14ac:dyDescent="0.25">
      <c r="A20" s="32">
        <v>61</v>
      </c>
      <c r="B20" s="13" t="s">
        <v>25</v>
      </c>
      <c r="C20" s="15">
        <v>16459</v>
      </c>
      <c r="D20" s="15">
        <v>19077728.289999999</v>
      </c>
      <c r="E20" s="15">
        <v>3833015.7446210496</v>
      </c>
      <c r="F20" s="234">
        <f>Yhteenveto[[#This Row],[Ikärakenne, laskennallinen kustannus]]+Yhteenveto[[#This Row],[Muut laskennalliset kustannukset ]]</f>
        <v>22910744.034621049</v>
      </c>
      <c r="G20" s="329">
        <v>1388.69</v>
      </c>
      <c r="H20" s="17">
        <v>22856448.710000001</v>
      </c>
      <c r="I20" s="345">
        <f>Yhteenveto[[#This Row],[Laskennalliset kustannukset yhteensä]]-Yhteenveto[[#This Row],[Omarahoitusosuus, €]]</f>
        <v>54295.324621047825</v>
      </c>
      <c r="J20" s="33">
        <v>546185.45487665362</v>
      </c>
      <c r="K20" s="34">
        <v>-551024.49854457239</v>
      </c>
      <c r="L20" s="234">
        <f>Yhteenveto[[#This Row],[Valtionosuus omarahoitusosuuden jälkeen (välisumma)]]+Yhteenveto[[#This Row],[Lisäosat yhteensä]]+Yhteenveto[[#This Row],[Valtionosuuteen tehtävät vähennykset ja lisäykset, netto]]</f>
        <v>49456.280953129055</v>
      </c>
      <c r="M20" s="34">
        <v>5522321.8735863203</v>
      </c>
      <c r="N20" s="308">
        <f>SUM(Yhteenveto[[#This Row],[Valtionosuus ennen verotuloihin perustuvaa valtionosuuden tasausta]]+Yhteenveto[[#This Row],[Verotuloihin perustuva valtionosuuden tasaus]])</f>
        <v>5571778.1545394491</v>
      </c>
      <c r="O20" s="244">
        <v>3027628.6186531498</v>
      </c>
      <c r="P20" s="380">
        <f>SUM(Yhteenveto[[#This Row],[Kunnan  peruspalvelujen valtionosuus ]:[Veroperustemuutoksista johtuvien veromenetysten korvaus]])</f>
        <v>8599406.7731925994</v>
      </c>
      <c r="Q20" s="34">
        <v>221067.9938000004</v>
      </c>
      <c r="R20" s="347">
        <f>+Yhteenveto[[#This Row],[Kunnan  peruspalvelujen valtionosuus ]]+Yhteenveto[[#This Row],[Veroperustemuutoksista johtuvien veromenetysten korvaus]]+Yhteenveto[[#This Row],[Kotikuntakorvaus, netto]]</f>
        <v>8820474.7669926006</v>
      </c>
      <c r="S20" s="11"/>
      <c r="T20"/>
    </row>
    <row r="21" spans="1:20" ht="15" x14ac:dyDescent="0.25">
      <c r="A21" s="32">
        <v>69</v>
      </c>
      <c r="B21" s="13" t="s">
        <v>26</v>
      </c>
      <c r="C21" s="15">
        <v>6687</v>
      </c>
      <c r="D21" s="15">
        <v>11329471.030000001</v>
      </c>
      <c r="E21" s="15">
        <v>1344256.0073400368</v>
      </c>
      <c r="F21" s="234">
        <f>Yhteenveto[[#This Row],[Ikärakenne, laskennallinen kustannus]]+Yhteenveto[[#This Row],[Muut laskennalliset kustannukset ]]</f>
        <v>12673727.037340038</v>
      </c>
      <c r="G21" s="329">
        <v>1388.69</v>
      </c>
      <c r="H21" s="17">
        <v>9286170.0300000012</v>
      </c>
      <c r="I21" s="345">
        <f>Yhteenveto[[#This Row],[Laskennalliset kustannukset yhteensä]]-Yhteenveto[[#This Row],[Omarahoitusosuus, €]]</f>
        <v>3387557.0073400363</v>
      </c>
      <c r="J21" s="33">
        <v>531236.62618735526</v>
      </c>
      <c r="K21" s="34">
        <v>-4401672.2813911103</v>
      </c>
      <c r="L21" s="234">
        <f>Yhteenveto[[#This Row],[Valtionosuus omarahoitusosuuden jälkeen (välisumma)]]+Yhteenveto[[#This Row],[Lisäosat yhteensä]]+Yhteenveto[[#This Row],[Valtionosuuteen tehtävät vähennykset ja lisäykset, netto]]</f>
        <v>-482878.64786371868</v>
      </c>
      <c r="M21" s="34">
        <v>3728067.2994639766</v>
      </c>
      <c r="N21" s="308">
        <f>SUM(Yhteenveto[[#This Row],[Valtionosuus ennen verotuloihin perustuvaa valtionosuuden tasausta]]+Yhteenveto[[#This Row],[Verotuloihin perustuva valtionosuuden tasaus]])</f>
        <v>3245188.651600258</v>
      </c>
      <c r="O21" s="244">
        <v>1360710.0577640531</v>
      </c>
      <c r="P21" s="380">
        <f>SUM(Yhteenveto[[#This Row],[Kunnan  peruspalvelujen valtionosuus ]:[Veroperustemuutoksista johtuvien veromenetysten korvaus]])</f>
        <v>4605898.7093643108</v>
      </c>
      <c r="Q21" s="34">
        <v>71603.585900000005</v>
      </c>
      <c r="R21" s="347">
        <f>+Yhteenveto[[#This Row],[Kunnan  peruspalvelujen valtionosuus ]]+Yhteenveto[[#This Row],[Veroperustemuutoksista johtuvien veromenetysten korvaus]]+Yhteenveto[[#This Row],[Kotikuntakorvaus, netto]]</f>
        <v>4677502.2952643111</v>
      </c>
      <c r="S21" s="11"/>
      <c r="T21"/>
    </row>
    <row r="22" spans="1:20" ht="15" x14ac:dyDescent="0.25">
      <c r="A22" s="32">
        <v>71</v>
      </c>
      <c r="B22" s="13" t="s">
        <v>27</v>
      </c>
      <c r="C22" s="15">
        <v>6591</v>
      </c>
      <c r="D22" s="15">
        <v>12228280.550000001</v>
      </c>
      <c r="E22" s="15">
        <v>1639220.342348777</v>
      </c>
      <c r="F22" s="234">
        <f>Yhteenveto[[#This Row],[Ikärakenne, laskennallinen kustannus]]+Yhteenveto[[#This Row],[Muut laskennalliset kustannukset ]]</f>
        <v>13867500.892348778</v>
      </c>
      <c r="G22" s="329">
        <v>1388.69</v>
      </c>
      <c r="H22" s="17">
        <v>9152855.790000001</v>
      </c>
      <c r="I22" s="345">
        <f>Yhteenveto[[#This Row],[Laskennalliset kustannukset yhteensä]]-Yhteenveto[[#This Row],[Omarahoitusosuus, €]]</f>
        <v>4714645.1023487765</v>
      </c>
      <c r="J22" s="33">
        <v>454900.53163517773</v>
      </c>
      <c r="K22" s="34">
        <v>-1791668.1360392466</v>
      </c>
      <c r="L22" s="234">
        <f>Yhteenveto[[#This Row],[Valtionosuus omarahoitusosuuden jälkeen (välisumma)]]+Yhteenveto[[#This Row],[Lisäosat yhteensä]]+Yhteenveto[[#This Row],[Valtionosuuteen tehtävät vähennykset ja lisäykset, netto]]</f>
        <v>3377877.4979447071</v>
      </c>
      <c r="M22" s="34">
        <v>3898124.8037349805</v>
      </c>
      <c r="N22" s="308">
        <f>SUM(Yhteenveto[[#This Row],[Valtionosuus ennen verotuloihin perustuvaa valtionosuuden tasausta]]+Yhteenveto[[#This Row],[Verotuloihin perustuva valtionosuuden tasaus]])</f>
        <v>7276002.3016796876</v>
      </c>
      <c r="O22" s="244">
        <v>1382873.4984998675</v>
      </c>
      <c r="P22" s="380">
        <f>SUM(Yhteenveto[[#This Row],[Kunnan  peruspalvelujen valtionosuus ]:[Veroperustemuutoksista johtuvien veromenetysten korvaus]])</f>
        <v>8658875.800179556</v>
      </c>
      <c r="Q22" s="34">
        <v>-75811.853000000003</v>
      </c>
      <c r="R22" s="347">
        <f>+Yhteenveto[[#This Row],[Kunnan  peruspalvelujen valtionosuus ]]+Yhteenveto[[#This Row],[Veroperustemuutoksista johtuvien veromenetysten korvaus]]+Yhteenveto[[#This Row],[Kotikuntakorvaus, netto]]</f>
        <v>8583063.9471795559</v>
      </c>
      <c r="S22" s="11"/>
      <c r="T22"/>
    </row>
    <row r="23" spans="1:20" ht="15" x14ac:dyDescent="0.25">
      <c r="A23" s="32">
        <v>72</v>
      </c>
      <c r="B23" s="13" t="s">
        <v>28</v>
      </c>
      <c r="C23" s="15">
        <v>960</v>
      </c>
      <c r="D23" s="15">
        <v>1160542.19</v>
      </c>
      <c r="E23" s="15">
        <v>1424356.8412376614</v>
      </c>
      <c r="F23" s="234">
        <f>Yhteenveto[[#This Row],[Ikärakenne, laskennallinen kustannus]]+Yhteenveto[[#This Row],[Muut laskennalliset kustannukset ]]</f>
        <v>2584899.0312376614</v>
      </c>
      <c r="G23" s="329">
        <v>1388.69</v>
      </c>
      <c r="H23" s="17">
        <v>1333142.4000000001</v>
      </c>
      <c r="I23" s="345">
        <f>Yhteenveto[[#This Row],[Laskennalliset kustannukset yhteensä]]-Yhteenveto[[#This Row],[Omarahoitusosuus, €]]</f>
        <v>1251756.6312376612</v>
      </c>
      <c r="J23" s="33">
        <v>85839.97446860245</v>
      </c>
      <c r="K23" s="34">
        <v>-338030.0073895391</v>
      </c>
      <c r="L23" s="234">
        <f>Yhteenveto[[#This Row],[Valtionosuus omarahoitusosuuden jälkeen (välisumma)]]+Yhteenveto[[#This Row],[Lisäosat yhteensä]]+Yhteenveto[[#This Row],[Valtionosuuteen tehtävät vähennykset ja lisäykset, netto]]</f>
        <v>999566.59831672464</v>
      </c>
      <c r="M23" s="34">
        <v>296991.75196522468</v>
      </c>
      <c r="N23" s="308">
        <f>SUM(Yhteenveto[[#This Row],[Valtionosuus ennen verotuloihin perustuvaa valtionosuuden tasausta]]+Yhteenveto[[#This Row],[Verotuloihin perustuva valtionosuuden tasaus]])</f>
        <v>1296558.3502819494</v>
      </c>
      <c r="O23" s="244">
        <v>170637.816848054</v>
      </c>
      <c r="P23" s="380">
        <f>SUM(Yhteenveto[[#This Row],[Kunnan  peruspalvelujen valtionosuus ]:[Veroperustemuutoksista johtuvien veromenetysten korvaus]])</f>
        <v>1467196.1671300035</v>
      </c>
      <c r="Q23" s="34">
        <v>4728.3900000000012</v>
      </c>
      <c r="R23" s="347">
        <f>+Yhteenveto[[#This Row],[Kunnan  peruspalvelujen valtionosuus ]]+Yhteenveto[[#This Row],[Veroperustemuutoksista johtuvien veromenetysten korvaus]]+Yhteenveto[[#This Row],[Kotikuntakorvaus, netto]]</f>
        <v>1471924.5571300033</v>
      </c>
      <c r="S23" s="11"/>
      <c r="T23"/>
    </row>
    <row r="24" spans="1:20" ht="15" x14ac:dyDescent="0.25">
      <c r="A24" s="32">
        <v>74</v>
      </c>
      <c r="B24" s="13" t="s">
        <v>29</v>
      </c>
      <c r="C24" s="15">
        <v>1052</v>
      </c>
      <c r="D24" s="15">
        <v>1379862.9</v>
      </c>
      <c r="E24" s="15">
        <v>483461.98667385866</v>
      </c>
      <c r="F24" s="234">
        <f>Yhteenveto[[#This Row],[Ikärakenne, laskennallinen kustannus]]+Yhteenveto[[#This Row],[Muut laskennalliset kustannukset ]]</f>
        <v>1863324.8866738586</v>
      </c>
      <c r="G24" s="329">
        <v>1388.69</v>
      </c>
      <c r="H24" s="17">
        <v>1460901.8800000001</v>
      </c>
      <c r="I24" s="345">
        <f>Yhteenveto[[#This Row],[Laskennalliset kustannukset yhteensä]]-Yhteenveto[[#This Row],[Omarahoitusosuus, €]]</f>
        <v>402423.0066738585</v>
      </c>
      <c r="J24" s="33">
        <v>166458.12622561248</v>
      </c>
      <c r="K24" s="34">
        <v>154470.64733395411</v>
      </c>
      <c r="L24" s="234">
        <f>Yhteenveto[[#This Row],[Valtionosuus omarahoitusosuuden jälkeen (välisumma)]]+Yhteenveto[[#This Row],[Lisäosat yhteensä]]+Yhteenveto[[#This Row],[Valtionosuuteen tehtävät vähennykset ja lisäykset, netto]]</f>
        <v>723351.78023342509</v>
      </c>
      <c r="M24" s="34">
        <v>517380.09010282316</v>
      </c>
      <c r="N24" s="308">
        <f>SUM(Yhteenveto[[#This Row],[Valtionosuus ennen verotuloihin perustuvaa valtionosuuden tasausta]]+Yhteenveto[[#This Row],[Verotuloihin perustuva valtionosuuden tasaus]])</f>
        <v>1240731.8703362483</v>
      </c>
      <c r="O24" s="244">
        <v>287820.22960673127</v>
      </c>
      <c r="P24" s="380">
        <f>SUM(Yhteenveto[[#This Row],[Kunnan  peruspalvelujen valtionosuus ]:[Veroperustemuutoksista johtuvien veromenetysten korvaus]])</f>
        <v>1528552.0999429796</v>
      </c>
      <c r="Q24" s="34">
        <v>52012.289999999994</v>
      </c>
      <c r="R24" s="347">
        <f>+Yhteenveto[[#This Row],[Kunnan  peruspalvelujen valtionosuus ]]+Yhteenveto[[#This Row],[Veroperustemuutoksista johtuvien veromenetysten korvaus]]+Yhteenveto[[#This Row],[Kotikuntakorvaus, netto]]</f>
        <v>1580564.3899429797</v>
      </c>
      <c r="S24" s="11"/>
      <c r="T24"/>
    </row>
    <row r="25" spans="1:20" ht="15" x14ac:dyDescent="0.25">
      <c r="A25" s="32">
        <v>75</v>
      </c>
      <c r="B25" s="13" t="s">
        <v>30</v>
      </c>
      <c r="C25" s="15">
        <v>19549</v>
      </c>
      <c r="D25" s="15">
        <v>24645632.870000001</v>
      </c>
      <c r="E25" s="15">
        <v>4886763.3553312365</v>
      </c>
      <c r="F25" s="234">
        <f>Yhteenveto[[#This Row],[Ikärakenne, laskennallinen kustannus]]+Yhteenveto[[#This Row],[Muut laskennalliset kustannukset ]]</f>
        <v>29532396.225331239</v>
      </c>
      <c r="G25" s="329">
        <v>1388.69</v>
      </c>
      <c r="H25" s="17">
        <v>27147500.810000002</v>
      </c>
      <c r="I25" s="345">
        <f>Yhteenveto[[#This Row],[Laskennalliset kustannukset yhteensä]]-Yhteenveto[[#This Row],[Omarahoitusosuus, €]]</f>
        <v>2384895.415331237</v>
      </c>
      <c r="J25" s="33">
        <v>583916.04747089732</v>
      </c>
      <c r="K25" s="34">
        <v>-7147286.6393364435</v>
      </c>
      <c r="L25" s="234">
        <f>Yhteenveto[[#This Row],[Valtionosuus omarahoitusosuuden jälkeen (välisumma)]]+Yhteenveto[[#This Row],[Lisäosat yhteensä]]+Yhteenveto[[#This Row],[Valtionosuuteen tehtävät vähennykset ja lisäykset, netto]]</f>
        <v>-4178475.1765343091</v>
      </c>
      <c r="M25" s="34">
        <v>-475828.35206105874</v>
      </c>
      <c r="N25" s="308">
        <f>SUM(Yhteenveto[[#This Row],[Valtionosuus ennen verotuloihin perustuvaa valtionosuuden tasausta]]+Yhteenveto[[#This Row],[Verotuloihin perustuva valtionosuuden tasaus]])</f>
        <v>-4654303.5285953674</v>
      </c>
      <c r="O25" s="244">
        <v>3174876.1896728883</v>
      </c>
      <c r="P25" s="380">
        <f>SUM(Yhteenveto[[#This Row],[Kunnan  peruspalvelujen valtionosuus ]:[Veroperustemuutoksista johtuvien veromenetysten korvaus]])</f>
        <v>-1479427.3389224792</v>
      </c>
      <c r="Q25" s="34">
        <v>-21556.730009999999</v>
      </c>
      <c r="R25" s="347">
        <f>+Yhteenveto[[#This Row],[Kunnan  peruspalvelujen valtionosuus ]]+Yhteenveto[[#This Row],[Veroperustemuutoksista johtuvien veromenetysten korvaus]]+Yhteenveto[[#This Row],[Kotikuntakorvaus, netto]]</f>
        <v>-1500984.0689324792</v>
      </c>
      <c r="S25" s="11"/>
      <c r="T25"/>
    </row>
    <row r="26" spans="1:20" ht="15" x14ac:dyDescent="0.25">
      <c r="A26" s="32">
        <v>77</v>
      </c>
      <c r="B26" s="13" t="s">
        <v>31</v>
      </c>
      <c r="C26" s="15">
        <v>4601</v>
      </c>
      <c r="D26" s="15">
        <v>6223113.9899999993</v>
      </c>
      <c r="E26" s="15">
        <v>1029705.2973162825</v>
      </c>
      <c r="F26" s="234">
        <f>Yhteenveto[[#This Row],[Ikärakenne, laskennallinen kustannus]]+Yhteenveto[[#This Row],[Muut laskennalliset kustannukset ]]</f>
        <v>7252819.2873162813</v>
      </c>
      <c r="G26" s="329">
        <v>1388.69</v>
      </c>
      <c r="H26" s="17">
        <v>6389362.6900000004</v>
      </c>
      <c r="I26" s="345">
        <f>Yhteenveto[[#This Row],[Laskennalliset kustannukset yhteensä]]-Yhteenveto[[#This Row],[Omarahoitusosuus, €]]</f>
        <v>863456.59731628094</v>
      </c>
      <c r="J26" s="33">
        <v>314716.72777337872</v>
      </c>
      <c r="K26" s="34">
        <v>-1168529.2331873574</v>
      </c>
      <c r="L26" s="234">
        <f>Yhteenveto[[#This Row],[Valtionosuus omarahoitusosuuden jälkeen (välisumma)]]+Yhteenveto[[#This Row],[Lisäosat yhteensä]]+Yhteenveto[[#This Row],[Valtionosuuteen tehtävät vähennykset ja lisäykset, netto]]</f>
        <v>9644.0919023021124</v>
      </c>
      <c r="M26" s="34">
        <v>2664698.4176582657</v>
      </c>
      <c r="N26" s="308">
        <f>SUM(Yhteenveto[[#This Row],[Valtionosuus ennen verotuloihin perustuvaa valtionosuuden tasausta]]+Yhteenveto[[#This Row],[Verotuloihin perustuva valtionosuuden tasaus]])</f>
        <v>2674342.5095605678</v>
      </c>
      <c r="O26" s="244">
        <v>1047105.7362009127</v>
      </c>
      <c r="P26" s="380">
        <f>SUM(Yhteenveto[[#This Row],[Kunnan  peruspalvelujen valtionosuus ]:[Veroperustemuutoksista johtuvien veromenetysten korvaus]])</f>
        <v>3721448.2457614806</v>
      </c>
      <c r="Q26" s="34">
        <v>49663.856300000014</v>
      </c>
      <c r="R26" s="347">
        <f>+Yhteenveto[[#This Row],[Kunnan  peruspalvelujen valtionosuus ]]+Yhteenveto[[#This Row],[Veroperustemuutoksista johtuvien veromenetysten korvaus]]+Yhteenveto[[#This Row],[Kotikuntakorvaus, netto]]</f>
        <v>3771112.1020614807</v>
      </c>
      <c r="S26" s="11"/>
      <c r="T26"/>
    </row>
    <row r="27" spans="1:20" ht="15" x14ac:dyDescent="0.25">
      <c r="A27" s="32">
        <v>78</v>
      </c>
      <c r="B27" s="13" t="s">
        <v>32</v>
      </c>
      <c r="C27" s="15">
        <v>7832</v>
      </c>
      <c r="D27" s="15">
        <v>9182301.4500000011</v>
      </c>
      <c r="E27" s="15">
        <v>2681285.3605645779</v>
      </c>
      <c r="F27" s="234">
        <f>Yhteenveto[[#This Row],[Ikärakenne, laskennallinen kustannus]]+Yhteenveto[[#This Row],[Muut laskennalliset kustannukset ]]</f>
        <v>11863586.810564579</v>
      </c>
      <c r="G27" s="329">
        <v>1388.69</v>
      </c>
      <c r="H27" s="17">
        <v>10876220.08</v>
      </c>
      <c r="I27" s="345">
        <f>Yhteenveto[[#This Row],[Laskennalliset kustannukset yhteensä]]-Yhteenveto[[#This Row],[Omarahoitusosuus, €]]</f>
        <v>987366.73056457937</v>
      </c>
      <c r="J27" s="33">
        <v>734112.2968265888</v>
      </c>
      <c r="K27" s="34">
        <v>-3956001.3203690741</v>
      </c>
      <c r="L27" s="234">
        <f>Yhteenveto[[#This Row],[Valtionosuus omarahoitusosuuden jälkeen (välisumma)]]+Yhteenveto[[#This Row],[Lisäosat yhteensä]]+Yhteenveto[[#This Row],[Valtionosuuteen tehtävät vähennykset ja lisäykset, netto]]</f>
        <v>-2234522.2929779058</v>
      </c>
      <c r="M27" s="34">
        <v>-107199.07430915257</v>
      </c>
      <c r="N27" s="308">
        <f>SUM(Yhteenveto[[#This Row],[Valtionosuus ennen verotuloihin perustuvaa valtionosuuden tasausta]]+Yhteenveto[[#This Row],[Verotuloihin perustuva valtionosuuden tasaus]])</f>
        <v>-2341721.3672870584</v>
      </c>
      <c r="O27" s="244">
        <v>1242815.293543437</v>
      </c>
      <c r="P27" s="380">
        <f>SUM(Yhteenveto[[#This Row],[Kunnan  peruspalvelujen valtionosuus ]:[Veroperustemuutoksista johtuvien veromenetysten korvaus]])</f>
        <v>-1098906.0737436214</v>
      </c>
      <c r="Q27" s="34">
        <v>8432.2954999999783</v>
      </c>
      <c r="R27" s="347">
        <f>+Yhteenveto[[#This Row],[Kunnan  peruspalvelujen valtionosuus ]]+Yhteenveto[[#This Row],[Veroperustemuutoksista johtuvien veromenetysten korvaus]]+Yhteenveto[[#This Row],[Kotikuntakorvaus, netto]]</f>
        <v>-1090473.7782436213</v>
      </c>
      <c r="S27" s="11"/>
      <c r="T27"/>
    </row>
    <row r="28" spans="1:20" ht="15" x14ac:dyDescent="0.25">
      <c r="A28" s="32">
        <v>79</v>
      </c>
      <c r="B28" s="13" t="s">
        <v>33</v>
      </c>
      <c r="C28" s="15">
        <v>6753</v>
      </c>
      <c r="D28" s="15">
        <v>8737399.1100000013</v>
      </c>
      <c r="E28" s="15">
        <v>1266806.0873847415</v>
      </c>
      <c r="F28" s="234">
        <f>Yhteenveto[[#This Row],[Ikärakenne, laskennallinen kustannus]]+Yhteenveto[[#This Row],[Muut laskennalliset kustannukset ]]</f>
        <v>10004205.197384743</v>
      </c>
      <c r="G28" s="329">
        <v>1388.69</v>
      </c>
      <c r="H28" s="17">
        <v>9377823.5700000003</v>
      </c>
      <c r="I28" s="345">
        <f>Yhteenveto[[#This Row],[Laskennalliset kustannukset yhteensä]]-Yhteenveto[[#This Row],[Omarahoitusosuus, €]]</f>
        <v>626381.62738474272</v>
      </c>
      <c r="J28" s="33">
        <v>241068.47897990892</v>
      </c>
      <c r="K28" s="34">
        <v>-2797649.5572394789</v>
      </c>
      <c r="L28" s="234">
        <f>Yhteenveto[[#This Row],[Valtionosuus omarahoitusosuuden jälkeen (välisumma)]]+Yhteenveto[[#This Row],[Lisäosat yhteensä]]+Yhteenveto[[#This Row],[Valtionosuuteen tehtävät vähennykset ja lisäykset, netto]]</f>
        <v>-1930199.4508748273</v>
      </c>
      <c r="M28" s="34">
        <v>-435753.11137453606</v>
      </c>
      <c r="N28" s="308">
        <f>SUM(Yhteenveto[[#This Row],[Valtionosuus ennen verotuloihin perustuvaa valtionosuuden tasausta]]+Yhteenveto[[#This Row],[Verotuloihin perustuva valtionosuuden tasaus]])</f>
        <v>-2365952.5622493634</v>
      </c>
      <c r="O28" s="244">
        <v>1064230.3536242272</v>
      </c>
      <c r="P28" s="380">
        <f>SUM(Yhteenveto[[#This Row],[Kunnan  peruspalvelujen valtionosuus ]:[Veroperustemuutoksista johtuvien veromenetysten korvaus]])</f>
        <v>-1301722.2086251362</v>
      </c>
      <c r="Q28" s="34">
        <v>-56898.293000000034</v>
      </c>
      <c r="R28" s="347">
        <f>+Yhteenveto[[#This Row],[Kunnan  peruspalvelujen valtionosuus ]]+Yhteenveto[[#This Row],[Veroperustemuutoksista johtuvien veromenetysten korvaus]]+Yhteenveto[[#This Row],[Kotikuntakorvaus, netto]]</f>
        <v>-1358620.5016251362</v>
      </c>
      <c r="S28" s="11"/>
      <c r="T28"/>
    </row>
    <row r="29" spans="1:20" ht="15" x14ac:dyDescent="0.25">
      <c r="A29" s="32">
        <v>81</v>
      </c>
      <c r="B29" s="13" t="s">
        <v>34</v>
      </c>
      <c r="C29" s="15">
        <v>2574</v>
      </c>
      <c r="D29" s="15">
        <v>2233133.9699999997</v>
      </c>
      <c r="E29" s="15">
        <v>882836.08388994774</v>
      </c>
      <c r="F29" s="234">
        <f>Yhteenveto[[#This Row],[Ikärakenne, laskennallinen kustannus]]+Yhteenveto[[#This Row],[Muut laskennalliset kustannukset ]]</f>
        <v>3115970.0538899475</v>
      </c>
      <c r="G29" s="329">
        <v>1388.69</v>
      </c>
      <c r="H29" s="17">
        <v>3574488.06</v>
      </c>
      <c r="I29" s="345">
        <f>Yhteenveto[[#This Row],[Laskennalliset kustannukset yhteensä]]-Yhteenveto[[#This Row],[Omarahoitusosuus, €]]</f>
        <v>-458518.00611005258</v>
      </c>
      <c r="J29" s="33">
        <v>324382.76348052971</v>
      </c>
      <c r="K29" s="34">
        <v>-367839.03478938417</v>
      </c>
      <c r="L29" s="234">
        <f>Yhteenveto[[#This Row],[Valtionosuus omarahoitusosuuden jälkeen (välisumma)]]+Yhteenveto[[#This Row],[Lisäosat yhteensä]]+Yhteenveto[[#This Row],[Valtionosuuteen tehtävät vähennykset ja lisäykset, netto]]</f>
        <v>-501974.27741890703</v>
      </c>
      <c r="M29" s="34">
        <v>578984.87792434893</v>
      </c>
      <c r="N29" s="308">
        <f>SUM(Yhteenveto[[#This Row],[Valtionosuus ennen verotuloihin perustuvaa valtionosuuden tasausta]]+Yhteenveto[[#This Row],[Verotuloihin perustuva valtionosuuden tasaus]])</f>
        <v>77010.600505441893</v>
      </c>
      <c r="O29" s="244">
        <v>620103.63561888481</v>
      </c>
      <c r="P29" s="380">
        <f>SUM(Yhteenveto[[#This Row],[Kunnan  peruspalvelujen valtionosuus ]:[Veroperustemuutoksista johtuvien veromenetysten korvaus]])</f>
        <v>697114.23612432671</v>
      </c>
      <c r="Q29" s="34">
        <v>-168645.91000000003</v>
      </c>
      <c r="R29" s="347">
        <f>+Yhteenveto[[#This Row],[Kunnan  peruspalvelujen valtionosuus ]]+Yhteenveto[[#This Row],[Veroperustemuutoksista johtuvien veromenetysten korvaus]]+Yhteenveto[[#This Row],[Kotikuntakorvaus, netto]]</f>
        <v>528468.32612432668</v>
      </c>
      <c r="S29" s="11"/>
      <c r="T29"/>
    </row>
    <row r="30" spans="1:20" ht="15" x14ac:dyDescent="0.25">
      <c r="A30" s="32">
        <v>82</v>
      </c>
      <c r="B30" s="36" t="s">
        <v>35</v>
      </c>
      <c r="C30" s="15">
        <v>9359</v>
      </c>
      <c r="D30" s="15">
        <v>15010010.190000001</v>
      </c>
      <c r="E30" s="15">
        <v>1183108.8889740971</v>
      </c>
      <c r="F30" s="234">
        <f>Yhteenveto[[#This Row],[Ikärakenne, laskennallinen kustannus]]+Yhteenveto[[#This Row],[Muut laskennalliset kustannukset ]]</f>
        <v>16193119.078974098</v>
      </c>
      <c r="G30" s="329">
        <v>1388.69</v>
      </c>
      <c r="H30" s="17">
        <v>12996749.710000001</v>
      </c>
      <c r="I30" s="345">
        <f>Yhteenveto[[#This Row],[Laskennalliset kustannukset yhteensä]]-Yhteenveto[[#This Row],[Omarahoitusosuus, €]]</f>
        <v>3196369.3689740971</v>
      </c>
      <c r="J30" s="33">
        <v>256068.88384574442</v>
      </c>
      <c r="K30" s="34">
        <v>-795429.43524971581</v>
      </c>
      <c r="L30" s="234">
        <f>Yhteenveto[[#This Row],[Valtionosuus omarahoitusosuuden jälkeen (välisumma)]]+Yhteenveto[[#This Row],[Lisäosat yhteensä]]+Yhteenveto[[#This Row],[Valtionosuuteen tehtävät vähennykset ja lisäykset, netto]]</f>
        <v>2657008.8175701257</v>
      </c>
      <c r="M30" s="34">
        <v>1941876.0120621289</v>
      </c>
      <c r="N30" s="308">
        <f>SUM(Yhteenveto[[#This Row],[Valtionosuus ennen verotuloihin perustuvaa valtionosuuden tasausta]]+Yhteenveto[[#This Row],[Verotuloihin perustuva valtionosuuden tasaus]])</f>
        <v>4598884.8296322543</v>
      </c>
      <c r="O30" s="244">
        <v>1389353.3398513854</v>
      </c>
      <c r="P30" s="380">
        <f>SUM(Yhteenveto[[#This Row],[Kunnan  peruspalvelujen valtionosuus ]:[Veroperustemuutoksista johtuvien veromenetysten korvaus]])</f>
        <v>5988238.1694836393</v>
      </c>
      <c r="Q30" s="34">
        <v>132284.59089999995</v>
      </c>
      <c r="R30" s="347">
        <f>+Yhteenveto[[#This Row],[Kunnan  peruspalvelujen valtionosuus ]]+Yhteenveto[[#This Row],[Veroperustemuutoksista johtuvien veromenetysten korvaus]]+Yhteenveto[[#This Row],[Kotikuntakorvaus, netto]]</f>
        <v>6120522.7603836395</v>
      </c>
      <c r="S30" s="11"/>
      <c r="T30"/>
    </row>
    <row r="31" spans="1:20" ht="15" x14ac:dyDescent="0.25">
      <c r="A31" s="32">
        <v>86</v>
      </c>
      <c r="B31" s="13" t="s">
        <v>36</v>
      </c>
      <c r="C31" s="15">
        <v>8031</v>
      </c>
      <c r="D31" s="15">
        <v>12687180.790000003</v>
      </c>
      <c r="E31" s="15">
        <v>1347169.2554203616</v>
      </c>
      <c r="F31" s="234">
        <f>Yhteenveto[[#This Row],[Ikärakenne, laskennallinen kustannus]]+Yhteenveto[[#This Row],[Muut laskennalliset kustannukset ]]</f>
        <v>14034350.045420364</v>
      </c>
      <c r="G31" s="329">
        <v>1388.69</v>
      </c>
      <c r="H31" s="17">
        <v>11152569.390000001</v>
      </c>
      <c r="I31" s="345">
        <f>Yhteenveto[[#This Row],[Laskennalliset kustannukset yhteensä]]-Yhteenveto[[#This Row],[Omarahoitusosuus, €]]</f>
        <v>2881780.6554203629</v>
      </c>
      <c r="J31" s="33">
        <v>182559.55355336569</v>
      </c>
      <c r="K31" s="34">
        <v>-1655118.0643259864</v>
      </c>
      <c r="L31" s="234">
        <f>Yhteenveto[[#This Row],[Valtionosuus omarahoitusosuuden jälkeen (välisumma)]]+Yhteenveto[[#This Row],[Lisäosat yhteensä]]+Yhteenveto[[#This Row],[Valtionosuuteen tehtävät vähennykset ja lisäykset, netto]]</f>
        <v>1409222.1446477422</v>
      </c>
      <c r="M31" s="34">
        <v>2709083.5633251849</v>
      </c>
      <c r="N31" s="308">
        <f>SUM(Yhteenveto[[#This Row],[Valtionosuus ennen verotuloihin perustuvaa valtionosuuden tasausta]]+Yhteenveto[[#This Row],[Verotuloihin perustuva valtionosuuden tasaus]])</f>
        <v>4118305.707972927</v>
      </c>
      <c r="O31" s="244">
        <v>1391697.930258194</v>
      </c>
      <c r="P31" s="380">
        <f>SUM(Yhteenveto[[#This Row],[Kunnan  peruspalvelujen valtionosuus ]:[Veroperustemuutoksista johtuvien veromenetysten korvaus]])</f>
        <v>5510003.638231121</v>
      </c>
      <c r="Q31" s="34">
        <v>-792304.78970000031</v>
      </c>
      <c r="R31" s="347">
        <f>+Yhteenveto[[#This Row],[Kunnan  peruspalvelujen valtionosuus ]]+Yhteenveto[[#This Row],[Veroperustemuutoksista johtuvien veromenetysten korvaus]]+Yhteenveto[[#This Row],[Kotikuntakorvaus, netto]]</f>
        <v>4717698.8485311205</v>
      </c>
      <c r="S31" s="11"/>
      <c r="T31"/>
    </row>
    <row r="32" spans="1:20" ht="15" x14ac:dyDescent="0.25">
      <c r="A32" s="32">
        <v>90</v>
      </c>
      <c r="B32" s="13" t="s">
        <v>37</v>
      </c>
      <c r="C32" s="15">
        <v>3061</v>
      </c>
      <c r="D32" s="15">
        <v>3002795.41</v>
      </c>
      <c r="E32" s="15">
        <v>1356004.9981325853</v>
      </c>
      <c r="F32" s="234">
        <f>Yhteenveto[[#This Row],[Ikärakenne, laskennallinen kustannus]]+Yhteenveto[[#This Row],[Muut laskennalliset kustannukset ]]</f>
        <v>4358800.4081325857</v>
      </c>
      <c r="G32" s="329">
        <v>1388.69</v>
      </c>
      <c r="H32" s="17">
        <v>4250780.09</v>
      </c>
      <c r="I32" s="345">
        <f>Yhteenveto[[#This Row],[Laskennalliset kustannukset yhteensä]]-Yhteenveto[[#This Row],[Omarahoitusosuus, €]]</f>
        <v>108020.31813258585</v>
      </c>
      <c r="J32" s="33">
        <v>1059557.2311947343</v>
      </c>
      <c r="K32" s="34">
        <v>-1875004.2526862167</v>
      </c>
      <c r="L32" s="234">
        <f>Yhteenveto[[#This Row],[Valtionosuus omarahoitusosuuden jälkeen (välisumma)]]+Yhteenveto[[#This Row],[Lisäosat yhteensä]]+Yhteenveto[[#This Row],[Valtionosuuteen tehtävät vähennykset ja lisäykset, netto]]</f>
        <v>-707426.70335889654</v>
      </c>
      <c r="M32" s="34">
        <v>538376.61967507505</v>
      </c>
      <c r="N32" s="308">
        <f>SUM(Yhteenveto[[#This Row],[Valtionosuus ennen verotuloihin perustuvaa valtionosuuden tasausta]]+Yhteenveto[[#This Row],[Verotuloihin perustuva valtionosuuden tasaus]])</f>
        <v>-169050.08368382149</v>
      </c>
      <c r="O32" s="244">
        <v>704029.19670250802</v>
      </c>
      <c r="P32" s="380">
        <f>SUM(Yhteenveto[[#This Row],[Kunnan  peruspalvelujen valtionosuus ]:[Veroperustemuutoksista johtuvien veromenetysten korvaus]])</f>
        <v>534979.11301868653</v>
      </c>
      <c r="Q32" s="34">
        <v>-7880.6500000000015</v>
      </c>
      <c r="R32" s="347">
        <f>+Yhteenveto[[#This Row],[Kunnan  peruspalvelujen valtionosuus ]]+Yhteenveto[[#This Row],[Veroperustemuutoksista johtuvien veromenetysten korvaus]]+Yhteenveto[[#This Row],[Kotikuntakorvaus, netto]]</f>
        <v>527098.46301868651</v>
      </c>
      <c r="S32" s="11"/>
      <c r="T32"/>
    </row>
    <row r="33" spans="1:20" ht="15" x14ac:dyDescent="0.25">
      <c r="A33" s="32">
        <v>91</v>
      </c>
      <c r="B33" s="13" t="s">
        <v>38</v>
      </c>
      <c r="C33" s="15">
        <v>664028</v>
      </c>
      <c r="D33" s="15">
        <v>901389520.78999996</v>
      </c>
      <c r="E33" s="15">
        <v>306729956.07953906</v>
      </c>
      <c r="F33" s="234">
        <f>Yhteenveto[[#This Row],[Ikärakenne, laskennallinen kustannus]]+Yhteenveto[[#This Row],[Muut laskennalliset kustannukset ]]</f>
        <v>1208119476.869539</v>
      </c>
      <c r="G33" s="329">
        <v>1388.69</v>
      </c>
      <c r="H33" s="17">
        <v>922129043.32000005</v>
      </c>
      <c r="I33" s="345">
        <f>Yhteenveto[[#This Row],[Laskennalliset kustannukset yhteensä]]-Yhteenveto[[#This Row],[Omarahoitusosuus, €]]</f>
        <v>285990433.54953897</v>
      </c>
      <c r="J33" s="33">
        <v>28022786.138761964</v>
      </c>
      <c r="K33" s="34">
        <v>-86043071.545791179</v>
      </c>
      <c r="L33" s="234">
        <f>Yhteenveto[[#This Row],[Valtionosuus omarahoitusosuuden jälkeen (välisumma)]]+Yhteenveto[[#This Row],[Lisäosat yhteensä]]+Yhteenveto[[#This Row],[Valtionosuuteen tehtävät vähennykset ja lisäykset, netto]]</f>
        <v>227970148.14250973</v>
      </c>
      <c r="M33" s="34">
        <v>-58174880.507060565</v>
      </c>
      <c r="N33" s="308">
        <f>SUM(Yhteenveto[[#This Row],[Valtionosuus ennen verotuloihin perustuvaa valtionosuuden tasausta]]+Yhteenveto[[#This Row],[Verotuloihin perustuva valtionosuuden tasaus]])</f>
        <v>169795267.63544917</v>
      </c>
      <c r="O33" s="244">
        <v>89144112.888305768</v>
      </c>
      <c r="P33" s="380">
        <f>SUM(Yhteenveto[[#This Row],[Kunnan  peruspalvelujen valtionosuus ]:[Veroperustemuutoksista johtuvien veromenetysten korvaus]])</f>
        <v>258939380.52375495</v>
      </c>
      <c r="Q33" s="34">
        <v>-96871764.768180057</v>
      </c>
      <c r="R33" s="347">
        <f>+Yhteenveto[[#This Row],[Kunnan  peruspalvelujen valtionosuus ]]+Yhteenveto[[#This Row],[Veroperustemuutoksista johtuvien veromenetysten korvaus]]+Yhteenveto[[#This Row],[Kotikuntakorvaus, netto]]</f>
        <v>162067615.75557488</v>
      </c>
      <c r="S33" s="11"/>
      <c r="T33"/>
    </row>
    <row r="34" spans="1:20" ht="15" x14ac:dyDescent="0.25">
      <c r="A34" s="32">
        <v>92</v>
      </c>
      <c r="B34" s="13" t="s">
        <v>39</v>
      </c>
      <c r="C34" s="15">
        <v>242819</v>
      </c>
      <c r="D34" s="15">
        <v>387273586.18000001</v>
      </c>
      <c r="E34" s="15">
        <v>141853134.30628711</v>
      </c>
      <c r="F34" s="234">
        <f>Yhteenveto[[#This Row],[Ikärakenne, laskennallinen kustannus]]+Yhteenveto[[#This Row],[Muut laskennalliset kustannukset ]]</f>
        <v>529126720.48628712</v>
      </c>
      <c r="G34" s="329">
        <v>1388.69</v>
      </c>
      <c r="H34" s="17">
        <v>337200317.11000001</v>
      </c>
      <c r="I34" s="345">
        <f>Yhteenveto[[#This Row],[Laskennalliset kustannukset yhteensä]]-Yhteenveto[[#This Row],[Omarahoitusosuus, €]]</f>
        <v>191926403.3762871</v>
      </c>
      <c r="J34" s="33">
        <v>11441161.256695002</v>
      </c>
      <c r="K34" s="34">
        <v>-72101050.010911852</v>
      </c>
      <c r="L34" s="234">
        <f>Yhteenveto[[#This Row],[Valtionosuus omarahoitusosuuden jälkeen (välisumma)]]+Yhteenveto[[#This Row],[Lisäosat yhteensä]]+Yhteenveto[[#This Row],[Valtionosuuteen tehtävät vähennykset ja lisäykset, netto]]</f>
        <v>131266514.62207025</v>
      </c>
      <c r="M34" s="34">
        <v>-4333789.5023266869</v>
      </c>
      <c r="N34" s="308">
        <f>SUM(Yhteenveto[[#This Row],[Valtionosuus ennen verotuloihin perustuvaa valtionosuuden tasausta]]+Yhteenveto[[#This Row],[Verotuloihin perustuva valtionosuuden tasaus]])</f>
        <v>126932725.11974357</v>
      </c>
      <c r="O34" s="244">
        <v>30298277.497694023</v>
      </c>
      <c r="P34" s="380">
        <f>SUM(Yhteenveto[[#This Row],[Kunnan  peruspalvelujen valtionosuus ]:[Veroperustemuutoksista johtuvien veromenetysten korvaus]])</f>
        <v>157231002.6174376</v>
      </c>
      <c r="Q34" s="34">
        <v>-6177671.4814700019</v>
      </c>
      <c r="R34" s="347">
        <f>+Yhteenveto[[#This Row],[Kunnan  peruspalvelujen valtionosuus ]]+Yhteenveto[[#This Row],[Veroperustemuutoksista johtuvien veromenetysten korvaus]]+Yhteenveto[[#This Row],[Kotikuntakorvaus, netto]]</f>
        <v>151053331.13596761</v>
      </c>
      <c r="S34" s="11"/>
      <c r="T34"/>
    </row>
    <row r="35" spans="1:20" ht="15" x14ac:dyDescent="0.25">
      <c r="A35" s="32">
        <v>97</v>
      </c>
      <c r="B35" s="13" t="s">
        <v>40</v>
      </c>
      <c r="C35" s="15">
        <v>2091</v>
      </c>
      <c r="D35" s="15">
        <v>2018461.7</v>
      </c>
      <c r="E35" s="15">
        <v>1137618.2598683536</v>
      </c>
      <c r="F35" s="234">
        <f>Yhteenveto[[#This Row],[Ikärakenne, laskennallinen kustannus]]+Yhteenveto[[#This Row],[Muut laskennalliset kustannukset ]]</f>
        <v>3156079.9598683538</v>
      </c>
      <c r="G35" s="329">
        <v>1388.69</v>
      </c>
      <c r="H35" s="17">
        <v>2903750.79</v>
      </c>
      <c r="I35" s="345">
        <f>Yhteenveto[[#This Row],[Laskennalliset kustannukset yhteensä]]-Yhteenveto[[#This Row],[Omarahoitusosuus, €]]</f>
        <v>252329.16986835375</v>
      </c>
      <c r="J35" s="33">
        <v>156636.15281717735</v>
      </c>
      <c r="K35" s="34">
        <v>-492512.94182277925</v>
      </c>
      <c r="L35" s="234">
        <f>Yhteenveto[[#This Row],[Valtionosuus omarahoitusosuuden jälkeen (välisumma)]]+Yhteenveto[[#This Row],[Lisäosat yhteensä]]+Yhteenveto[[#This Row],[Valtionosuuteen tehtävät vähennykset ja lisäykset, netto]]</f>
        <v>-83547.619137248141</v>
      </c>
      <c r="M35" s="34">
        <v>295078.15947681328</v>
      </c>
      <c r="N35" s="308">
        <f>SUM(Yhteenveto[[#This Row],[Valtionosuus ennen verotuloihin perustuvaa valtionosuuden tasausta]]+Yhteenveto[[#This Row],[Verotuloihin perustuva valtionosuuden tasaus]])</f>
        <v>211530.54033956514</v>
      </c>
      <c r="O35" s="244">
        <v>448682.95524441573</v>
      </c>
      <c r="P35" s="380">
        <f>SUM(Yhteenveto[[#This Row],[Kunnan  peruspalvelujen valtionosuus ]:[Veroperustemuutoksista johtuvien veromenetysten korvaus]])</f>
        <v>660213.49558398081</v>
      </c>
      <c r="Q35" s="34">
        <v>-24461.537600000011</v>
      </c>
      <c r="R35" s="347">
        <f>+Yhteenveto[[#This Row],[Kunnan  peruspalvelujen valtionosuus ]]+Yhteenveto[[#This Row],[Veroperustemuutoksista johtuvien veromenetysten korvaus]]+Yhteenveto[[#This Row],[Kotikuntakorvaus, netto]]</f>
        <v>635751.95798398077</v>
      </c>
      <c r="S35" s="11"/>
      <c r="T35"/>
    </row>
    <row r="36" spans="1:20" ht="15" x14ac:dyDescent="0.25">
      <c r="A36" s="32">
        <v>98</v>
      </c>
      <c r="B36" s="13" t="s">
        <v>41</v>
      </c>
      <c r="C36" s="15">
        <v>22943</v>
      </c>
      <c r="D36" s="15">
        <v>36693001.539999999</v>
      </c>
      <c r="E36" s="15">
        <v>3449709.1142119244</v>
      </c>
      <c r="F36" s="234">
        <f>Yhteenveto[[#This Row],[Ikärakenne, laskennallinen kustannus]]+Yhteenveto[[#This Row],[Muut laskennalliset kustannukset ]]</f>
        <v>40142710.654211923</v>
      </c>
      <c r="G36" s="329">
        <v>1388.69</v>
      </c>
      <c r="H36" s="17">
        <v>31860714.670000002</v>
      </c>
      <c r="I36" s="345">
        <f>Yhteenveto[[#This Row],[Laskennalliset kustannukset yhteensä]]-Yhteenveto[[#This Row],[Omarahoitusosuus, €]]</f>
        <v>8281995.9842119217</v>
      </c>
      <c r="J36" s="33">
        <v>638293.52824125963</v>
      </c>
      <c r="K36" s="34">
        <v>4582530.4453415666</v>
      </c>
      <c r="L36" s="234">
        <f>Yhteenveto[[#This Row],[Valtionosuus omarahoitusosuuden jälkeen (välisumma)]]+Yhteenveto[[#This Row],[Lisäosat yhteensä]]+Yhteenveto[[#This Row],[Valtionosuuteen tehtävät vähennykset ja lisäykset, netto]]</f>
        <v>13502819.957794748</v>
      </c>
      <c r="M36" s="34">
        <v>5853940.8935225541</v>
      </c>
      <c r="N36" s="308">
        <f>SUM(Yhteenveto[[#This Row],[Valtionosuus ennen verotuloihin perustuvaa valtionosuuden tasausta]]+Yhteenveto[[#This Row],[Verotuloihin perustuva valtionosuuden tasaus]])</f>
        <v>19356760.851317301</v>
      </c>
      <c r="O36" s="244">
        <v>3417359.4084765422</v>
      </c>
      <c r="P36" s="380">
        <f>SUM(Yhteenveto[[#This Row],[Kunnan  peruspalvelujen valtionosuus ]:[Veroperustemuutoksista johtuvien veromenetysten korvaus]])</f>
        <v>22774120.259793844</v>
      </c>
      <c r="Q36" s="34">
        <v>-1999106.5513200003</v>
      </c>
      <c r="R36" s="347">
        <f>+Yhteenveto[[#This Row],[Kunnan  peruspalvelujen valtionosuus ]]+Yhteenveto[[#This Row],[Veroperustemuutoksista johtuvien veromenetysten korvaus]]+Yhteenveto[[#This Row],[Kotikuntakorvaus, netto]]</f>
        <v>20775013.708473843</v>
      </c>
      <c r="S36" s="11"/>
      <c r="T36"/>
    </row>
    <row r="37" spans="1:20" ht="15" x14ac:dyDescent="0.25">
      <c r="A37" s="32">
        <v>102</v>
      </c>
      <c r="B37" s="13" t="s">
        <v>42</v>
      </c>
      <c r="C37" s="15">
        <v>9745</v>
      </c>
      <c r="D37" s="15">
        <v>13081588.449999999</v>
      </c>
      <c r="E37" s="15">
        <v>1859428.8139117679</v>
      </c>
      <c r="F37" s="234">
        <f>Yhteenveto[[#This Row],[Ikärakenne, laskennallinen kustannus]]+Yhteenveto[[#This Row],[Muut laskennalliset kustannukset ]]</f>
        <v>14941017.263911767</v>
      </c>
      <c r="G37" s="329">
        <v>1388.69</v>
      </c>
      <c r="H37" s="17">
        <v>13532784.050000001</v>
      </c>
      <c r="I37" s="345">
        <f>Yhteenveto[[#This Row],[Laskennalliset kustannukset yhteensä]]-Yhteenveto[[#This Row],[Omarahoitusosuus, €]]</f>
        <v>1408233.2139117662</v>
      </c>
      <c r="J37" s="33">
        <v>309515.7632352864</v>
      </c>
      <c r="K37" s="34">
        <v>-758240.2477974596</v>
      </c>
      <c r="L37" s="234">
        <f>Yhteenveto[[#This Row],[Valtionosuus omarahoitusosuuden jälkeen (välisumma)]]+Yhteenveto[[#This Row],[Lisäosat yhteensä]]+Yhteenveto[[#This Row],[Valtionosuuteen tehtävät vähennykset ja lisäykset, netto]]</f>
        <v>959508.72934959293</v>
      </c>
      <c r="M37" s="34">
        <v>3902026.9960696246</v>
      </c>
      <c r="N37" s="308">
        <f>SUM(Yhteenveto[[#This Row],[Valtionosuus ennen verotuloihin perustuvaa valtionosuuden tasausta]]+Yhteenveto[[#This Row],[Verotuloihin perustuva valtionosuuden tasaus]])</f>
        <v>4861535.7254192177</v>
      </c>
      <c r="O37" s="244">
        <v>2140556.412930782</v>
      </c>
      <c r="P37" s="380">
        <f>SUM(Yhteenveto[[#This Row],[Kunnan  peruspalvelujen valtionosuus ]:[Veroperustemuutoksista johtuvien veromenetysten korvaus]])</f>
        <v>7002092.1383499997</v>
      </c>
      <c r="Q37" s="34">
        <v>213171.58249999993</v>
      </c>
      <c r="R37" s="347">
        <f>+Yhteenveto[[#This Row],[Kunnan  peruspalvelujen valtionosuus ]]+Yhteenveto[[#This Row],[Veroperustemuutoksista johtuvien veromenetysten korvaus]]+Yhteenveto[[#This Row],[Kotikuntakorvaus, netto]]</f>
        <v>7215263.7208499992</v>
      </c>
      <c r="S37" s="11"/>
      <c r="T37"/>
    </row>
    <row r="38" spans="1:20" ht="15" x14ac:dyDescent="0.25">
      <c r="A38" s="32">
        <v>103</v>
      </c>
      <c r="B38" s="13" t="s">
        <v>43</v>
      </c>
      <c r="C38" s="15">
        <v>2161</v>
      </c>
      <c r="D38" s="15">
        <v>2858207.4000000004</v>
      </c>
      <c r="E38" s="15">
        <v>408090.43042113178</v>
      </c>
      <c r="F38" s="234">
        <f>Yhteenveto[[#This Row],[Ikärakenne, laskennallinen kustannus]]+Yhteenveto[[#This Row],[Muut laskennalliset kustannukset ]]</f>
        <v>3266297.830421132</v>
      </c>
      <c r="G38" s="329">
        <v>1388.69</v>
      </c>
      <c r="H38" s="17">
        <v>3000959.0900000003</v>
      </c>
      <c r="I38" s="345">
        <f>Yhteenveto[[#This Row],[Laskennalliset kustannukset yhteensä]]-Yhteenveto[[#This Row],[Omarahoitusosuus, €]]</f>
        <v>265338.74042113172</v>
      </c>
      <c r="J38" s="33">
        <v>36601.392338787977</v>
      </c>
      <c r="K38" s="34">
        <v>-59228.860869784825</v>
      </c>
      <c r="L38" s="234">
        <f>Yhteenveto[[#This Row],[Valtionosuus omarahoitusosuuden jälkeen (välisumma)]]+Yhteenveto[[#This Row],[Lisäosat yhteensä]]+Yhteenveto[[#This Row],[Valtionosuuteen tehtävät vähennykset ja lisäykset, netto]]</f>
        <v>242711.27189013484</v>
      </c>
      <c r="M38" s="34">
        <v>1125081.326062046</v>
      </c>
      <c r="N38" s="308">
        <f>SUM(Yhteenveto[[#This Row],[Valtionosuus ennen verotuloihin perustuvaa valtionosuuden tasausta]]+Yhteenveto[[#This Row],[Verotuloihin perustuva valtionosuuden tasaus]])</f>
        <v>1367792.5979521808</v>
      </c>
      <c r="O38" s="244">
        <v>488886.35415327025</v>
      </c>
      <c r="P38" s="380">
        <f>SUM(Yhteenveto[[#This Row],[Kunnan  peruspalvelujen valtionosuus ]:[Veroperustemuutoksista johtuvien veromenetysten korvaus]])</f>
        <v>1856678.9521054509</v>
      </c>
      <c r="Q38" s="34">
        <v>-29946.470000000016</v>
      </c>
      <c r="R38" s="347">
        <f>+Yhteenveto[[#This Row],[Kunnan  peruspalvelujen valtionosuus ]]+Yhteenveto[[#This Row],[Veroperustemuutoksista johtuvien veromenetysten korvaus]]+Yhteenveto[[#This Row],[Kotikuntakorvaus, netto]]</f>
        <v>1826732.4821054509</v>
      </c>
      <c r="S38" s="11"/>
      <c r="T38"/>
    </row>
    <row r="39" spans="1:20" ht="15" x14ac:dyDescent="0.25">
      <c r="A39" s="32">
        <v>105</v>
      </c>
      <c r="B39" s="13" t="s">
        <v>44</v>
      </c>
      <c r="C39" s="15">
        <v>2094</v>
      </c>
      <c r="D39" s="15">
        <v>1979236.1600000001</v>
      </c>
      <c r="E39" s="15">
        <v>1376017.0959548051</v>
      </c>
      <c r="F39" s="234">
        <f>Yhteenveto[[#This Row],[Ikärakenne, laskennallinen kustannus]]+Yhteenveto[[#This Row],[Muut laskennalliset kustannukset ]]</f>
        <v>3355253.2559548053</v>
      </c>
      <c r="G39" s="329">
        <v>1388.69</v>
      </c>
      <c r="H39" s="17">
        <v>2907916.8600000003</v>
      </c>
      <c r="I39" s="345">
        <f>Yhteenveto[[#This Row],[Laskennalliset kustannukset yhteensä]]-Yhteenveto[[#This Row],[Omarahoitusosuus, €]]</f>
        <v>447336.39595480496</v>
      </c>
      <c r="J39" s="33">
        <v>738520.01541167579</v>
      </c>
      <c r="K39" s="34">
        <v>563294.09503106633</v>
      </c>
      <c r="L39" s="234">
        <f>Yhteenveto[[#This Row],[Valtionosuus omarahoitusosuuden jälkeen (välisumma)]]+Yhteenveto[[#This Row],[Lisäosat yhteensä]]+Yhteenveto[[#This Row],[Valtionosuuteen tehtävät vähennykset ja lisäykset, netto]]</f>
        <v>1749150.5063975472</v>
      </c>
      <c r="M39" s="34">
        <v>916111.99700052931</v>
      </c>
      <c r="N39" s="308">
        <f>SUM(Yhteenveto[[#This Row],[Valtionosuus ennen verotuloihin perustuvaa valtionosuuden tasausta]]+Yhteenveto[[#This Row],[Verotuloihin perustuva valtionosuuden tasaus]])</f>
        <v>2665262.5033980766</v>
      </c>
      <c r="O39" s="244">
        <v>500423.75808776653</v>
      </c>
      <c r="P39" s="380">
        <f>SUM(Yhteenveto[[#This Row],[Kunnan  peruspalvelujen valtionosuus ]:[Veroperustemuutoksista johtuvien veromenetysten korvaus]])</f>
        <v>3165686.261485843</v>
      </c>
      <c r="Q39" s="34">
        <v>14185.170000000006</v>
      </c>
      <c r="R39" s="347">
        <f>+Yhteenveto[[#This Row],[Kunnan  peruspalvelujen valtionosuus ]]+Yhteenveto[[#This Row],[Veroperustemuutoksista johtuvien veromenetysten korvaus]]+Yhteenveto[[#This Row],[Kotikuntakorvaus, netto]]</f>
        <v>3179871.4314858429</v>
      </c>
      <c r="S39" s="11"/>
      <c r="T39"/>
    </row>
    <row r="40" spans="1:20" ht="15" x14ac:dyDescent="0.25">
      <c r="A40" s="32">
        <v>106</v>
      </c>
      <c r="B40" s="13" t="s">
        <v>45</v>
      </c>
      <c r="C40" s="15">
        <v>46797</v>
      </c>
      <c r="D40" s="15">
        <v>67536121.929999992</v>
      </c>
      <c r="E40" s="15">
        <v>10759384.13849315</v>
      </c>
      <c r="F40" s="234">
        <f>Yhteenveto[[#This Row],[Ikärakenne, laskennallinen kustannus]]+Yhteenveto[[#This Row],[Muut laskennalliset kustannukset ]]</f>
        <v>78295506.068493143</v>
      </c>
      <c r="G40" s="329">
        <v>1388.69</v>
      </c>
      <c r="H40" s="17">
        <v>64986525.93</v>
      </c>
      <c r="I40" s="345">
        <f>Yhteenveto[[#This Row],[Laskennalliset kustannukset yhteensä]]-Yhteenveto[[#This Row],[Omarahoitusosuus, €]]</f>
        <v>13308980.138493143</v>
      </c>
      <c r="J40" s="33">
        <v>1558719.8253859179</v>
      </c>
      <c r="K40" s="34">
        <v>-7624974.3728574011</v>
      </c>
      <c r="L40" s="234">
        <f>Yhteenveto[[#This Row],[Valtionosuus omarahoitusosuuden jälkeen (välisumma)]]+Yhteenveto[[#This Row],[Lisäosat yhteensä]]+Yhteenveto[[#This Row],[Valtionosuuteen tehtävät vähennykset ja lisäykset, netto]]</f>
        <v>7242725.5910216589</v>
      </c>
      <c r="M40" s="34">
        <v>-323426.846373117</v>
      </c>
      <c r="N40" s="308">
        <f>SUM(Yhteenveto[[#This Row],[Valtionosuus ennen verotuloihin perustuvaa valtionosuuden tasausta]]+Yhteenveto[[#This Row],[Verotuloihin perustuva valtionosuuden tasaus]])</f>
        <v>6919298.7446485423</v>
      </c>
      <c r="O40" s="244">
        <v>6611095.3578563128</v>
      </c>
      <c r="P40" s="380">
        <f>SUM(Yhteenveto[[#This Row],[Kunnan  peruspalvelujen valtionosuus ]:[Veroperustemuutoksista johtuvien veromenetysten korvaus]])</f>
        <v>13530394.102504855</v>
      </c>
      <c r="Q40" s="34">
        <v>-141883.22260000044</v>
      </c>
      <c r="R40" s="347">
        <f>+Yhteenveto[[#This Row],[Kunnan  peruspalvelujen valtionosuus ]]+Yhteenveto[[#This Row],[Veroperustemuutoksista johtuvien veromenetysten korvaus]]+Yhteenveto[[#This Row],[Kotikuntakorvaus, netto]]</f>
        <v>13388510.879904855</v>
      </c>
      <c r="S40" s="11"/>
      <c r="T40"/>
    </row>
    <row r="41" spans="1:20" ht="15" x14ac:dyDescent="0.25">
      <c r="A41" s="32">
        <v>108</v>
      </c>
      <c r="B41" s="13" t="s">
        <v>46</v>
      </c>
      <c r="C41" s="15">
        <v>10257</v>
      </c>
      <c r="D41" s="15">
        <v>16351884.16</v>
      </c>
      <c r="E41" s="15">
        <v>1454549.9254731291</v>
      </c>
      <c r="F41" s="234">
        <f>Yhteenveto[[#This Row],[Ikärakenne, laskennallinen kustannus]]+Yhteenveto[[#This Row],[Muut laskennalliset kustannukset ]]</f>
        <v>17806434.085473128</v>
      </c>
      <c r="G41" s="329">
        <v>1388.69</v>
      </c>
      <c r="H41" s="17">
        <v>14243793.33</v>
      </c>
      <c r="I41" s="345">
        <f>Yhteenveto[[#This Row],[Laskennalliset kustannukset yhteensä]]-Yhteenveto[[#This Row],[Omarahoitusosuus, €]]</f>
        <v>3562640.7554731276</v>
      </c>
      <c r="J41" s="33">
        <v>291487.92693768948</v>
      </c>
      <c r="K41" s="34">
        <v>-241716.41922796084</v>
      </c>
      <c r="L41" s="234">
        <f>Yhteenveto[[#This Row],[Valtionosuus omarahoitusosuuden jälkeen (välisumma)]]+Yhteenveto[[#This Row],[Lisäosat yhteensä]]+Yhteenveto[[#This Row],[Valtionosuuteen tehtävät vähennykset ja lisäykset, netto]]</f>
        <v>3612412.2631828561</v>
      </c>
      <c r="M41" s="34">
        <v>4009707.1234771875</v>
      </c>
      <c r="N41" s="308">
        <f>SUM(Yhteenveto[[#This Row],[Valtionosuus ennen verotuloihin perustuvaa valtionosuuden tasausta]]+Yhteenveto[[#This Row],[Verotuloihin perustuva valtionosuuden tasaus]])</f>
        <v>7622119.3866600432</v>
      </c>
      <c r="O41" s="244">
        <v>1713555.3959331969</v>
      </c>
      <c r="P41" s="380">
        <f>SUM(Yhteenveto[[#This Row],[Kunnan  peruspalvelujen valtionosuus ]:[Veroperustemuutoksista johtuvien veromenetysten korvaus]])</f>
        <v>9335674.7825932391</v>
      </c>
      <c r="Q41" s="34">
        <v>-104922.97410000002</v>
      </c>
      <c r="R41" s="347">
        <f>+Yhteenveto[[#This Row],[Kunnan  peruspalvelujen valtionosuus ]]+Yhteenveto[[#This Row],[Veroperustemuutoksista johtuvien veromenetysten korvaus]]+Yhteenveto[[#This Row],[Kotikuntakorvaus, netto]]</f>
        <v>9230751.8084932398</v>
      </c>
      <c r="S41" s="11"/>
      <c r="T41"/>
    </row>
    <row r="42" spans="1:20" ht="15" x14ac:dyDescent="0.25">
      <c r="A42" s="32">
        <v>109</v>
      </c>
      <c r="B42" s="36" t="s">
        <v>47</v>
      </c>
      <c r="C42" s="15">
        <v>68043</v>
      </c>
      <c r="D42" s="15">
        <v>93537685</v>
      </c>
      <c r="E42" s="15">
        <v>15048277.330742074</v>
      </c>
      <c r="F42" s="234">
        <f>Yhteenveto[[#This Row],[Ikärakenne, laskennallinen kustannus]]+Yhteenveto[[#This Row],[Muut laskennalliset kustannukset ]]</f>
        <v>108585962.33074208</v>
      </c>
      <c r="G42" s="329">
        <v>1388.69</v>
      </c>
      <c r="H42" s="17">
        <v>94490633.670000002</v>
      </c>
      <c r="I42" s="345">
        <f>Yhteenveto[[#This Row],[Laskennalliset kustannukset yhteensä]]-Yhteenveto[[#This Row],[Omarahoitusosuus, €]]</f>
        <v>14095328.660742074</v>
      </c>
      <c r="J42" s="33">
        <v>2430138.7400079672</v>
      </c>
      <c r="K42" s="34">
        <v>-7085785.1525576506</v>
      </c>
      <c r="L42" s="234">
        <f>Yhteenveto[[#This Row],[Valtionosuus omarahoitusosuuden jälkeen (välisumma)]]+Yhteenveto[[#This Row],[Lisäosat yhteensä]]+Yhteenveto[[#This Row],[Valtionosuuteen tehtävät vähennykset ja lisäykset, netto]]</f>
        <v>9439682.2481923904</v>
      </c>
      <c r="M42" s="34">
        <v>8001987.8800818073</v>
      </c>
      <c r="N42" s="308">
        <f>SUM(Yhteenveto[[#This Row],[Valtionosuus ennen verotuloihin perustuvaa valtionosuuden tasausta]]+Yhteenveto[[#This Row],[Verotuloihin perustuva valtionosuuden tasaus]])</f>
        <v>17441670.128274199</v>
      </c>
      <c r="O42" s="244">
        <v>10403021.801521907</v>
      </c>
      <c r="P42" s="380">
        <f>SUM(Yhteenveto[[#This Row],[Kunnan  peruspalvelujen valtionosuus ]:[Veroperustemuutoksista johtuvien veromenetysten korvaus]])</f>
        <v>27844691.929796107</v>
      </c>
      <c r="Q42" s="34">
        <v>-259840.79179999954</v>
      </c>
      <c r="R42" s="347">
        <f>+Yhteenveto[[#This Row],[Kunnan  peruspalvelujen valtionosuus ]]+Yhteenveto[[#This Row],[Veroperustemuutoksista johtuvien veromenetysten korvaus]]+Yhteenveto[[#This Row],[Kotikuntakorvaus, netto]]</f>
        <v>27584851.137996107</v>
      </c>
      <c r="S42" s="11"/>
      <c r="T42"/>
    </row>
    <row r="43" spans="1:20" ht="15" x14ac:dyDescent="0.25">
      <c r="A43" s="32">
        <v>111</v>
      </c>
      <c r="B43" s="36" t="s">
        <v>48</v>
      </c>
      <c r="C43" s="15">
        <v>18131</v>
      </c>
      <c r="D43" s="15">
        <v>19112554.150000002</v>
      </c>
      <c r="E43" s="15">
        <v>4313448.0186917009</v>
      </c>
      <c r="F43" s="234">
        <f>Yhteenveto[[#This Row],[Ikärakenne, laskennallinen kustannus]]+Yhteenveto[[#This Row],[Muut laskennalliset kustannukset ]]</f>
        <v>23426002.168691702</v>
      </c>
      <c r="G43" s="329">
        <v>1388.69</v>
      </c>
      <c r="H43" s="17">
        <v>25178338.390000001</v>
      </c>
      <c r="I43" s="345">
        <f>Yhteenveto[[#This Row],[Laskennalliset kustannukset yhteensä]]-Yhteenveto[[#This Row],[Omarahoitusosuus, €]]</f>
        <v>-1752336.2213082984</v>
      </c>
      <c r="J43" s="33">
        <v>597686.82251103839</v>
      </c>
      <c r="K43" s="34">
        <v>4372738.7074560458</v>
      </c>
      <c r="L43" s="234">
        <f>Yhteenveto[[#This Row],[Valtionosuus omarahoitusosuuden jälkeen (välisumma)]]+Yhteenveto[[#This Row],[Lisäosat yhteensä]]+Yhteenveto[[#This Row],[Valtionosuuteen tehtävät vähennykset ja lisäykset, netto]]</f>
        <v>3218089.3086587857</v>
      </c>
      <c r="M43" s="34">
        <v>5640682.2281440506</v>
      </c>
      <c r="N43" s="308">
        <f>SUM(Yhteenveto[[#This Row],[Valtionosuus ennen verotuloihin perustuvaa valtionosuuden tasausta]]+Yhteenveto[[#This Row],[Verotuloihin perustuva valtionosuuden tasaus]])</f>
        <v>8858771.5368028358</v>
      </c>
      <c r="O43" s="244">
        <v>3072896.7526258295</v>
      </c>
      <c r="P43" s="380">
        <f>SUM(Yhteenveto[[#This Row],[Kunnan  peruspalvelujen valtionosuus ]:[Veroperustemuutoksista johtuvien veromenetysten korvaus]])</f>
        <v>11931668.289428666</v>
      </c>
      <c r="Q43" s="34">
        <v>113638.973</v>
      </c>
      <c r="R43" s="347">
        <f>+Yhteenveto[[#This Row],[Kunnan  peruspalvelujen valtionosuus ]]+Yhteenveto[[#This Row],[Veroperustemuutoksista johtuvien veromenetysten korvaus]]+Yhteenveto[[#This Row],[Kotikuntakorvaus, netto]]</f>
        <v>12045307.262428666</v>
      </c>
      <c r="S43" s="11"/>
      <c r="T43"/>
    </row>
    <row r="44" spans="1:20" ht="15" x14ac:dyDescent="0.25">
      <c r="A44" s="32">
        <v>139</v>
      </c>
      <c r="B44" s="36" t="s">
        <v>49</v>
      </c>
      <c r="C44" s="15">
        <v>9853</v>
      </c>
      <c r="D44" s="15">
        <v>20357229.25</v>
      </c>
      <c r="E44" s="15">
        <v>2306338.3079747139</v>
      </c>
      <c r="F44" s="234">
        <f>Yhteenveto[[#This Row],[Ikärakenne, laskennallinen kustannus]]+Yhteenveto[[#This Row],[Muut laskennalliset kustannukset ]]</f>
        <v>22663567.557974715</v>
      </c>
      <c r="G44" s="329">
        <v>1388.69</v>
      </c>
      <c r="H44" s="17">
        <v>13682762.57</v>
      </c>
      <c r="I44" s="345">
        <f>Yhteenveto[[#This Row],[Laskennalliset kustannukset yhteensä]]-Yhteenveto[[#This Row],[Omarahoitusosuus, €]]</f>
        <v>8980804.9879747145</v>
      </c>
      <c r="J44" s="33">
        <v>248757.85052431066</v>
      </c>
      <c r="K44" s="34">
        <v>-3042859.9848615662</v>
      </c>
      <c r="L44" s="234">
        <f>Yhteenveto[[#This Row],[Valtionosuus omarahoitusosuuden jälkeen (välisumma)]]+Yhteenveto[[#This Row],[Lisäosat yhteensä]]+Yhteenveto[[#This Row],[Valtionosuuteen tehtävät vähennykset ja lisäykset, netto]]</f>
        <v>6186702.8536374588</v>
      </c>
      <c r="M44" s="34">
        <v>5411277.0790536571</v>
      </c>
      <c r="N44" s="308">
        <f>SUM(Yhteenveto[[#This Row],[Valtionosuus ennen verotuloihin perustuvaa valtionosuuden tasausta]]+Yhteenveto[[#This Row],[Verotuloihin perustuva valtionosuuden tasaus]])</f>
        <v>11597979.932691116</v>
      </c>
      <c r="O44" s="244">
        <v>1449196.8540822233</v>
      </c>
      <c r="P44" s="380">
        <f>SUM(Yhteenveto[[#This Row],[Kunnan  peruspalvelujen valtionosuus ]:[Veroperustemuutoksista johtuvien veromenetysten korvaus]])</f>
        <v>13047176.786773339</v>
      </c>
      <c r="Q44" s="34">
        <v>275476.00140000007</v>
      </c>
      <c r="R44" s="347">
        <f>+Yhteenveto[[#This Row],[Kunnan  peruspalvelujen valtionosuus ]]+Yhteenveto[[#This Row],[Veroperustemuutoksista johtuvien veromenetysten korvaus]]+Yhteenveto[[#This Row],[Kotikuntakorvaus, netto]]</f>
        <v>13322652.788173338</v>
      </c>
      <c r="S44" s="11"/>
      <c r="T44"/>
    </row>
    <row r="45" spans="1:20" ht="15" x14ac:dyDescent="0.25">
      <c r="A45" s="32">
        <v>140</v>
      </c>
      <c r="B45" s="36" t="s">
        <v>50</v>
      </c>
      <c r="C45" s="15">
        <v>20801</v>
      </c>
      <c r="D45" s="15">
        <v>29735111.460000001</v>
      </c>
      <c r="E45" s="15">
        <v>4036310.1696715769</v>
      </c>
      <c r="F45" s="234">
        <f>Yhteenveto[[#This Row],[Ikärakenne, laskennallinen kustannus]]+Yhteenveto[[#This Row],[Muut laskennalliset kustannukset ]]</f>
        <v>33771421.629671581</v>
      </c>
      <c r="G45" s="329">
        <v>1388.69</v>
      </c>
      <c r="H45" s="17">
        <v>28886140.690000001</v>
      </c>
      <c r="I45" s="345">
        <f>Yhteenveto[[#This Row],[Laskennalliset kustannukset yhteensä]]-Yhteenveto[[#This Row],[Omarahoitusosuus, €]]</f>
        <v>4885280.9396715797</v>
      </c>
      <c r="J45" s="33">
        <v>1029288.0392757695</v>
      </c>
      <c r="K45" s="34">
        <v>5858928.6474051224</v>
      </c>
      <c r="L45" s="234">
        <f>Yhteenveto[[#This Row],[Valtionosuus omarahoitusosuuden jälkeen (välisumma)]]+Yhteenveto[[#This Row],[Lisäosat yhteensä]]+Yhteenveto[[#This Row],[Valtionosuuteen tehtävät vähennykset ja lisäykset, netto]]</f>
        <v>11773497.62635247</v>
      </c>
      <c r="M45" s="34">
        <v>7386993.1066183681</v>
      </c>
      <c r="N45" s="308">
        <f>SUM(Yhteenveto[[#This Row],[Valtionosuus ennen verotuloihin perustuvaa valtionosuuden tasausta]]+Yhteenveto[[#This Row],[Verotuloihin perustuva valtionosuuden tasaus]])</f>
        <v>19160490.732970838</v>
      </c>
      <c r="O45" s="244">
        <v>3679416.6630643914</v>
      </c>
      <c r="P45" s="380">
        <f>SUM(Yhteenveto[[#This Row],[Kunnan  peruspalvelujen valtionosuus ]:[Veroperustemuutoksista johtuvien veromenetysten korvaus]])</f>
        <v>22839907.396035228</v>
      </c>
      <c r="Q45" s="34">
        <v>-154366.17220000003</v>
      </c>
      <c r="R45" s="347">
        <f>+Yhteenveto[[#This Row],[Kunnan  peruspalvelujen valtionosuus ]]+Yhteenveto[[#This Row],[Veroperustemuutoksista johtuvien veromenetysten korvaus]]+Yhteenveto[[#This Row],[Kotikuntakorvaus, netto]]</f>
        <v>22685541.223835226</v>
      </c>
      <c r="S45" s="11"/>
      <c r="T45"/>
    </row>
    <row r="46" spans="1:20" ht="15" x14ac:dyDescent="0.25">
      <c r="A46" s="32">
        <v>142</v>
      </c>
      <c r="B46" s="36" t="s">
        <v>51</v>
      </c>
      <c r="C46" s="15">
        <v>6504</v>
      </c>
      <c r="D46" s="15">
        <v>8734731.4900000002</v>
      </c>
      <c r="E46" s="15">
        <v>1295470.9298812342</v>
      </c>
      <c r="F46" s="234">
        <f>Yhteenveto[[#This Row],[Ikärakenne, laskennallinen kustannus]]+Yhteenveto[[#This Row],[Muut laskennalliset kustannukset ]]</f>
        <v>10030202.419881234</v>
      </c>
      <c r="G46" s="329">
        <v>1388.69</v>
      </c>
      <c r="H46" s="17">
        <v>9032039.7599999998</v>
      </c>
      <c r="I46" s="345">
        <f>Yhteenveto[[#This Row],[Laskennalliset kustannukset yhteensä]]-Yhteenveto[[#This Row],[Omarahoitusosuus, €]]</f>
        <v>998162.65988123417</v>
      </c>
      <c r="J46" s="33">
        <v>168152.74890271359</v>
      </c>
      <c r="K46" s="34">
        <v>-139050.96388636663</v>
      </c>
      <c r="L46" s="234">
        <f>Yhteenveto[[#This Row],[Valtionosuus omarahoitusosuuden jälkeen (välisumma)]]+Yhteenveto[[#This Row],[Lisäosat yhteensä]]+Yhteenveto[[#This Row],[Valtionosuuteen tehtävät vähennykset ja lisäykset, netto]]</f>
        <v>1027264.4448975811</v>
      </c>
      <c r="M46" s="34">
        <v>2519733.1918312232</v>
      </c>
      <c r="N46" s="308">
        <f>SUM(Yhteenveto[[#This Row],[Valtionosuus ennen verotuloihin perustuvaa valtionosuuden tasausta]]+Yhteenveto[[#This Row],[Verotuloihin perustuva valtionosuuden tasaus]])</f>
        <v>3546997.6367288046</v>
      </c>
      <c r="O46" s="244">
        <v>1168964.2998406347</v>
      </c>
      <c r="P46" s="380">
        <f>SUM(Yhteenveto[[#This Row],[Kunnan  peruspalvelujen valtionosuus ]:[Veroperustemuutoksista johtuvien veromenetysten korvaus]])</f>
        <v>4715961.9365694392</v>
      </c>
      <c r="Q46" s="34">
        <v>547153.52950000018</v>
      </c>
      <c r="R46" s="347">
        <f>+Yhteenveto[[#This Row],[Kunnan  peruspalvelujen valtionosuus ]]+Yhteenveto[[#This Row],[Veroperustemuutoksista johtuvien veromenetysten korvaus]]+Yhteenveto[[#This Row],[Kotikuntakorvaus, netto]]</f>
        <v>5263115.4660694394</v>
      </c>
      <c r="S46" s="11"/>
      <c r="T46"/>
    </row>
    <row r="47" spans="1:20" ht="15" x14ac:dyDescent="0.25">
      <c r="A47" s="32">
        <v>143</v>
      </c>
      <c r="B47" s="13" t="s">
        <v>52</v>
      </c>
      <c r="C47" s="15">
        <v>6804</v>
      </c>
      <c r="D47" s="15">
        <v>8818381.370000001</v>
      </c>
      <c r="E47" s="15">
        <v>1503476.8126322923</v>
      </c>
      <c r="F47" s="234">
        <f>Yhteenveto[[#This Row],[Ikärakenne, laskennallinen kustannus]]+Yhteenveto[[#This Row],[Muut laskennalliset kustannukset ]]</f>
        <v>10321858.182632294</v>
      </c>
      <c r="G47" s="329">
        <v>1388.69</v>
      </c>
      <c r="H47" s="17">
        <v>9448646.7599999998</v>
      </c>
      <c r="I47" s="345">
        <f>Yhteenveto[[#This Row],[Laskennalliset kustannukset yhteensä]]-Yhteenveto[[#This Row],[Omarahoitusosuus, €]]</f>
        <v>873211.42263229378</v>
      </c>
      <c r="J47" s="33">
        <v>244743.44062779809</v>
      </c>
      <c r="K47" s="34">
        <v>-1436954.6342557657</v>
      </c>
      <c r="L47" s="234">
        <f>Yhteenveto[[#This Row],[Valtionosuus omarahoitusosuuden jälkeen (välisumma)]]+Yhteenveto[[#This Row],[Lisäosat yhteensä]]+Yhteenveto[[#This Row],[Valtionosuuteen tehtävät vähennykset ja lisäykset, netto]]</f>
        <v>-318999.77099567396</v>
      </c>
      <c r="M47" s="34">
        <v>2841861.3356856569</v>
      </c>
      <c r="N47" s="308">
        <f>SUM(Yhteenveto[[#This Row],[Valtionosuus ennen verotuloihin perustuvaa valtionosuuden tasausta]]+Yhteenveto[[#This Row],[Verotuloihin perustuva valtionosuuden tasaus]])</f>
        <v>2522861.5646899827</v>
      </c>
      <c r="O47" s="244">
        <v>1354020.2141943185</v>
      </c>
      <c r="P47" s="380">
        <f>SUM(Yhteenveto[[#This Row],[Kunnan  peruspalvelujen valtionosuus ]:[Veroperustemuutoksista johtuvien veromenetysten korvaus]])</f>
        <v>3876881.778884301</v>
      </c>
      <c r="Q47" s="34">
        <v>209546.48349999997</v>
      </c>
      <c r="R47" s="347">
        <f>+Yhteenveto[[#This Row],[Kunnan  peruspalvelujen valtionosuus ]]+Yhteenveto[[#This Row],[Veroperustemuutoksista johtuvien veromenetysten korvaus]]+Yhteenveto[[#This Row],[Kotikuntakorvaus, netto]]</f>
        <v>4086428.2623843011</v>
      </c>
      <c r="S47" s="11"/>
      <c r="T47"/>
    </row>
    <row r="48" spans="1:20" ht="15" x14ac:dyDescent="0.25">
      <c r="A48" s="32">
        <v>145</v>
      </c>
      <c r="B48" s="13" t="s">
        <v>53</v>
      </c>
      <c r="C48" s="15">
        <v>12369</v>
      </c>
      <c r="D48" s="15">
        <v>22718457.210000005</v>
      </c>
      <c r="E48" s="15">
        <v>1447651.4721026151</v>
      </c>
      <c r="F48" s="234">
        <f>Yhteenveto[[#This Row],[Ikärakenne, laskennallinen kustannus]]+Yhteenveto[[#This Row],[Muut laskennalliset kustannukset ]]</f>
        <v>24166108.682102621</v>
      </c>
      <c r="G48" s="329">
        <v>1388.69</v>
      </c>
      <c r="H48" s="17">
        <v>17176706.609999999</v>
      </c>
      <c r="I48" s="345">
        <f>Yhteenveto[[#This Row],[Laskennalliset kustannukset yhteensä]]-Yhteenveto[[#This Row],[Omarahoitusosuus, €]]</f>
        <v>6989402.0721026212</v>
      </c>
      <c r="J48" s="33">
        <v>344246.24241623725</v>
      </c>
      <c r="K48" s="34">
        <v>-700798.15779549372</v>
      </c>
      <c r="L48" s="234">
        <f>Yhteenveto[[#This Row],[Valtionosuus omarahoitusosuuden jälkeen (välisumma)]]+Yhteenveto[[#This Row],[Lisäosat yhteensä]]+Yhteenveto[[#This Row],[Valtionosuuteen tehtävät vähennykset ja lisäykset, netto]]</f>
        <v>6632850.1567233652</v>
      </c>
      <c r="M48" s="34">
        <v>5529781.0414514346</v>
      </c>
      <c r="N48" s="308">
        <f>SUM(Yhteenveto[[#This Row],[Valtionosuus ennen verotuloihin perustuvaa valtionosuuden tasausta]]+Yhteenveto[[#This Row],[Verotuloihin perustuva valtionosuuden tasaus]])</f>
        <v>12162631.198174801</v>
      </c>
      <c r="O48" s="244">
        <v>2178872.9141736086</v>
      </c>
      <c r="P48" s="380">
        <f>SUM(Yhteenveto[[#This Row],[Kunnan  peruspalvelujen valtionosuus ]:[Veroperustemuutoksista johtuvien veromenetysten korvaus]])</f>
        <v>14341504.112348409</v>
      </c>
      <c r="Q48" s="34">
        <v>71130.746900000027</v>
      </c>
      <c r="R48" s="347">
        <f>+Yhteenveto[[#This Row],[Kunnan  peruspalvelujen valtionosuus ]]+Yhteenveto[[#This Row],[Veroperustemuutoksista johtuvien veromenetysten korvaus]]+Yhteenveto[[#This Row],[Kotikuntakorvaus, netto]]</f>
        <v>14412634.859248409</v>
      </c>
      <c r="S48" s="11"/>
      <c r="T48"/>
    </row>
    <row r="49" spans="1:20" ht="15" x14ac:dyDescent="0.25">
      <c r="A49" s="32">
        <v>146</v>
      </c>
      <c r="B49" s="13" t="s">
        <v>54</v>
      </c>
      <c r="C49" s="15">
        <v>4492</v>
      </c>
      <c r="D49" s="15">
        <v>3909191.81</v>
      </c>
      <c r="E49" s="15">
        <v>2983060.1568069109</v>
      </c>
      <c r="F49" s="234">
        <f>Yhteenveto[[#This Row],[Ikärakenne, laskennallinen kustannus]]+Yhteenveto[[#This Row],[Muut laskennalliset kustannukset ]]</f>
        <v>6892251.9668069109</v>
      </c>
      <c r="G49" s="329">
        <v>1388.69</v>
      </c>
      <c r="H49" s="17">
        <v>6237995.4800000004</v>
      </c>
      <c r="I49" s="345">
        <f>Yhteenveto[[#This Row],[Laskennalliset kustannukset yhteensä]]-Yhteenveto[[#This Row],[Omarahoitusosuus, €]]</f>
        <v>654256.48680691049</v>
      </c>
      <c r="J49" s="33">
        <v>1450372.5997813258</v>
      </c>
      <c r="K49" s="34">
        <v>-195808.68079400421</v>
      </c>
      <c r="L49" s="234">
        <f>Yhteenveto[[#This Row],[Valtionosuus omarahoitusosuuden jälkeen (välisumma)]]+Yhteenveto[[#This Row],[Lisäosat yhteensä]]+Yhteenveto[[#This Row],[Valtionosuuteen tehtävät vähennykset ja lisäykset, netto]]</f>
        <v>1908820.4057942324</v>
      </c>
      <c r="M49" s="34">
        <v>1142265.6476107622</v>
      </c>
      <c r="N49" s="308">
        <f>SUM(Yhteenveto[[#This Row],[Valtionosuus ennen verotuloihin perustuvaa valtionosuuden tasausta]]+Yhteenveto[[#This Row],[Verotuloihin perustuva valtionosuuden tasaus]])</f>
        <v>3051086.0534049943</v>
      </c>
      <c r="O49" s="244">
        <v>1026958.7816953794</v>
      </c>
      <c r="P49" s="380">
        <f>SUM(Yhteenveto[[#This Row],[Kunnan  peruspalvelujen valtionosuus ]:[Veroperustemuutoksista johtuvien veromenetysten korvaus]])</f>
        <v>4078044.8351003737</v>
      </c>
      <c r="Q49" s="34">
        <v>28370.340000000011</v>
      </c>
      <c r="R49" s="347">
        <f>+Yhteenveto[[#This Row],[Kunnan  peruspalvelujen valtionosuus ]]+Yhteenveto[[#This Row],[Veroperustemuutoksista johtuvien veromenetysten korvaus]]+Yhteenveto[[#This Row],[Kotikuntakorvaus, netto]]</f>
        <v>4106415.1751003736</v>
      </c>
      <c r="S49" s="11"/>
      <c r="T49"/>
    </row>
    <row r="50" spans="1:20" ht="15" x14ac:dyDescent="0.25">
      <c r="A50" s="32">
        <v>148</v>
      </c>
      <c r="B50" s="13" t="s">
        <v>55</v>
      </c>
      <c r="C50" s="15">
        <v>7047</v>
      </c>
      <c r="D50" s="15">
        <v>8347399.8500000006</v>
      </c>
      <c r="E50" s="15">
        <v>7136352.4070844185</v>
      </c>
      <c r="F50" s="234">
        <f>Yhteenveto[[#This Row],[Ikärakenne, laskennallinen kustannus]]+Yhteenveto[[#This Row],[Muut laskennalliset kustannukset ]]</f>
        <v>15483752.257084418</v>
      </c>
      <c r="G50" s="329">
        <v>1388.69</v>
      </c>
      <c r="H50" s="17">
        <v>9786098.4299999997</v>
      </c>
      <c r="I50" s="345">
        <f>Yhteenveto[[#This Row],[Laskennalliset kustannukset yhteensä]]-Yhteenveto[[#This Row],[Omarahoitusosuus, €]]</f>
        <v>5697653.8270844184</v>
      </c>
      <c r="J50" s="33">
        <v>2852181.8891514</v>
      </c>
      <c r="K50" s="34">
        <v>2514684.1424764316</v>
      </c>
      <c r="L50" s="234">
        <f>Yhteenveto[[#This Row],[Valtionosuus omarahoitusosuuden jälkeen (välisumma)]]+Yhteenveto[[#This Row],[Lisäosat yhteensä]]+Yhteenveto[[#This Row],[Valtionosuuteen tehtävät vähennykset ja lisäykset, netto]]</f>
        <v>11064519.85871225</v>
      </c>
      <c r="M50" s="34">
        <v>-18030.551669187938</v>
      </c>
      <c r="N50" s="308">
        <f>SUM(Yhteenveto[[#This Row],[Valtionosuus ennen verotuloihin perustuvaa valtionosuuden tasausta]]+Yhteenveto[[#This Row],[Verotuloihin perustuva valtionosuuden tasaus]])</f>
        <v>11046489.307043063</v>
      </c>
      <c r="O50" s="244">
        <v>1162894.0983254092</v>
      </c>
      <c r="P50" s="380">
        <f>SUM(Yhteenveto[[#This Row],[Kunnan  peruspalvelujen valtionosuus ]:[Veroperustemuutoksista johtuvien veromenetysten korvaus]])</f>
        <v>12209383.405368472</v>
      </c>
      <c r="Q50" s="34">
        <v>-2474.5241000000096</v>
      </c>
      <c r="R50" s="347">
        <f>+Yhteenveto[[#This Row],[Kunnan  peruspalvelujen valtionosuus ]]+Yhteenveto[[#This Row],[Veroperustemuutoksista johtuvien veromenetysten korvaus]]+Yhteenveto[[#This Row],[Kotikuntakorvaus, netto]]</f>
        <v>12206908.881268471</v>
      </c>
      <c r="S50" s="11"/>
      <c r="T50"/>
    </row>
    <row r="51" spans="1:20" ht="15" x14ac:dyDescent="0.25">
      <c r="A51" s="32">
        <v>149</v>
      </c>
      <c r="B51" s="13" t="s">
        <v>56</v>
      </c>
      <c r="C51" s="15">
        <v>5384</v>
      </c>
      <c r="D51" s="15">
        <v>7706841.2700000005</v>
      </c>
      <c r="E51" s="15">
        <v>2052340.108512494</v>
      </c>
      <c r="F51" s="234">
        <f>Yhteenveto[[#This Row],[Ikärakenne, laskennallinen kustannus]]+Yhteenveto[[#This Row],[Muut laskennalliset kustannukset ]]</f>
        <v>9759181.3785124943</v>
      </c>
      <c r="G51" s="329">
        <v>1388.69</v>
      </c>
      <c r="H51" s="17">
        <v>7476706.96</v>
      </c>
      <c r="I51" s="345">
        <f>Yhteenveto[[#This Row],[Laskennalliset kustannukset yhteensä]]-Yhteenveto[[#This Row],[Omarahoitusosuus, €]]</f>
        <v>2282474.4185124943</v>
      </c>
      <c r="J51" s="33">
        <v>152547.98829872932</v>
      </c>
      <c r="K51" s="34">
        <v>540401.65855334117</v>
      </c>
      <c r="L51" s="234">
        <f>Yhteenveto[[#This Row],[Valtionosuus omarahoitusosuuden jälkeen (välisumma)]]+Yhteenveto[[#This Row],[Lisäosat yhteensä]]+Yhteenveto[[#This Row],[Valtionosuuteen tehtävät vähennykset ja lisäykset, netto]]</f>
        <v>2975424.0653645648</v>
      </c>
      <c r="M51" s="34">
        <v>-66793.833499252563</v>
      </c>
      <c r="N51" s="308">
        <f>SUM(Yhteenveto[[#This Row],[Valtionosuus ennen verotuloihin perustuvaa valtionosuuden tasausta]]+Yhteenveto[[#This Row],[Verotuloihin perustuva valtionosuuden tasaus]])</f>
        <v>2908630.231865312</v>
      </c>
      <c r="O51" s="244">
        <v>862430.82720374875</v>
      </c>
      <c r="P51" s="380">
        <f>SUM(Yhteenveto[[#This Row],[Kunnan  peruspalvelujen valtionosuus ]:[Veroperustemuutoksista johtuvien veromenetysten korvaus]])</f>
        <v>3771061.0590690607</v>
      </c>
      <c r="Q51" s="34">
        <v>-2539271.5203999998</v>
      </c>
      <c r="R51" s="347">
        <f>+Yhteenveto[[#This Row],[Kunnan  peruspalvelujen valtionosuus ]]+Yhteenveto[[#This Row],[Veroperustemuutoksista johtuvien veromenetysten korvaus]]+Yhteenveto[[#This Row],[Kotikuntakorvaus, netto]]</f>
        <v>1231789.5386690609</v>
      </c>
      <c r="S51" s="11"/>
      <c r="T51"/>
    </row>
    <row r="52" spans="1:20" ht="15" x14ac:dyDescent="0.25">
      <c r="A52" s="32">
        <v>151</v>
      </c>
      <c r="B52" s="13" t="s">
        <v>57</v>
      </c>
      <c r="C52" s="15">
        <v>1852</v>
      </c>
      <c r="D52" s="15">
        <v>1967437.0400000003</v>
      </c>
      <c r="E52" s="15">
        <v>749083.02116082981</v>
      </c>
      <c r="F52" s="234">
        <f>Yhteenveto[[#This Row],[Ikärakenne, laskennallinen kustannus]]+Yhteenveto[[#This Row],[Muut laskennalliset kustannukset ]]</f>
        <v>2716520.0611608298</v>
      </c>
      <c r="G52" s="329">
        <v>1388.69</v>
      </c>
      <c r="H52" s="17">
        <v>2571853.88</v>
      </c>
      <c r="I52" s="345">
        <f>Yhteenveto[[#This Row],[Laskennalliset kustannukset yhteensä]]-Yhteenveto[[#This Row],[Omarahoitusosuus, €]]</f>
        <v>144666.18116082996</v>
      </c>
      <c r="J52" s="33">
        <v>232599.53865746455</v>
      </c>
      <c r="K52" s="34">
        <v>-677040.37937019998</v>
      </c>
      <c r="L52" s="234">
        <f>Yhteenveto[[#This Row],[Valtionosuus omarahoitusosuuden jälkeen (välisumma)]]+Yhteenveto[[#This Row],[Lisäosat yhteensä]]+Yhteenveto[[#This Row],[Valtionosuuteen tehtävät vähennykset ja lisäykset, netto]]</f>
        <v>-299774.65955190547</v>
      </c>
      <c r="M52" s="34">
        <v>756842.32569668361</v>
      </c>
      <c r="N52" s="308">
        <f>SUM(Yhteenveto[[#This Row],[Valtionosuus ennen verotuloihin perustuvaa valtionosuuden tasausta]]+Yhteenveto[[#This Row],[Verotuloihin perustuva valtionosuuden tasaus]])</f>
        <v>457067.66614477814</v>
      </c>
      <c r="O52" s="244">
        <v>499436.98848256422</v>
      </c>
      <c r="P52" s="380">
        <f>SUM(Yhteenveto[[#This Row],[Kunnan  peruspalvelujen valtionosuus ]:[Veroperustemuutoksista johtuvien veromenetysten korvaus]])</f>
        <v>956504.65462734236</v>
      </c>
      <c r="Q52" s="34">
        <v>0</v>
      </c>
      <c r="R52" s="347">
        <f>+Yhteenveto[[#This Row],[Kunnan  peruspalvelujen valtionosuus ]]+Yhteenveto[[#This Row],[Veroperustemuutoksista johtuvien veromenetysten korvaus]]+Yhteenveto[[#This Row],[Kotikuntakorvaus, netto]]</f>
        <v>956504.65462734236</v>
      </c>
      <c r="S52" s="11"/>
      <c r="T52"/>
    </row>
    <row r="53" spans="1:20" ht="15" x14ac:dyDescent="0.25">
      <c r="A53" s="32">
        <v>152</v>
      </c>
      <c r="B53" s="13" t="s">
        <v>58</v>
      </c>
      <c r="C53" s="15">
        <v>4406</v>
      </c>
      <c r="D53" s="15">
        <v>6742401.1200000001</v>
      </c>
      <c r="E53" s="15">
        <v>644359.79454852315</v>
      </c>
      <c r="F53" s="234">
        <f>Yhteenveto[[#This Row],[Ikärakenne, laskennallinen kustannus]]+Yhteenveto[[#This Row],[Muut laskennalliset kustannukset ]]</f>
        <v>7386760.9145485237</v>
      </c>
      <c r="G53" s="329">
        <v>1388.69</v>
      </c>
      <c r="H53" s="17">
        <v>6118568.1400000006</v>
      </c>
      <c r="I53" s="345">
        <f>Yhteenveto[[#This Row],[Laskennalliset kustannukset yhteensä]]-Yhteenveto[[#This Row],[Omarahoitusosuus, €]]</f>
        <v>1268192.7745485231</v>
      </c>
      <c r="J53" s="33">
        <v>112563.92250810846</v>
      </c>
      <c r="K53" s="34">
        <v>-432843.07892164885</v>
      </c>
      <c r="L53" s="234">
        <f>Yhteenveto[[#This Row],[Valtionosuus omarahoitusosuuden jälkeen (välisumma)]]+Yhteenveto[[#This Row],[Lisäosat yhteensä]]+Yhteenveto[[#This Row],[Valtionosuuteen tehtävät vähennykset ja lisäykset, netto]]</f>
        <v>947913.61813498265</v>
      </c>
      <c r="M53" s="34">
        <v>2129321.2772719357</v>
      </c>
      <c r="N53" s="308">
        <f>SUM(Yhteenveto[[#This Row],[Valtionosuus ennen verotuloihin perustuvaa valtionosuuden tasausta]]+Yhteenveto[[#This Row],[Verotuloihin perustuva valtionosuuden tasaus]])</f>
        <v>3077234.8954069186</v>
      </c>
      <c r="O53" s="244">
        <v>927636.50071073952</v>
      </c>
      <c r="P53" s="380">
        <f>SUM(Yhteenveto[[#This Row],[Kunnan  peruspalvelujen valtionosuus ]:[Veroperustemuutoksista johtuvien veromenetysten korvaus]])</f>
        <v>4004871.3961176584</v>
      </c>
      <c r="Q53" s="34">
        <v>281181.59200000006</v>
      </c>
      <c r="R53" s="347">
        <f>+Yhteenveto[[#This Row],[Kunnan  peruspalvelujen valtionosuus ]]+Yhteenveto[[#This Row],[Veroperustemuutoksista johtuvien veromenetysten korvaus]]+Yhteenveto[[#This Row],[Kotikuntakorvaus, netto]]</f>
        <v>4286052.9881176585</v>
      </c>
      <c r="S53" s="11"/>
      <c r="T53"/>
    </row>
    <row r="54" spans="1:20" ht="15" x14ac:dyDescent="0.25">
      <c r="A54" s="32">
        <v>153</v>
      </c>
      <c r="B54" s="13" t="s">
        <v>59</v>
      </c>
      <c r="C54" s="15">
        <v>25208</v>
      </c>
      <c r="D54" s="15">
        <v>28994483.899999999</v>
      </c>
      <c r="E54" s="15">
        <v>6451740.4504878335</v>
      </c>
      <c r="F54" s="234">
        <f>Yhteenveto[[#This Row],[Ikärakenne, laskennallinen kustannus]]+Yhteenveto[[#This Row],[Muut laskennalliset kustannukset ]]</f>
        <v>35446224.350487828</v>
      </c>
      <c r="G54" s="329">
        <v>1388.69</v>
      </c>
      <c r="H54" s="17">
        <v>35006097.520000003</v>
      </c>
      <c r="I54" s="345">
        <f>Yhteenveto[[#This Row],[Laskennalliset kustannukset yhteensä]]-Yhteenveto[[#This Row],[Omarahoitusosuus, €]]</f>
        <v>440126.83048782498</v>
      </c>
      <c r="J54" s="33">
        <v>771521.00901739649</v>
      </c>
      <c r="K54" s="34">
        <v>5573709.7734576128</v>
      </c>
      <c r="L54" s="234">
        <f>Yhteenveto[[#This Row],[Valtionosuus omarahoitusosuuden jälkeen (välisumma)]]+Yhteenveto[[#This Row],[Lisäosat yhteensä]]+Yhteenveto[[#This Row],[Valtionosuuteen tehtävät vähennykset ja lisäykset, netto]]</f>
        <v>6785357.6129628345</v>
      </c>
      <c r="M54" s="34">
        <v>7725364.667784147</v>
      </c>
      <c r="N54" s="308">
        <f>SUM(Yhteenveto[[#This Row],[Valtionosuus ennen verotuloihin perustuvaa valtionosuuden tasausta]]+Yhteenveto[[#This Row],[Verotuloihin perustuva valtionosuuden tasaus]])</f>
        <v>14510722.280746982</v>
      </c>
      <c r="O54" s="244">
        <v>3865957.2442810275</v>
      </c>
      <c r="P54" s="380">
        <f>SUM(Yhteenveto[[#This Row],[Kunnan  peruspalvelujen valtionosuus ]:[Veroperustemuutoksista johtuvien veromenetysten korvaus]])</f>
        <v>18376679.525028009</v>
      </c>
      <c r="Q54" s="34">
        <v>-1022812.2260700001</v>
      </c>
      <c r="R54" s="347">
        <f>+Yhteenveto[[#This Row],[Kunnan  peruspalvelujen valtionosuus ]]+Yhteenveto[[#This Row],[Veroperustemuutoksista johtuvien veromenetysten korvaus]]+Yhteenveto[[#This Row],[Kotikuntakorvaus, netto]]</f>
        <v>17353867.298958007</v>
      </c>
      <c r="S54" s="11"/>
      <c r="T54"/>
    </row>
    <row r="55" spans="1:20" ht="15" x14ac:dyDescent="0.25">
      <c r="A55" s="32">
        <v>165</v>
      </c>
      <c r="B55" s="13" t="s">
        <v>60</v>
      </c>
      <c r="C55" s="15">
        <v>16280</v>
      </c>
      <c r="D55" s="15">
        <v>25494585.91</v>
      </c>
      <c r="E55" s="15">
        <v>2699628.37621145</v>
      </c>
      <c r="F55" s="234">
        <f>Yhteenveto[[#This Row],[Ikärakenne, laskennallinen kustannus]]+Yhteenveto[[#This Row],[Muut laskennalliset kustannukset ]]</f>
        <v>28194214.28621145</v>
      </c>
      <c r="G55" s="329">
        <v>1388.69</v>
      </c>
      <c r="H55" s="17">
        <v>22607873.199999999</v>
      </c>
      <c r="I55" s="345">
        <f>Yhteenveto[[#This Row],[Laskennalliset kustannukset yhteensä]]-Yhteenveto[[#This Row],[Omarahoitusosuus, €]]</f>
        <v>5586341.0862114504</v>
      </c>
      <c r="J55" s="33">
        <v>453239.27329802024</v>
      </c>
      <c r="K55" s="34">
        <v>-1417774.3939744234</v>
      </c>
      <c r="L55" s="234">
        <f>Yhteenveto[[#This Row],[Valtionosuus omarahoitusosuuden jälkeen (välisumma)]]+Yhteenveto[[#This Row],[Lisäosat yhteensä]]+Yhteenveto[[#This Row],[Valtionosuuteen tehtävät vähennykset ja lisäykset, netto]]</f>
        <v>4621805.9655350475</v>
      </c>
      <c r="M55" s="34">
        <v>4647722.9933844553</v>
      </c>
      <c r="N55" s="308">
        <f>SUM(Yhteenveto[[#This Row],[Valtionosuus ennen verotuloihin perustuvaa valtionosuuden tasausta]]+Yhteenveto[[#This Row],[Verotuloihin perustuva valtionosuuden tasaus]])</f>
        <v>9269528.9589195028</v>
      </c>
      <c r="O55" s="244">
        <v>2512749.312634449</v>
      </c>
      <c r="P55" s="380">
        <f>SUM(Yhteenveto[[#This Row],[Kunnan  peruspalvelujen valtionosuus ]:[Veroperustemuutoksista johtuvien veromenetysten korvaus]])</f>
        <v>11782278.271553952</v>
      </c>
      <c r="Q55" s="34">
        <v>303578.39930000028</v>
      </c>
      <c r="R55" s="347">
        <f>+Yhteenveto[[#This Row],[Kunnan  peruspalvelujen valtionosuus ]]+Yhteenveto[[#This Row],[Veroperustemuutoksista johtuvien veromenetysten korvaus]]+Yhteenveto[[#This Row],[Kotikuntakorvaus, netto]]</f>
        <v>12085856.670853952</v>
      </c>
      <c r="S55" s="11"/>
      <c r="T55"/>
    </row>
    <row r="56" spans="1:20" ht="15" x14ac:dyDescent="0.25">
      <c r="A56" s="32">
        <v>167</v>
      </c>
      <c r="B56" s="13" t="s">
        <v>61</v>
      </c>
      <c r="C56" s="15">
        <v>77513</v>
      </c>
      <c r="D56" s="15">
        <v>97856039.890000001</v>
      </c>
      <c r="E56" s="15">
        <v>19361544.668189548</v>
      </c>
      <c r="F56" s="234">
        <f>Yhteenveto[[#This Row],[Ikärakenne, laskennallinen kustannus]]+Yhteenveto[[#This Row],[Muut laskennalliset kustannukset ]]</f>
        <v>117217584.55818954</v>
      </c>
      <c r="G56" s="329">
        <v>1388.69</v>
      </c>
      <c r="H56" s="17">
        <v>107641527.97</v>
      </c>
      <c r="I56" s="345">
        <f>Yhteenveto[[#This Row],[Laskennalliset kustannukset yhteensä]]-Yhteenveto[[#This Row],[Omarahoitusosuus, €]]</f>
        <v>9576056.5881895423</v>
      </c>
      <c r="J56" s="33">
        <v>2849680.1754598608</v>
      </c>
      <c r="K56" s="34">
        <v>-8775642.6919187792</v>
      </c>
      <c r="L56" s="234">
        <f>Yhteenveto[[#This Row],[Valtionosuus omarahoitusosuuden jälkeen (välisumma)]]+Yhteenveto[[#This Row],[Lisäosat yhteensä]]+Yhteenveto[[#This Row],[Valtionosuuteen tehtävät vähennykset ja lisäykset, netto]]</f>
        <v>3650094.0717306249</v>
      </c>
      <c r="M56" s="34">
        <v>23417808.912617035</v>
      </c>
      <c r="N56" s="308">
        <f>SUM(Yhteenveto[[#This Row],[Valtionosuus ennen verotuloihin perustuvaa valtionosuuden tasausta]]+Yhteenveto[[#This Row],[Verotuloihin perustuva valtionosuuden tasaus]])</f>
        <v>27067902.98434766</v>
      </c>
      <c r="O56" s="244">
        <v>12672879.472362412</v>
      </c>
      <c r="P56" s="380">
        <f>SUM(Yhteenveto[[#This Row],[Kunnan  peruspalvelujen valtionosuus ]:[Veroperustemuutoksista johtuvien veromenetysten korvaus]])</f>
        <v>39740782.45671007</v>
      </c>
      <c r="Q56" s="34">
        <v>-10935552.449899998</v>
      </c>
      <c r="R56" s="347">
        <f>+Yhteenveto[[#This Row],[Kunnan  peruspalvelujen valtionosuus ]]+Yhteenveto[[#This Row],[Veroperustemuutoksista johtuvien veromenetysten korvaus]]+Yhteenveto[[#This Row],[Kotikuntakorvaus, netto]]</f>
        <v>28805230.006810073</v>
      </c>
      <c r="S56" s="11"/>
      <c r="T56"/>
    </row>
    <row r="57" spans="1:20" ht="15" x14ac:dyDescent="0.25">
      <c r="A57" s="32">
        <v>169</v>
      </c>
      <c r="B57" s="13" t="s">
        <v>62</v>
      </c>
      <c r="C57" s="15">
        <v>4990</v>
      </c>
      <c r="D57" s="15">
        <v>7017104.2699999996</v>
      </c>
      <c r="E57" s="15">
        <v>814325.52581473847</v>
      </c>
      <c r="F57" s="234">
        <f>Yhteenveto[[#This Row],[Ikärakenne, laskennallinen kustannus]]+Yhteenveto[[#This Row],[Muut laskennalliset kustannukset ]]</f>
        <v>7831429.7958147377</v>
      </c>
      <c r="G57" s="329">
        <v>1388.69</v>
      </c>
      <c r="H57" s="17">
        <v>6929563.1000000006</v>
      </c>
      <c r="I57" s="345">
        <f>Yhteenveto[[#This Row],[Laskennalliset kustannukset yhteensä]]-Yhteenveto[[#This Row],[Omarahoitusosuus, €]]</f>
        <v>901866.69581473712</v>
      </c>
      <c r="J57" s="33">
        <v>127590.07310110086</v>
      </c>
      <c r="K57" s="34">
        <v>-5555.9608508931124</v>
      </c>
      <c r="L57" s="234">
        <f>Yhteenveto[[#This Row],[Valtionosuus omarahoitusosuuden jälkeen (välisumma)]]+Yhteenveto[[#This Row],[Lisäosat yhteensä]]+Yhteenveto[[#This Row],[Valtionosuuteen tehtävät vähennykset ja lisäykset, netto]]</f>
        <v>1023900.8080649448</v>
      </c>
      <c r="M57" s="34">
        <v>1902219.8190324954</v>
      </c>
      <c r="N57" s="308">
        <f>SUM(Yhteenveto[[#This Row],[Valtionosuus ennen verotuloihin perustuvaa valtionosuuden tasausta]]+Yhteenveto[[#This Row],[Verotuloihin perustuva valtionosuuden tasaus]])</f>
        <v>2926120.62709744</v>
      </c>
      <c r="O57" s="244">
        <v>903533.28554410953</v>
      </c>
      <c r="P57" s="380">
        <f>SUM(Yhteenveto[[#This Row],[Kunnan  peruspalvelujen valtionosuus ]:[Veroperustemuutoksista johtuvien veromenetysten korvaus]])</f>
        <v>3829653.9126415495</v>
      </c>
      <c r="Q57" s="34">
        <v>80382.62999999999</v>
      </c>
      <c r="R57" s="347">
        <f>+Yhteenveto[[#This Row],[Kunnan  peruspalvelujen valtionosuus ]]+Yhteenveto[[#This Row],[Veroperustemuutoksista johtuvien veromenetysten korvaus]]+Yhteenveto[[#This Row],[Kotikuntakorvaus, netto]]</f>
        <v>3910036.5426415494</v>
      </c>
      <c r="S57" s="11"/>
      <c r="T57"/>
    </row>
    <row r="58" spans="1:20" ht="15" x14ac:dyDescent="0.25">
      <c r="A58" s="32">
        <v>171</v>
      </c>
      <c r="B58" s="13" t="s">
        <v>63</v>
      </c>
      <c r="C58" s="15">
        <v>4540</v>
      </c>
      <c r="D58" s="15">
        <v>5779740.4500000002</v>
      </c>
      <c r="E58" s="15">
        <v>1131966.3482092915</v>
      </c>
      <c r="F58" s="234">
        <f>Yhteenveto[[#This Row],[Ikärakenne, laskennallinen kustannus]]+Yhteenveto[[#This Row],[Muut laskennalliset kustannukset ]]</f>
        <v>6911706.7982092919</v>
      </c>
      <c r="G58" s="329">
        <v>1388.69</v>
      </c>
      <c r="H58" s="17">
        <v>6304652.6000000006</v>
      </c>
      <c r="I58" s="345">
        <f>Yhteenveto[[#This Row],[Laskennalliset kustannukset yhteensä]]-Yhteenveto[[#This Row],[Omarahoitusosuus, €]]</f>
        <v>607054.19820929132</v>
      </c>
      <c r="J58" s="33">
        <v>155398.12916403741</v>
      </c>
      <c r="K58" s="34">
        <v>-628235.02031033859</v>
      </c>
      <c r="L58" s="234">
        <f>Yhteenveto[[#This Row],[Valtionosuus omarahoitusosuuden jälkeen (välisumma)]]+Yhteenveto[[#This Row],[Lisäosat yhteensä]]+Yhteenveto[[#This Row],[Valtionosuuteen tehtävät vähennykset ja lisäykset, netto]]</f>
        <v>134217.30706299015</v>
      </c>
      <c r="M58" s="34">
        <v>1473035.6550756306</v>
      </c>
      <c r="N58" s="308">
        <f>SUM(Yhteenveto[[#This Row],[Valtionosuus ennen verotuloihin perustuvaa valtionosuuden tasausta]]+Yhteenveto[[#This Row],[Verotuloihin perustuva valtionosuuden tasaus]])</f>
        <v>1607252.9621386207</v>
      </c>
      <c r="O58" s="244">
        <v>939271.50065603375</v>
      </c>
      <c r="P58" s="380">
        <f>SUM(Yhteenveto[[#This Row],[Kunnan  peruspalvelujen valtionosuus ]:[Veroperustemuutoksista johtuvien veromenetysten korvaus]])</f>
        <v>2546524.4627946545</v>
      </c>
      <c r="Q58" s="34">
        <v>8038.2629999999917</v>
      </c>
      <c r="R58" s="347">
        <f>+Yhteenveto[[#This Row],[Kunnan  peruspalvelujen valtionosuus ]]+Yhteenveto[[#This Row],[Veroperustemuutoksista johtuvien veromenetysten korvaus]]+Yhteenveto[[#This Row],[Kotikuntakorvaus, netto]]</f>
        <v>2554562.7257946543</v>
      </c>
      <c r="S58" s="11"/>
      <c r="T58"/>
    </row>
    <row r="59" spans="1:20" ht="15" x14ac:dyDescent="0.25">
      <c r="A59" s="32">
        <v>172</v>
      </c>
      <c r="B59" s="13" t="s">
        <v>64</v>
      </c>
      <c r="C59" s="15">
        <v>4171</v>
      </c>
      <c r="D59" s="15">
        <v>4373029.33</v>
      </c>
      <c r="E59" s="15">
        <v>1375270.2019092974</v>
      </c>
      <c r="F59" s="234">
        <f>Yhteenveto[[#This Row],[Ikärakenne, laskennallinen kustannus]]+Yhteenveto[[#This Row],[Muut laskennalliset kustannukset ]]</f>
        <v>5748299.5319092972</v>
      </c>
      <c r="G59" s="329">
        <v>1388.69</v>
      </c>
      <c r="H59" s="17">
        <v>5792225.9900000002</v>
      </c>
      <c r="I59" s="345">
        <f>Yhteenveto[[#This Row],[Laskennalliset kustannukset yhteensä]]-Yhteenveto[[#This Row],[Omarahoitusosuus, €]]</f>
        <v>-43926.458090703003</v>
      </c>
      <c r="J59" s="33">
        <v>675238.15160934243</v>
      </c>
      <c r="K59" s="34">
        <v>-499576.29095039732</v>
      </c>
      <c r="L59" s="234">
        <f>Yhteenveto[[#This Row],[Valtionosuus omarahoitusosuuden jälkeen (välisumma)]]+Yhteenveto[[#This Row],[Lisäosat yhteensä]]+Yhteenveto[[#This Row],[Valtionosuuteen tehtävät vähennykset ja lisäykset, netto]]</f>
        <v>131735.40256824211</v>
      </c>
      <c r="M59" s="34">
        <v>1635985.5329674939</v>
      </c>
      <c r="N59" s="308">
        <f>SUM(Yhteenveto[[#This Row],[Valtionosuus ennen verotuloihin perustuvaa valtionosuuden tasausta]]+Yhteenveto[[#This Row],[Verotuloihin perustuva valtionosuuden tasaus]])</f>
        <v>1767720.9355357359</v>
      </c>
      <c r="O59" s="244">
        <v>929982.00304647884</v>
      </c>
      <c r="P59" s="380">
        <f>SUM(Yhteenveto[[#This Row],[Kunnan  peruspalvelujen valtionosuus ]:[Veroperustemuutoksista johtuvien veromenetysten korvaus]])</f>
        <v>2697702.9385822145</v>
      </c>
      <c r="Q59" s="34">
        <v>-58348.332600000082</v>
      </c>
      <c r="R59" s="347">
        <f>+Yhteenveto[[#This Row],[Kunnan  peruspalvelujen valtionosuus ]]+Yhteenveto[[#This Row],[Veroperustemuutoksista johtuvien veromenetysten korvaus]]+Yhteenveto[[#This Row],[Kotikuntakorvaus, netto]]</f>
        <v>2639354.6059822142</v>
      </c>
      <c r="S59" s="11"/>
      <c r="T59"/>
    </row>
    <row r="60" spans="1:20" ht="15" x14ac:dyDescent="0.25">
      <c r="A60" s="32">
        <v>176</v>
      </c>
      <c r="B60" s="13" t="s">
        <v>65</v>
      </c>
      <c r="C60" s="15">
        <v>4352</v>
      </c>
      <c r="D60" s="15">
        <v>4293010.4800000004</v>
      </c>
      <c r="E60" s="15">
        <v>1992808.4682127032</v>
      </c>
      <c r="F60" s="234">
        <f>Yhteenveto[[#This Row],[Ikärakenne, laskennallinen kustannus]]+Yhteenveto[[#This Row],[Muut laskennalliset kustannukset ]]</f>
        <v>6285818.9482127037</v>
      </c>
      <c r="G60" s="329">
        <v>1388.69</v>
      </c>
      <c r="H60" s="17">
        <v>6043578.8799999999</v>
      </c>
      <c r="I60" s="345">
        <f>Yhteenveto[[#This Row],[Laskennalliset kustannukset yhteensä]]-Yhteenveto[[#This Row],[Omarahoitusosuus, €]]</f>
        <v>242240.0682127038</v>
      </c>
      <c r="J60" s="33">
        <v>1363728.993739944</v>
      </c>
      <c r="K60" s="34">
        <v>-2603386.0700938413</v>
      </c>
      <c r="L60" s="234">
        <f>Yhteenveto[[#This Row],[Valtionosuus omarahoitusosuuden jälkeen (välisumma)]]+Yhteenveto[[#This Row],[Lisäosat yhteensä]]+Yhteenveto[[#This Row],[Valtionosuuteen tehtävät vähennykset ja lisäykset, netto]]</f>
        <v>-997417.00814119354</v>
      </c>
      <c r="M60" s="34">
        <v>2137343.916281173</v>
      </c>
      <c r="N60" s="308">
        <f>SUM(Yhteenveto[[#This Row],[Valtionosuus ennen verotuloihin perustuvaa valtionosuuden tasausta]]+Yhteenveto[[#This Row],[Verotuloihin perustuva valtionosuuden tasaus]])</f>
        <v>1139926.9081399795</v>
      </c>
      <c r="O60" s="244">
        <v>996709.66890892666</v>
      </c>
      <c r="P60" s="380">
        <f>SUM(Yhteenveto[[#This Row],[Kunnan  peruspalvelujen valtionosuus ]:[Veroperustemuutoksista johtuvien veromenetysten korvaus]])</f>
        <v>2136636.5770489061</v>
      </c>
      <c r="Q60" s="34">
        <v>-275980.36300000007</v>
      </c>
      <c r="R60" s="347">
        <f>+Yhteenveto[[#This Row],[Kunnan  peruspalvelujen valtionosuus ]]+Yhteenveto[[#This Row],[Veroperustemuutoksista johtuvien veromenetysten korvaus]]+Yhteenveto[[#This Row],[Kotikuntakorvaus, netto]]</f>
        <v>1860656.214048906</v>
      </c>
      <c r="S60" s="11"/>
      <c r="T60"/>
    </row>
    <row r="61" spans="1:20" ht="15" x14ac:dyDescent="0.25">
      <c r="A61" s="32">
        <v>177</v>
      </c>
      <c r="B61" s="13" t="s">
        <v>66</v>
      </c>
      <c r="C61" s="15">
        <v>1768</v>
      </c>
      <c r="D61" s="15">
        <v>2402288.63</v>
      </c>
      <c r="E61" s="15">
        <v>376446.29771550029</v>
      </c>
      <c r="F61" s="234">
        <f>Yhteenveto[[#This Row],[Ikärakenne, laskennallinen kustannus]]+Yhteenveto[[#This Row],[Muut laskennalliset kustannukset ]]</f>
        <v>2778734.9277155004</v>
      </c>
      <c r="G61" s="329">
        <v>1388.69</v>
      </c>
      <c r="H61" s="17">
        <v>2455203.92</v>
      </c>
      <c r="I61" s="345">
        <f>Yhteenveto[[#This Row],[Laskennalliset kustannukset yhteensä]]-Yhteenveto[[#This Row],[Omarahoitusosuus, €]]</f>
        <v>323531.00771550043</v>
      </c>
      <c r="J61" s="33">
        <v>129599.23186567474</v>
      </c>
      <c r="K61" s="34">
        <v>489405.10801297514</v>
      </c>
      <c r="L61" s="234">
        <f>Yhteenveto[[#This Row],[Valtionosuus omarahoitusosuuden jälkeen (välisumma)]]+Yhteenveto[[#This Row],[Lisäosat yhteensä]]+Yhteenveto[[#This Row],[Valtionosuuteen tehtävät vähennykset ja lisäykset, netto]]</f>
        <v>942535.34759415034</v>
      </c>
      <c r="M61" s="34">
        <v>321711.32751182676</v>
      </c>
      <c r="N61" s="308">
        <f>SUM(Yhteenveto[[#This Row],[Valtionosuus ennen verotuloihin perustuvaa valtionosuuden tasausta]]+Yhteenveto[[#This Row],[Verotuloihin perustuva valtionosuuden tasaus]])</f>
        <v>1264246.6751059771</v>
      </c>
      <c r="O61" s="244">
        <v>372687.53085961123</v>
      </c>
      <c r="P61" s="380">
        <f>SUM(Yhteenveto[[#This Row],[Kunnan  peruspalvelujen valtionosuus ]:[Veroperustemuutoksista johtuvien veromenetysten korvaus]])</f>
        <v>1636934.2059655883</v>
      </c>
      <c r="Q61" s="34">
        <v>104849.42136666665</v>
      </c>
      <c r="R61" s="347">
        <f>+Yhteenveto[[#This Row],[Kunnan  peruspalvelujen valtionosuus ]]+Yhteenveto[[#This Row],[Veroperustemuutoksista johtuvien veromenetysten korvaus]]+Yhteenveto[[#This Row],[Kotikuntakorvaus, netto]]</f>
        <v>1741783.627332255</v>
      </c>
      <c r="S61" s="11"/>
      <c r="T61"/>
    </row>
    <row r="62" spans="1:20" ht="15" x14ac:dyDescent="0.25">
      <c r="A62" s="32">
        <v>178</v>
      </c>
      <c r="B62" s="13" t="s">
        <v>67</v>
      </c>
      <c r="C62" s="15">
        <v>5769</v>
      </c>
      <c r="D62" s="15">
        <v>6501056.0899999999</v>
      </c>
      <c r="E62" s="15">
        <v>1626372.4489157675</v>
      </c>
      <c r="F62" s="234">
        <f>Yhteenveto[[#This Row],[Ikärakenne, laskennallinen kustannus]]+Yhteenveto[[#This Row],[Muut laskennalliset kustannukset ]]</f>
        <v>8127428.5389157673</v>
      </c>
      <c r="G62" s="329">
        <v>1388.69</v>
      </c>
      <c r="H62" s="17">
        <v>8011352.6100000003</v>
      </c>
      <c r="I62" s="345">
        <f>Yhteenveto[[#This Row],[Laskennalliset kustannukset yhteensä]]-Yhteenveto[[#This Row],[Omarahoitusosuus, €]]</f>
        <v>116075.928915767</v>
      </c>
      <c r="J62" s="33">
        <v>458556.84415699332</v>
      </c>
      <c r="K62" s="34">
        <v>48177.710071291702</v>
      </c>
      <c r="L62" s="234">
        <f>Yhteenveto[[#This Row],[Valtionosuus omarahoitusosuuden jälkeen (välisumma)]]+Yhteenveto[[#This Row],[Lisäosat yhteensä]]+Yhteenveto[[#This Row],[Valtionosuuteen tehtävät vähennykset ja lisäykset, netto]]</f>
        <v>622810.48314405198</v>
      </c>
      <c r="M62" s="34">
        <v>2276173.6148583498</v>
      </c>
      <c r="N62" s="308">
        <f>SUM(Yhteenveto[[#This Row],[Valtionosuus ennen verotuloihin perustuvaa valtionosuuden tasausta]]+Yhteenveto[[#This Row],[Verotuloihin perustuva valtionosuuden tasaus]])</f>
        <v>2898984.0980024016</v>
      </c>
      <c r="O62" s="244">
        <v>1344014.8102650952</v>
      </c>
      <c r="P62" s="380">
        <f>SUM(Yhteenveto[[#This Row],[Kunnan  peruspalvelujen valtionosuus ]:[Veroperustemuutoksista johtuvien veromenetysten korvaus]])</f>
        <v>4242998.9082674971</v>
      </c>
      <c r="Q62" s="34">
        <v>18330.391900000017</v>
      </c>
      <c r="R62" s="347">
        <f>+Yhteenveto[[#This Row],[Kunnan  peruspalvelujen valtionosuus ]]+Yhteenveto[[#This Row],[Veroperustemuutoksista johtuvien veromenetysten korvaus]]+Yhteenveto[[#This Row],[Kotikuntakorvaus, netto]]</f>
        <v>4261329.3001674972</v>
      </c>
      <c r="S62" s="11"/>
      <c r="T62"/>
    </row>
    <row r="63" spans="1:20" ht="15" x14ac:dyDescent="0.25">
      <c r="A63" s="32">
        <v>179</v>
      </c>
      <c r="B63" s="13" t="s">
        <v>68</v>
      </c>
      <c r="C63" s="15">
        <v>145887</v>
      </c>
      <c r="D63" s="15">
        <v>205979176.84999999</v>
      </c>
      <c r="E63" s="15">
        <v>31943102.048691124</v>
      </c>
      <c r="F63" s="234">
        <f>Yhteenveto[[#This Row],[Ikärakenne, laskennallinen kustannus]]+Yhteenveto[[#This Row],[Muut laskennalliset kustannukset ]]</f>
        <v>237922278.89869112</v>
      </c>
      <c r="G63" s="329">
        <v>1388.69</v>
      </c>
      <c r="H63" s="17">
        <v>202591818.03</v>
      </c>
      <c r="I63" s="345">
        <f>Yhteenveto[[#This Row],[Laskennalliset kustannukset yhteensä]]-Yhteenveto[[#This Row],[Omarahoitusosuus, €]]</f>
        <v>35330460.868691117</v>
      </c>
      <c r="J63" s="33">
        <v>6269311.5664877435</v>
      </c>
      <c r="K63" s="34">
        <v>-45585766.001474731</v>
      </c>
      <c r="L63" s="234">
        <f>Yhteenveto[[#This Row],[Valtionosuus omarahoitusosuuden jälkeen (välisumma)]]+Yhteenveto[[#This Row],[Lisäosat yhteensä]]+Yhteenveto[[#This Row],[Valtionosuuteen tehtävät vähennykset ja lisäykset, netto]]</f>
        <v>-3985993.5662958696</v>
      </c>
      <c r="M63" s="34">
        <v>35839222.613212943</v>
      </c>
      <c r="N63" s="308">
        <f>SUM(Yhteenveto[[#This Row],[Valtionosuus ennen verotuloihin perustuvaa valtionosuuden tasausta]]+Yhteenveto[[#This Row],[Verotuloihin perustuva valtionosuuden tasaus]])</f>
        <v>31853229.046917073</v>
      </c>
      <c r="O63" s="244">
        <v>21221489.079334859</v>
      </c>
      <c r="P63" s="380">
        <f>SUM(Yhteenveto[[#This Row],[Kunnan  peruspalvelujen valtionosuus ]:[Veroperustemuutoksista johtuvien veromenetysten korvaus]])</f>
        <v>53074718.126251936</v>
      </c>
      <c r="Q63" s="34">
        <v>-11384114.31951</v>
      </c>
      <c r="R63" s="347">
        <f>+Yhteenveto[[#This Row],[Kunnan  peruspalvelujen valtionosuus ]]+Yhteenveto[[#This Row],[Veroperustemuutoksista johtuvien veromenetysten korvaus]]+Yhteenveto[[#This Row],[Kotikuntakorvaus, netto]]</f>
        <v>41690603.806741938</v>
      </c>
      <c r="S63" s="11"/>
      <c r="T63"/>
    </row>
    <row r="64" spans="1:20" ht="15" x14ac:dyDescent="0.25">
      <c r="A64" s="32">
        <v>181</v>
      </c>
      <c r="B64" s="13" t="s">
        <v>69</v>
      </c>
      <c r="C64" s="15">
        <v>1683</v>
      </c>
      <c r="D64" s="15">
        <v>2271700.4800000004</v>
      </c>
      <c r="E64" s="15">
        <v>358056.62041109335</v>
      </c>
      <c r="F64" s="234">
        <f>Yhteenveto[[#This Row],[Ikärakenne, laskennallinen kustannus]]+Yhteenveto[[#This Row],[Muut laskennalliset kustannukset ]]</f>
        <v>2629757.1004110938</v>
      </c>
      <c r="G64" s="329">
        <v>1388.69</v>
      </c>
      <c r="H64" s="17">
        <v>2337165.27</v>
      </c>
      <c r="I64" s="345">
        <f>Yhteenveto[[#This Row],[Laskennalliset kustannukset yhteensä]]-Yhteenveto[[#This Row],[Omarahoitusosuus, €]]</f>
        <v>292591.83041109378</v>
      </c>
      <c r="J64" s="33">
        <v>88118.711377253945</v>
      </c>
      <c r="K64" s="34">
        <v>474857.4709596319</v>
      </c>
      <c r="L64" s="234">
        <f>Yhteenveto[[#This Row],[Valtionosuus omarahoitusosuuden jälkeen (välisumma)]]+Yhteenveto[[#This Row],[Lisäosat yhteensä]]+Yhteenveto[[#This Row],[Valtionosuuteen tehtävät vähennykset ja lisäykset, netto]]</f>
        <v>855568.01274797961</v>
      </c>
      <c r="M64" s="34">
        <v>925287.16759762645</v>
      </c>
      <c r="N64" s="308">
        <f>SUM(Yhteenveto[[#This Row],[Valtionosuus ennen verotuloihin perustuvaa valtionosuuden tasausta]]+Yhteenveto[[#This Row],[Verotuloihin perustuva valtionosuuden tasaus]])</f>
        <v>1780855.1803456061</v>
      </c>
      <c r="O64" s="244">
        <v>426361.30558149749</v>
      </c>
      <c r="P64" s="380">
        <f>SUM(Yhteenveto[[#This Row],[Kunnan  peruspalvelujen valtionosuus ]:[Veroperustemuutoksista johtuvien veromenetysten korvaus]])</f>
        <v>2207216.4859271036</v>
      </c>
      <c r="Q64" s="34">
        <v>69349.72</v>
      </c>
      <c r="R64" s="347">
        <f>+Yhteenveto[[#This Row],[Kunnan  peruspalvelujen valtionosuus ]]+Yhteenveto[[#This Row],[Veroperustemuutoksista johtuvien veromenetysten korvaus]]+Yhteenveto[[#This Row],[Kotikuntakorvaus, netto]]</f>
        <v>2276566.2059271038</v>
      </c>
      <c r="S64" s="11"/>
      <c r="T64"/>
    </row>
    <row r="65" spans="1:20" ht="15" x14ac:dyDescent="0.25">
      <c r="A65" s="32">
        <v>182</v>
      </c>
      <c r="B65" s="13" t="s">
        <v>70</v>
      </c>
      <c r="C65" s="15">
        <v>19347</v>
      </c>
      <c r="D65" s="15">
        <v>23277948.020000003</v>
      </c>
      <c r="E65" s="15">
        <v>4266894.591874769</v>
      </c>
      <c r="F65" s="234">
        <f>Yhteenveto[[#This Row],[Ikärakenne, laskennallinen kustannus]]+Yhteenveto[[#This Row],[Muut laskennalliset kustannukset ]]</f>
        <v>27544842.611874774</v>
      </c>
      <c r="G65" s="329">
        <v>1388.69</v>
      </c>
      <c r="H65" s="17">
        <v>26866985.43</v>
      </c>
      <c r="I65" s="345">
        <f>Yhteenveto[[#This Row],[Laskennalliset kustannukset yhteensä]]-Yhteenveto[[#This Row],[Omarahoitusosuus, €]]</f>
        <v>677857.1818747744</v>
      </c>
      <c r="J65" s="33">
        <v>900460.84111399273</v>
      </c>
      <c r="K65" s="34">
        <v>-4236056.1707454901</v>
      </c>
      <c r="L65" s="234">
        <f>Yhteenveto[[#This Row],[Valtionosuus omarahoitusosuuden jälkeen (välisumma)]]+Yhteenveto[[#This Row],[Lisäosat yhteensä]]+Yhteenveto[[#This Row],[Valtionosuuteen tehtävät vähennykset ja lisäykset, netto]]</f>
        <v>-2657738.1477567228</v>
      </c>
      <c r="M65" s="34">
        <v>2532216.7046914492</v>
      </c>
      <c r="N65" s="308">
        <f>SUM(Yhteenveto[[#This Row],[Valtionosuus ennen verotuloihin perustuvaa valtionosuuden tasausta]]+Yhteenveto[[#This Row],[Verotuloihin perustuva valtionosuuden tasaus]])</f>
        <v>-125521.44306527358</v>
      </c>
      <c r="O65" s="244">
        <v>3275389.5878337245</v>
      </c>
      <c r="P65" s="380">
        <f>SUM(Yhteenveto[[#This Row],[Kunnan  peruspalvelujen valtionosuus ]:[Veroperustemuutoksista johtuvien veromenetysten korvaus]])</f>
        <v>3149868.1447684509</v>
      </c>
      <c r="Q65" s="34">
        <v>-263970.2524</v>
      </c>
      <c r="R65" s="347">
        <f>+Yhteenveto[[#This Row],[Kunnan  peruspalvelujen valtionosuus ]]+Yhteenveto[[#This Row],[Veroperustemuutoksista johtuvien veromenetysten korvaus]]+Yhteenveto[[#This Row],[Kotikuntakorvaus, netto]]</f>
        <v>2885897.8923684508</v>
      </c>
      <c r="S65" s="11"/>
      <c r="T65"/>
    </row>
    <row r="66" spans="1:20" ht="15" x14ac:dyDescent="0.25">
      <c r="A66" s="32">
        <v>186</v>
      </c>
      <c r="B66" s="13" t="s">
        <v>71</v>
      </c>
      <c r="C66" s="15">
        <v>45630</v>
      </c>
      <c r="D66" s="15">
        <v>72260434.00999999</v>
      </c>
      <c r="E66" s="15">
        <v>9982436.4286724105</v>
      </c>
      <c r="F66" s="234">
        <f>Yhteenveto[[#This Row],[Ikärakenne, laskennallinen kustannus]]+Yhteenveto[[#This Row],[Muut laskennalliset kustannukset ]]</f>
        <v>82242870.438672394</v>
      </c>
      <c r="G66" s="329">
        <v>1388.69</v>
      </c>
      <c r="H66" s="17">
        <v>63365924.700000003</v>
      </c>
      <c r="I66" s="345">
        <f>Yhteenveto[[#This Row],[Laskennalliset kustannukset yhteensä]]-Yhteenveto[[#This Row],[Omarahoitusosuus, €]]</f>
        <v>18876945.738672391</v>
      </c>
      <c r="J66" s="33">
        <v>1963817.5378784193</v>
      </c>
      <c r="K66" s="34">
        <v>-15157382.847178267</v>
      </c>
      <c r="L66" s="234">
        <f>Yhteenveto[[#This Row],[Valtionosuus omarahoitusosuuden jälkeen (välisumma)]]+Yhteenveto[[#This Row],[Lisäosat yhteensä]]+Yhteenveto[[#This Row],[Valtionosuuteen tehtävät vähennykset ja lisäykset, netto]]</f>
        <v>5683380.4293725435</v>
      </c>
      <c r="M66" s="34">
        <v>1016478.1334061795</v>
      </c>
      <c r="N66" s="308">
        <f>SUM(Yhteenveto[[#This Row],[Valtionosuus ennen verotuloihin perustuvaa valtionosuuden tasausta]]+Yhteenveto[[#This Row],[Verotuloihin perustuva valtionosuuden tasaus]])</f>
        <v>6699858.5627787225</v>
      </c>
      <c r="O66" s="244">
        <v>5398864.8071859898</v>
      </c>
      <c r="P66" s="380">
        <f>SUM(Yhteenveto[[#This Row],[Kunnan  peruspalvelujen valtionosuus ]:[Veroperustemuutoksista johtuvien veromenetysten korvaus]])</f>
        <v>12098723.369964711</v>
      </c>
      <c r="Q66" s="34">
        <v>-2709938.029060001</v>
      </c>
      <c r="R66" s="347">
        <f>+Yhteenveto[[#This Row],[Kunnan  peruspalvelujen valtionosuus ]]+Yhteenveto[[#This Row],[Veroperustemuutoksista johtuvien veromenetysten korvaus]]+Yhteenveto[[#This Row],[Kotikuntakorvaus, netto]]</f>
        <v>9388785.3409047108</v>
      </c>
      <c r="S66" s="11"/>
      <c r="T66"/>
    </row>
    <row r="67" spans="1:20" ht="15" x14ac:dyDescent="0.25">
      <c r="A67" s="32">
        <v>202</v>
      </c>
      <c r="B67" s="13" t="s">
        <v>72</v>
      </c>
      <c r="C67" s="15">
        <v>35848</v>
      </c>
      <c r="D67" s="15">
        <v>62898831.569999993</v>
      </c>
      <c r="E67" s="15">
        <v>5828732.2866037134</v>
      </c>
      <c r="F67" s="234">
        <f>Yhteenveto[[#This Row],[Ikärakenne, laskennallinen kustannus]]+Yhteenveto[[#This Row],[Muut laskennalliset kustannukset ]]</f>
        <v>68727563.856603712</v>
      </c>
      <c r="G67" s="329">
        <v>1388.69</v>
      </c>
      <c r="H67" s="17">
        <v>49781759.120000005</v>
      </c>
      <c r="I67" s="345">
        <f>Yhteenveto[[#This Row],[Laskennalliset kustannukset yhteensä]]-Yhteenveto[[#This Row],[Omarahoitusosuus, €]]</f>
        <v>18945804.736603707</v>
      </c>
      <c r="J67" s="33">
        <v>1639784.4805693519</v>
      </c>
      <c r="K67" s="34">
        <v>4041703.463717747</v>
      </c>
      <c r="L67" s="234">
        <f>Yhteenveto[[#This Row],[Valtionosuus omarahoitusosuuden jälkeen (välisumma)]]+Yhteenveto[[#This Row],[Lisäosat yhteensä]]+Yhteenveto[[#This Row],[Valtionosuuteen tehtävät vähennykset ja lisäykset, netto]]</f>
        <v>24627292.680890806</v>
      </c>
      <c r="M67" s="34">
        <v>658340.52202976041</v>
      </c>
      <c r="N67" s="308">
        <f>SUM(Yhteenveto[[#This Row],[Valtionosuus ennen verotuloihin perustuvaa valtionosuuden tasausta]]+Yhteenveto[[#This Row],[Verotuloihin perustuva valtionosuuden tasaus]])</f>
        <v>25285633.202920567</v>
      </c>
      <c r="O67" s="244">
        <v>3738913.909100424</v>
      </c>
      <c r="P67" s="380">
        <f>SUM(Yhteenveto[[#This Row],[Kunnan  peruspalvelujen valtionosuus ]:[Veroperustemuutoksista johtuvien veromenetysten korvaus]])</f>
        <v>29024547.112020992</v>
      </c>
      <c r="Q67" s="34">
        <v>-2528468.7253799997</v>
      </c>
      <c r="R67" s="347">
        <f>+Yhteenveto[[#This Row],[Kunnan  peruspalvelujen valtionosuus ]]+Yhteenveto[[#This Row],[Veroperustemuutoksista johtuvien veromenetysten korvaus]]+Yhteenveto[[#This Row],[Kotikuntakorvaus, netto]]</f>
        <v>26496078.386640992</v>
      </c>
      <c r="S67" s="11"/>
      <c r="T67"/>
    </row>
    <row r="68" spans="1:20" ht="15" x14ac:dyDescent="0.25">
      <c r="A68" s="32">
        <v>204</v>
      </c>
      <c r="B68" s="13" t="s">
        <v>73</v>
      </c>
      <c r="C68" s="15">
        <v>2689</v>
      </c>
      <c r="D68" s="15">
        <v>2806447.66</v>
      </c>
      <c r="E68" s="15">
        <v>902215.3701577594</v>
      </c>
      <c r="F68" s="234">
        <f>Yhteenveto[[#This Row],[Ikärakenne, laskennallinen kustannus]]+Yhteenveto[[#This Row],[Muut laskennalliset kustannukset ]]</f>
        <v>3708663.0301577598</v>
      </c>
      <c r="G68" s="329">
        <v>1388.69</v>
      </c>
      <c r="H68" s="17">
        <v>3734187.41</v>
      </c>
      <c r="I68" s="345">
        <f>Yhteenveto[[#This Row],[Laskennalliset kustannukset yhteensä]]-Yhteenveto[[#This Row],[Omarahoitusosuus, €]]</f>
        <v>-25524.379842240363</v>
      </c>
      <c r="J68" s="33">
        <v>372581.23920078558</v>
      </c>
      <c r="K68" s="34">
        <v>-2026480.9736043685</v>
      </c>
      <c r="L68" s="234">
        <f>Yhteenveto[[#This Row],[Valtionosuus omarahoitusosuuden jälkeen (välisumma)]]+Yhteenveto[[#This Row],[Lisäosat yhteensä]]+Yhteenveto[[#This Row],[Valtionosuuteen tehtävät vähennykset ja lisäykset, netto]]</f>
        <v>-1679424.1142458234</v>
      </c>
      <c r="M68" s="34">
        <v>1129991.0250743905</v>
      </c>
      <c r="N68" s="308">
        <f>SUM(Yhteenveto[[#This Row],[Valtionosuus ennen verotuloihin perustuvaa valtionosuuden tasausta]]+Yhteenveto[[#This Row],[Verotuloihin perustuva valtionosuuden tasaus]])</f>
        <v>-549433.08917143289</v>
      </c>
      <c r="O68" s="244">
        <v>618298.41845865559</v>
      </c>
      <c r="P68" s="380">
        <f>SUM(Yhteenveto[[#This Row],[Kunnan  peruspalvelujen valtionosuus ]:[Veroperustemuutoksista johtuvien veromenetysten korvaus]])</f>
        <v>68865.329287222703</v>
      </c>
      <c r="Q68" s="34">
        <v>-877836.63641000015</v>
      </c>
      <c r="R68" s="347">
        <f>+Yhteenveto[[#This Row],[Kunnan  peruspalvelujen valtionosuus ]]+Yhteenveto[[#This Row],[Veroperustemuutoksista johtuvien veromenetysten korvaus]]+Yhteenveto[[#This Row],[Kotikuntakorvaus, netto]]</f>
        <v>-808971.30712277745</v>
      </c>
      <c r="S68" s="11"/>
      <c r="T68"/>
    </row>
    <row r="69" spans="1:20" ht="15" x14ac:dyDescent="0.25">
      <c r="A69" s="32">
        <v>205</v>
      </c>
      <c r="B69" s="13" t="s">
        <v>74</v>
      </c>
      <c r="C69" s="15">
        <v>36297</v>
      </c>
      <c r="D69" s="15">
        <v>53376259.890000001</v>
      </c>
      <c r="E69" s="15">
        <v>7735319.0638292413</v>
      </c>
      <c r="F69" s="234">
        <f>Yhteenveto[[#This Row],[Ikärakenne, laskennallinen kustannus]]+Yhteenveto[[#This Row],[Muut laskennalliset kustannukset ]]</f>
        <v>61111578.953829244</v>
      </c>
      <c r="G69" s="329">
        <v>1388.69</v>
      </c>
      <c r="H69" s="17">
        <v>50405280.93</v>
      </c>
      <c r="I69" s="345">
        <f>Yhteenveto[[#This Row],[Laskennalliset kustannukset yhteensä]]-Yhteenveto[[#This Row],[Omarahoitusosuus, €]]</f>
        <v>10706298.023829244</v>
      </c>
      <c r="J69" s="33">
        <v>1580670.1583141368</v>
      </c>
      <c r="K69" s="34">
        <v>-13400437.963149657</v>
      </c>
      <c r="L69" s="234">
        <f>Yhteenveto[[#This Row],[Valtionosuus omarahoitusosuuden jälkeen (välisumma)]]+Yhteenveto[[#This Row],[Lisäosat yhteensä]]+Yhteenveto[[#This Row],[Valtionosuuteen tehtävät vähennykset ja lisäykset, netto]]</f>
        <v>-1113469.7810062766</v>
      </c>
      <c r="M69" s="34">
        <v>12709206.49113602</v>
      </c>
      <c r="N69" s="308">
        <f>SUM(Yhteenveto[[#This Row],[Valtionosuus ennen verotuloihin perustuvaa valtionosuuden tasausta]]+Yhteenveto[[#This Row],[Verotuloihin perustuva valtionosuuden tasaus]])</f>
        <v>11595736.710129743</v>
      </c>
      <c r="O69" s="244">
        <v>5718120.9029471334</v>
      </c>
      <c r="P69" s="380">
        <f>SUM(Yhteenveto[[#This Row],[Kunnan  peruspalvelujen valtionosuus ]:[Veroperustemuutoksista johtuvien veromenetysten korvaus]])</f>
        <v>17313857.613076877</v>
      </c>
      <c r="Q69" s="34">
        <v>-302285.97269999998</v>
      </c>
      <c r="R69" s="347">
        <f>+Yhteenveto[[#This Row],[Kunnan  peruspalvelujen valtionosuus ]]+Yhteenveto[[#This Row],[Veroperustemuutoksista johtuvien veromenetysten korvaus]]+Yhteenveto[[#This Row],[Kotikuntakorvaus, netto]]</f>
        <v>17011571.640376877</v>
      </c>
      <c r="S69" s="11"/>
      <c r="T69"/>
    </row>
    <row r="70" spans="1:20" ht="15" x14ac:dyDescent="0.25">
      <c r="A70" s="32">
        <v>208</v>
      </c>
      <c r="B70" s="13" t="s">
        <v>75</v>
      </c>
      <c r="C70" s="15">
        <v>12335</v>
      </c>
      <c r="D70" s="15">
        <v>21277149.079999998</v>
      </c>
      <c r="E70" s="15">
        <v>2271298.21805635</v>
      </c>
      <c r="F70" s="234">
        <f>Yhteenveto[[#This Row],[Ikärakenne, laskennallinen kustannus]]+Yhteenveto[[#This Row],[Muut laskennalliset kustannukset ]]</f>
        <v>23548447.298056349</v>
      </c>
      <c r="G70" s="329">
        <v>1388.69</v>
      </c>
      <c r="H70" s="17">
        <v>17129491.150000002</v>
      </c>
      <c r="I70" s="345">
        <f>Yhteenveto[[#This Row],[Laskennalliset kustannukset yhteensä]]-Yhteenveto[[#This Row],[Omarahoitusosuus, €]]</f>
        <v>6418956.1480563469</v>
      </c>
      <c r="J70" s="33">
        <v>751499.94354077696</v>
      </c>
      <c r="K70" s="34">
        <v>-30220.570282422006</v>
      </c>
      <c r="L70" s="234">
        <f>Yhteenveto[[#This Row],[Valtionosuus omarahoitusosuuden jälkeen (välisumma)]]+Yhteenveto[[#This Row],[Lisäosat yhteensä]]+Yhteenveto[[#This Row],[Valtionosuuteen tehtävät vähennykset ja lisäykset, netto]]</f>
        <v>7140235.521314702</v>
      </c>
      <c r="M70" s="34">
        <v>5776803.9278499866</v>
      </c>
      <c r="N70" s="308">
        <f>SUM(Yhteenveto[[#This Row],[Valtionosuus ennen verotuloihin perustuvaa valtionosuuden tasausta]]+Yhteenveto[[#This Row],[Verotuloihin perustuva valtionosuuden tasaus]])</f>
        <v>12917039.449164689</v>
      </c>
      <c r="O70" s="244">
        <v>2423142.9183948599</v>
      </c>
      <c r="P70" s="380">
        <f>SUM(Yhteenveto[[#This Row],[Kunnan  peruspalvelujen valtionosuus ]:[Veroperustemuutoksista johtuvien veromenetysten korvaus]])</f>
        <v>15340182.367559548</v>
      </c>
      <c r="Q70" s="34">
        <v>-21813.639200000005</v>
      </c>
      <c r="R70" s="347">
        <f>+Yhteenveto[[#This Row],[Kunnan  peruspalvelujen valtionosuus ]]+Yhteenveto[[#This Row],[Veroperustemuutoksista johtuvien veromenetysten korvaus]]+Yhteenveto[[#This Row],[Kotikuntakorvaus, netto]]</f>
        <v>15318368.728359548</v>
      </c>
      <c r="S70" s="11"/>
      <c r="T70"/>
    </row>
    <row r="71" spans="1:20" ht="15" x14ac:dyDescent="0.25">
      <c r="A71" s="32">
        <v>211</v>
      </c>
      <c r="B71" s="13" t="s">
        <v>76</v>
      </c>
      <c r="C71" s="15">
        <v>32959</v>
      </c>
      <c r="D71" s="15">
        <v>58266266.699999996</v>
      </c>
      <c r="E71" s="15">
        <v>4358747.9215421844</v>
      </c>
      <c r="F71" s="234">
        <f>Yhteenveto[[#This Row],[Ikärakenne, laskennallinen kustannus]]+Yhteenveto[[#This Row],[Muut laskennalliset kustannukset ]]</f>
        <v>62625014.621542178</v>
      </c>
      <c r="G71" s="329">
        <v>1388.69</v>
      </c>
      <c r="H71" s="17">
        <v>45769833.710000001</v>
      </c>
      <c r="I71" s="345">
        <f>Yhteenveto[[#This Row],[Laskennalliset kustannukset yhteensä]]-Yhteenveto[[#This Row],[Omarahoitusosuus, €]]</f>
        <v>16855180.911542177</v>
      </c>
      <c r="J71" s="33">
        <v>1282634.2538903751</v>
      </c>
      <c r="K71" s="34">
        <v>-3523436.3214192186</v>
      </c>
      <c r="L71" s="234">
        <f>Yhteenveto[[#This Row],[Valtionosuus omarahoitusosuuden jälkeen (välisumma)]]+Yhteenveto[[#This Row],[Lisäosat yhteensä]]+Yhteenveto[[#This Row],[Valtionosuuteen tehtävät vähennykset ja lisäykset, netto]]</f>
        <v>14614378.844013335</v>
      </c>
      <c r="M71" s="34">
        <v>5317115.4541388405</v>
      </c>
      <c r="N71" s="308">
        <f>SUM(Yhteenveto[[#This Row],[Valtionosuus ennen verotuloihin perustuvaa valtionosuuden tasausta]]+Yhteenveto[[#This Row],[Verotuloihin perustuva valtionosuuden tasaus]])</f>
        <v>19931494.298152175</v>
      </c>
      <c r="O71" s="244">
        <v>4222130.48012006</v>
      </c>
      <c r="P71" s="380">
        <f>SUM(Yhteenveto[[#This Row],[Kunnan  peruspalvelujen valtionosuus ]:[Veroperustemuutoksista johtuvien veromenetysten korvaus]])</f>
        <v>24153624.778272234</v>
      </c>
      <c r="Q71" s="34">
        <v>-1217489.4991500005</v>
      </c>
      <c r="R71" s="347">
        <f>+Yhteenveto[[#This Row],[Kunnan  peruspalvelujen valtionosuus ]]+Yhteenveto[[#This Row],[Veroperustemuutoksista johtuvien veromenetysten korvaus]]+Yhteenveto[[#This Row],[Kotikuntakorvaus, netto]]</f>
        <v>22936135.279122233</v>
      </c>
      <c r="S71" s="11"/>
      <c r="T71"/>
    </row>
    <row r="72" spans="1:20" ht="15" x14ac:dyDescent="0.25">
      <c r="A72" s="32">
        <v>213</v>
      </c>
      <c r="B72" s="13" t="s">
        <v>77</v>
      </c>
      <c r="C72" s="15">
        <v>5154</v>
      </c>
      <c r="D72" s="15">
        <v>5805961.2799999993</v>
      </c>
      <c r="E72" s="15">
        <v>1462967.7185166809</v>
      </c>
      <c r="F72" s="234">
        <f>Yhteenveto[[#This Row],[Ikärakenne, laskennallinen kustannus]]+Yhteenveto[[#This Row],[Muut laskennalliset kustannukset ]]</f>
        <v>7268928.9985166807</v>
      </c>
      <c r="G72" s="329">
        <v>1388.69</v>
      </c>
      <c r="H72" s="17">
        <v>7157308.2600000007</v>
      </c>
      <c r="I72" s="345">
        <f>Yhteenveto[[#This Row],[Laskennalliset kustannukset yhteensä]]-Yhteenveto[[#This Row],[Omarahoitusosuus, €]]</f>
        <v>111620.73851667996</v>
      </c>
      <c r="J72" s="33">
        <v>630991.12283698109</v>
      </c>
      <c r="K72" s="34">
        <v>-1182337.9391625705</v>
      </c>
      <c r="L72" s="234">
        <f>Yhteenveto[[#This Row],[Valtionosuus omarahoitusosuuden jälkeen (välisumma)]]+Yhteenveto[[#This Row],[Lisäosat yhteensä]]+Yhteenveto[[#This Row],[Valtionosuuteen tehtävät vähennykset ja lisäykset, netto]]</f>
        <v>-439726.07780890947</v>
      </c>
      <c r="M72" s="34">
        <v>1203811.5481204316</v>
      </c>
      <c r="N72" s="308">
        <f>SUM(Yhteenveto[[#This Row],[Valtionosuus ennen verotuloihin perustuvaa valtionosuuden tasausta]]+Yhteenveto[[#This Row],[Verotuloihin perustuva valtionosuuden tasaus]])</f>
        <v>764085.47031152213</v>
      </c>
      <c r="O72" s="244">
        <v>1110295.7370382252</v>
      </c>
      <c r="P72" s="380">
        <f>SUM(Yhteenveto[[#This Row],[Kunnan  peruspalvelujen valtionosuus ]:[Veroperustemuutoksista johtuvien veromenetysten korvaus]])</f>
        <v>1874381.2073497474</v>
      </c>
      <c r="Q72" s="34">
        <v>-121393.53260000001</v>
      </c>
      <c r="R72" s="347">
        <f>+Yhteenveto[[#This Row],[Kunnan  peruspalvelujen valtionosuus ]]+Yhteenveto[[#This Row],[Veroperustemuutoksista johtuvien veromenetysten korvaus]]+Yhteenveto[[#This Row],[Kotikuntakorvaus, netto]]</f>
        <v>1752987.6747497474</v>
      </c>
      <c r="S72" s="11"/>
      <c r="T72"/>
    </row>
    <row r="73" spans="1:20" ht="15" x14ac:dyDescent="0.25">
      <c r="A73" s="32">
        <v>214</v>
      </c>
      <c r="B73" s="13" t="s">
        <v>78</v>
      </c>
      <c r="C73" s="15">
        <v>12528</v>
      </c>
      <c r="D73" s="15">
        <v>16930903.660000004</v>
      </c>
      <c r="E73" s="15">
        <v>2928954.6054901662</v>
      </c>
      <c r="F73" s="234">
        <f>Yhteenveto[[#This Row],[Ikärakenne, laskennallinen kustannus]]+Yhteenveto[[#This Row],[Muut laskennalliset kustannukset ]]</f>
        <v>19859858.265490171</v>
      </c>
      <c r="G73" s="329">
        <v>1388.69</v>
      </c>
      <c r="H73" s="17">
        <v>17397508.32</v>
      </c>
      <c r="I73" s="345">
        <f>Yhteenveto[[#This Row],[Laskennalliset kustannukset yhteensä]]-Yhteenveto[[#This Row],[Omarahoitusosuus, €]]</f>
        <v>2462349.9454901703</v>
      </c>
      <c r="J73" s="33">
        <v>656108.25256009656</v>
      </c>
      <c r="K73" s="34">
        <v>-1486276.6555331259</v>
      </c>
      <c r="L73" s="234">
        <f>Yhteenveto[[#This Row],[Valtionosuus omarahoitusosuuden jälkeen (välisumma)]]+Yhteenveto[[#This Row],[Lisäosat yhteensä]]+Yhteenveto[[#This Row],[Valtionosuuteen tehtävät vähennykset ja lisäykset, netto]]</f>
        <v>1632181.5425171412</v>
      </c>
      <c r="M73" s="34">
        <v>5190839.3998318166</v>
      </c>
      <c r="N73" s="308">
        <f>SUM(Yhteenveto[[#This Row],[Valtionosuus ennen verotuloihin perustuvaa valtionosuuden tasausta]]+Yhteenveto[[#This Row],[Verotuloihin perustuva valtionosuuden tasaus]])</f>
        <v>6823020.942348958</v>
      </c>
      <c r="O73" s="244">
        <v>2646942.193622163</v>
      </c>
      <c r="P73" s="380">
        <f>SUM(Yhteenveto[[#This Row],[Kunnan  peruspalvelujen valtionosuus ]:[Veroperustemuutoksista johtuvien veromenetysten korvaus]])</f>
        <v>9469963.1359711215</v>
      </c>
      <c r="Q73" s="34">
        <v>206551.83649999992</v>
      </c>
      <c r="R73" s="347">
        <f>+Yhteenveto[[#This Row],[Kunnan  peruspalvelujen valtionosuus ]]+Yhteenveto[[#This Row],[Veroperustemuutoksista johtuvien veromenetysten korvaus]]+Yhteenveto[[#This Row],[Kotikuntakorvaus, netto]]</f>
        <v>9676514.9724711217</v>
      </c>
      <c r="S73" s="11"/>
      <c r="T73"/>
    </row>
    <row r="74" spans="1:20" ht="15" x14ac:dyDescent="0.25">
      <c r="A74" s="32">
        <v>216</v>
      </c>
      <c r="B74" s="13" t="s">
        <v>79</v>
      </c>
      <c r="C74" s="15">
        <v>1269</v>
      </c>
      <c r="D74" s="15">
        <v>1455919.4300000002</v>
      </c>
      <c r="E74" s="15">
        <v>531421.4544714794</v>
      </c>
      <c r="F74" s="234">
        <f>Yhteenveto[[#This Row],[Ikärakenne, laskennallinen kustannus]]+Yhteenveto[[#This Row],[Muut laskennalliset kustannukset ]]</f>
        <v>1987340.8844714796</v>
      </c>
      <c r="G74" s="329">
        <v>1388.69</v>
      </c>
      <c r="H74" s="17">
        <v>1762247.61</v>
      </c>
      <c r="I74" s="345">
        <f>Yhteenveto[[#This Row],[Laskennalliset kustannukset yhteensä]]-Yhteenveto[[#This Row],[Omarahoitusosuus, €]]</f>
        <v>225093.27447147947</v>
      </c>
      <c r="J74" s="33">
        <v>400839.06335136737</v>
      </c>
      <c r="K74" s="34">
        <v>-62235.299164481781</v>
      </c>
      <c r="L74" s="234">
        <f>Yhteenveto[[#This Row],[Valtionosuus omarahoitusosuuden jälkeen (välisumma)]]+Yhteenveto[[#This Row],[Lisäosat yhteensä]]+Yhteenveto[[#This Row],[Valtionosuuteen tehtävät vähennykset ja lisäykset, netto]]</f>
        <v>563697.03865836503</v>
      </c>
      <c r="M74" s="34">
        <v>508158.78204722999</v>
      </c>
      <c r="N74" s="308">
        <f>SUM(Yhteenveto[[#This Row],[Valtionosuus ennen verotuloihin perustuvaa valtionosuuden tasausta]]+Yhteenveto[[#This Row],[Verotuloihin perustuva valtionosuuden tasaus]])</f>
        <v>1071855.820705595</v>
      </c>
      <c r="O74" s="244">
        <v>300791.69579398894</v>
      </c>
      <c r="P74" s="380">
        <f>SUM(Yhteenveto[[#This Row],[Kunnan  peruspalvelujen valtionosuus ]:[Veroperustemuutoksista johtuvien veromenetysten korvaus]])</f>
        <v>1372647.5164995838</v>
      </c>
      <c r="Q74" s="34">
        <v>69349.72</v>
      </c>
      <c r="R74" s="347">
        <f>+Yhteenveto[[#This Row],[Kunnan  peruspalvelujen valtionosuus ]]+Yhteenveto[[#This Row],[Veroperustemuutoksista johtuvien veromenetysten korvaus]]+Yhteenveto[[#This Row],[Kotikuntakorvaus, netto]]</f>
        <v>1441997.2364995838</v>
      </c>
      <c r="S74" s="11"/>
      <c r="T74"/>
    </row>
    <row r="75" spans="1:20" ht="15" x14ac:dyDescent="0.25">
      <c r="A75" s="32">
        <v>217</v>
      </c>
      <c r="B75" s="13" t="s">
        <v>80</v>
      </c>
      <c r="C75" s="15">
        <v>5352</v>
      </c>
      <c r="D75" s="15">
        <v>8996866.8599999994</v>
      </c>
      <c r="E75" s="15">
        <v>994397.269327485</v>
      </c>
      <c r="F75" s="234">
        <f>Yhteenveto[[#This Row],[Ikärakenne, laskennallinen kustannus]]+Yhteenveto[[#This Row],[Muut laskennalliset kustannukset ]]</f>
        <v>9991264.1293274835</v>
      </c>
      <c r="G75" s="329">
        <v>1388.69</v>
      </c>
      <c r="H75" s="17">
        <v>7432268.8799999999</v>
      </c>
      <c r="I75" s="345">
        <f>Yhteenveto[[#This Row],[Laskennalliset kustannukset yhteensä]]-Yhteenveto[[#This Row],[Omarahoitusosuus, €]]</f>
        <v>2558995.2493274836</v>
      </c>
      <c r="J75" s="33">
        <v>238131.62713640509</v>
      </c>
      <c r="K75" s="34">
        <v>-2098785.4867306082</v>
      </c>
      <c r="L75" s="234">
        <f>Yhteenveto[[#This Row],[Valtionosuus omarahoitusosuuden jälkeen (välisumma)]]+Yhteenveto[[#This Row],[Lisäosat yhteensä]]+Yhteenveto[[#This Row],[Valtionosuuteen tehtävät vähennykset ja lisäykset, netto]]</f>
        <v>698341.38973328052</v>
      </c>
      <c r="M75" s="34">
        <v>2723056.9866396575</v>
      </c>
      <c r="N75" s="308">
        <f>SUM(Yhteenveto[[#This Row],[Valtionosuus ennen verotuloihin perustuvaa valtionosuuden tasausta]]+Yhteenveto[[#This Row],[Verotuloihin perustuva valtionosuuden tasaus]])</f>
        <v>3421398.376372938</v>
      </c>
      <c r="O75" s="244">
        <v>1051504.0723747611</v>
      </c>
      <c r="P75" s="380">
        <f>SUM(Yhteenveto[[#This Row],[Kunnan  peruspalvelujen valtionosuus ]:[Veroperustemuutoksista johtuvien veromenetysten korvaus]])</f>
        <v>4472902.4487476991</v>
      </c>
      <c r="Q75" s="34">
        <v>-22144.626500000006</v>
      </c>
      <c r="R75" s="347">
        <f>+Yhteenveto[[#This Row],[Kunnan  peruspalvelujen valtionosuus ]]+Yhteenveto[[#This Row],[Veroperustemuutoksista johtuvien veromenetysten korvaus]]+Yhteenveto[[#This Row],[Kotikuntakorvaus, netto]]</f>
        <v>4450757.8222476989</v>
      </c>
      <c r="S75" s="11"/>
      <c r="T75"/>
    </row>
    <row r="76" spans="1:20" ht="15" x14ac:dyDescent="0.25">
      <c r="A76" s="32">
        <v>218</v>
      </c>
      <c r="B76" s="13" t="s">
        <v>81</v>
      </c>
      <c r="C76" s="15">
        <v>1200</v>
      </c>
      <c r="D76" s="15">
        <v>1250616.8700000001</v>
      </c>
      <c r="E76" s="15">
        <v>268162.63073477044</v>
      </c>
      <c r="F76" s="234">
        <f>Yhteenveto[[#This Row],[Ikärakenne, laskennallinen kustannus]]+Yhteenveto[[#This Row],[Muut laskennalliset kustannukset ]]</f>
        <v>1518779.5007347707</v>
      </c>
      <c r="G76" s="329">
        <v>1388.69</v>
      </c>
      <c r="H76" s="17">
        <v>1666428</v>
      </c>
      <c r="I76" s="345">
        <f>Yhteenveto[[#This Row],[Laskennalliset kustannukset yhteensä]]-Yhteenveto[[#This Row],[Omarahoitusosuus, €]]</f>
        <v>-147648.49926522933</v>
      </c>
      <c r="J76" s="33">
        <v>72561.434597395026</v>
      </c>
      <c r="K76" s="34">
        <v>369264.19955501478</v>
      </c>
      <c r="L76" s="234">
        <f>Yhteenveto[[#This Row],[Valtionosuus omarahoitusosuuden jälkeen (välisumma)]]+Yhteenveto[[#This Row],[Lisäosat yhteensä]]+Yhteenveto[[#This Row],[Valtionosuuteen tehtävät vähennykset ja lisäykset, netto]]</f>
        <v>294177.13488718047</v>
      </c>
      <c r="M76" s="34">
        <v>625806.49527986499</v>
      </c>
      <c r="N76" s="308">
        <f>SUM(Yhteenveto[[#This Row],[Valtionosuus ennen verotuloihin perustuvaa valtionosuuden tasausta]]+Yhteenveto[[#This Row],[Verotuloihin perustuva valtionosuuden tasaus]])</f>
        <v>919983.6301670454</v>
      </c>
      <c r="O76" s="244">
        <v>336771.41445973481</v>
      </c>
      <c r="P76" s="380">
        <f>SUM(Yhteenveto[[#This Row],[Kunnan  peruspalvelujen valtionosuus ]:[Veroperustemuutoksista johtuvien veromenetysten korvaus]])</f>
        <v>1256755.0446267803</v>
      </c>
      <c r="Q76" s="34">
        <v>-343517.53350000008</v>
      </c>
      <c r="R76" s="347">
        <f>+Yhteenveto[[#This Row],[Kunnan  peruspalvelujen valtionosuus ]]+Yhteenveto[[#This Row],[Veroperustemuutoksista johtuvien veromenetysten korvaus]]+Yhteenveto[[#This Row],[Kotikuntakorvaus, netto]]</f>
        <v>913237.51112678018</v>
      </c>
      <c r="S76" s="11"/>
      <c r="T76"/>
    </row>
    <row r="77" spans="1:20" ht="15" x14ac:dyDescent="0.25">
      <c r="A77" s="32">
        <v>224</v>
      </c>
      <c r="B77" s="13" t="s">
        <v>82</v>
      </c>
      <c r="C77" s="15">
        <v>8603</v>
      </c>
      <c r="D77" s="15">
        <v>12350401.690000001</v>
      </c>
      <c r="E77" s="15">
        <v>2282703.2820085227</v>
      </c>
      <c r="F77" s="234">
        <f>Yhteenveto[[#This Row],[Ikärakenne, laskennallinen kustannus]]+Yhteenveto[[#This Row],[Muut laskennalliset kustannukset ]]</f>
        <v>14633104.972008524</v>
      </c>
      <c r="G77" s="329">
        <v>1388.69</v>
      </c>
      <c r="H77" s="17">
        <v>11946900.07</v>
      </c>
      <c r="I77" s="345">
        <f>Yhteenveto[[#This Row],[Laskennalliset kustannukset yhteensä]]-Yhteenveto[[#This Row],[Omarahoitusosuus, €]]</f>
        <v>2686204.9020085242</v>
      </c>
      <c r="J77" s="33">
        <v>217258.00997259829</v>
      </c>
      <c r="K77" s="34">
        <v>-1577031.6225883856</v>
      </c>
      <c r="L77" s="234">
        <f>Yhteenveto[[#This Row],[Valtionosuus omarahoitusosuuden jälkeen (välisumma)]]+Yhteenveto[[#This Row],[Lisäosat yhteensä]]+Yhteenveto[[#This Row],[Valtionosuuteen tehtävät vähennykset ja lisäykset, netto]]</f>
        <v>1326431.289392737</v>
      </c>
      <c r="M77" s="34">
        <v>3737573.1131356121</v>
      </c>
      <c r="N77" s="308">
        <f>SUM(Yhteenveto[[#This Row],[Valtionosuus ennen verotuloihin perustuvaa valtionosuuden tasausta]]+Yhteenveto[[#This Row],[Verotuloihin perustuva valtionosuuden tasaus]])</f>
        <v>5064004.4025283493</v>
      </c>
      <c r="O77" s="244">
        <v>1434676.713547938</v>
      </c>
      <c r="P77" s="380">
        <f>SUM(Yhteenveto[[#This Row],[Kunnan  peruspalvelujen valtionosuus ]:[Veroperustemuutoksista johtuvien veromenetysten korvaus]])</f>
        <v>6498681.1160762869</v>
      </c>
      <c r="Q77" s="34">
        <v>339797.86669999996</v>
      </c>
      <c r="R77" s="347">
        <f>+Yhteenveto[[#This Row],[Kunnan  peruspalvelujen valtionosuus ]]+Yhteenveto[[#This Row],[Veroperustemuutoksista johtuvien veromenetysten korvaus]]+Yhteenveto[[#This Row],[Kotikuntakorvaus, netto]]</f>
        <v>6838478.982776287</v>
      </c>
      <c r="S77" s="11"/>
      <c r="T77"/>
    </row>
    <row r="78" spans="1:20" ht="15" x14ac:dyDescent="0.25">
      <c r="A78" s="32">
        <v>226</v>
      </c>
      <c r="B78" s="13" t="s">
        <v>83</v>
      </c>
      <c r="C78" s="15">
        <v>3665</v>
      </c>
      <c r="D78" s="15">
        <v>4382094.1400000006</v>
      </c>
      <c r="E78" s="15">
        <v>1144230.7412040688</v>
      </c>
      <c r="F78" s="234">
        <f>Yhteenveto[[#This Row],[Ikärakenne, laskennallinen kustannus]]+Yhteenveto[[#This Row],[Muut laskennalliset kustannukset ]]</f>
        <v>5526324.8812040696</v>
      </c>
      <c r="G78" s="329">
        <v>1388.69</v>
      </c>
      <c r="H78" s="17">
        <v>5089548.8500000006</v>
      </c>
      <c r="I78" s="345">
        <f>Yhteenveto[[#This Row],[Laskennalliset kustannukset yhteensä]]-Yhteenveto[[#This Row],[Omarahoitusosuus, €]]</f>
        <v>436776.03120406903</v>
      </c>
      <c r="J78" s="33">
        <v>571926.62974419387</v>
      </c>
      <c r="K78" s="34">
        <v>210579.65925530411</v>
      </c>
      <c r="L78" s="234">
        <f>Yhteenveto[[#This Row],[Valtionosuus omarahoitusosuuden jälkeen (välisumma)]]+Yhteenveto[[#This Row],[Lisäosat yhteensä]]+Yhteenveto[[#This Row],[Valtionosuuteen tehtävät vähennykset ja lisäykset, netto]]</f>
        <v>1219282.3202035669</v>
      </c>
      <c r="M78" s="34">
        <v>1643870.6161931041</v>
      </c>
      <c r="N78" s="308">
        <f>SUM(Yhteenveto[[#This Row],[Valtionosuus ennen verotuloihin perustuvaa valtionosuuden tasausta]]+Yhteenveto[[#This Row],[Verotuloihin perustuva valtionosuuden tasaus]])</f>
        <v>2863152.936396671</v>
      </c>
      <c r="O78" s="244">
        <v>803308.13348792423</v>
      </c>
      <c r="P78" s="380">
        <f>SUM(Yhteenveto[[#This Row],[Kunnan  peruspalvelujen valtionosuus ]:[Veroperustemuutoksista johtuvien veromenetysten korvaus]])</f>
        <v>3666461.0698845955</v>
      </c>
      <c r="Q78" s="34">
        <v>33098.729999999996</v>
      </c>
      <c r="R78" s="347">
        <f>+Yhteenveto[[#This Row],[Kunnan  peruspalvelujen valtionosuus ]]+Yhteenveto[[#This Row],[Veroperustemuutoksista johtuvien veromenetysten korvaus]]+Yhteenveto[[#This Row],[Kotikuntakorvaus, netto]]</f>
        <v>3699559.7998845954</v>
      </c>
      <c r="S78" s="11"/>
      <c r="T78"/>
    </row>
    <row r="79" spans="1:20" ht="15" x14ac:dyDescent="0.25">
      <c r="A79" s="32">
        <v>230</v>
      </c>
      <c r="B79" s="13" t="s">
        <v>84</v>
      </c>
      <c r="C79" s="15">
        <v>2240</v>
      </c>
      <c r="D79" s="15">
        <v>2720957.1</v>
      </c>
      <c r="E79" s="15">
        <v>758369.63266191096</v>
      </c>
      <c r="F79" s="234">
        <f>Yhteenveto[[#This Row],[Ikärakenne, laskennallinen kustannus]]+Yhteenveto[[#This Row],[Muut laskennalliset kustannukset ]]</f>
        <v>3479326.7326619113</v>
      </c>
      <c r="G79" s="329">
        <v>1388.69</v>
      </c>
      <c r="H79" s="17">
        <v>3110665.6</v>
      </c>
      <c r="I79" s="345">
        <f>Yhteenveto[[#This Row],[Laskennalliset kustannukset yhteensä]]-Yhteenveto[[#This Row],[Omarahoitusosuus, €]]</f>
        <v>368661.13266191119</v>
      </c>
      <c r="J79" s="33">
        <v>296203.60304653941</v>
      </c>
      <c r="K79" s="34">
        <v>-180884.94537860446</v>
      </c>
      <c r="L79" s="234">
        <f>Yhteenveto[[#This Row],[Valtionosuus omarahoitusosuuden jälkeen (välisumma)]]+Yhteenveto[[#This Row],[Lisäosat yhteensä]]+Yhteenveto[[#This Row],[Valtionosuuteen tehtävät vähennykset ja lisäykset, netto]]</f>
        <v>483979.7903298462</v>
      </c>
      <c r="M79" s="34">
        <v>1331798.1766675536</v>
      </c>
      <c r="N79" s="308">
        <f>SUM(Yhteenveto[[#This Row],[Valtionosuus ennen verotuloihin perustuvaa valtionosuuden tasausta]]+Yhteenveto[[#This Row],[Verotuloihin perustuva valtionosuuden tasaus]])</f>
        <v>1815777.9669973999</v>
      </c>
      <c r="O79" s="244">
        <v>594525.25691554428</v>
      </c>
      <c r="P79" s="380">
        <f>SUM(Yhteenveto[[#This Row],[Kunnan  peruspalvelujen valtionosuus ]:[Veroperustemuutoksista johtuvien veromenetysten korvaus]])</f>
        <v>2410303.2239129441</v>
      </c>
      <c r="Q79" s="34">
        <v>82431.599000000002</v>
      </c>
      <c r="R79" s="347">
        <f>+Yhteenveto[[#This Row],[Kunnan  peruspalvelujen valtionosuus ]]+Yhteenveto[[#This Row],[Veroperustemuutoksista johtuvien veromenetysten korvaus]]+Yhteenveto[[#This Row],[Kotikuntakorvaus, netto]]</f>
        <v>2492734.822912944</v>
      </c>
      <c r="S79" s="11"/>
      <c r="T79"/>
    </row>
    <row r="80" spans="1:20" ht="15" x14ac:dyDescent="0.25">
      <c r="A80" s="32">
        <v>231</v>
      </c>
      <c r="B80" s="13" t="s">
        <v>85</v>
      </c>
      <c r="C80" s="15">
        <v>1256</v>
      </c>
      <c r="D80" s="15">
        <v>1452067.53</v>
      </c>
      <c r="E80" s="15">
        <v>575586.91868886433</v>
      </c>
      <c r="F80" s="234">
        <f>Yhteenveto[[#This Row],[Ikärakenne, laskennallinen kustannus]]+Yhteenveto[[#This Row],[Muut laskennalliset kustannukset ]]</f>
        <v>2027654.4486888642</v>
      </c>
      <c r="G80" s="329">
        <v>1388.69</v>
      </c>
      <c r="H80" s="17">
        <v>1744194.6400000001</v>
      </c>
      <c r="I80" s="345">
        <f>Yhteenveto[[#This Row],[Laskennalliset kustannukset yhteensä]]-Yhteenveto[[#This Row],[Omarahoitusosuus, €]]</f>
        <v>283459.80868886411</v>
      </c>
      <c r="J80" s="33">
        <v>101812.25116365174</v>
      </c>
      <c r="K80" s="34">
        <v>-1506056.0632301481</v>
      </c>
      <c r="L80" s="234">
        <f>Yhteenveto[[#This Row],[Valtionosuus omarahoitusosuuden jälkeen (välisumma)]]+Yhteenveto[[#This Row],[Lisäosat yhteensä]]+Yhteenveto[[#This Row],[Valtionosuuteen tehtävät vähennykset ja lisäykset, netto]]</f>
        <v>-1120784.0033776322</v>
      </c>
      <c r="M80" s="34">
        <v>-15346.034040523788</v>
      </c>
      <c r="N80" s="308">
        <f>SUM(Yhteenveto[[#This Row],[Valtionosuus ennen verotuloihin perustuvaa valtionosuuden tasausta]]+Yhteenveto[[#This Row],[Verotuloihin perustuva valtionosuuden tasaus]])</f>
        <v>-1136130.0374181559</v>
      </c>
      <c r="O80" s="244">
        <v>223024.6317243746</v>
      </c>
      <c r="P80" s="380">
        <f>SUM(Yhteenveto[[#This Row],[Kunnan  peruspalvelujen valtionosuus ]:[Veroperustemuutoksista johtuvien veromenetysten korvaus]])</f>
        <v>-913105.40569378133</v>
      </c>
      <c r="Q80" s="34">
        <v>-211122.61350000004</v>
      </c>
      <c r="R80" s="347">
        <f>+Yhteenveto[[#This Row],[Kunnan  peruspalvelujen valtionosuus ]]+Yhteenveto[[#This Row],[Veroperustemuutoksista johtuvien veromenetysten korvaus]]+Yhteenveto[[#This Row],[Kotikuntakorvaus, netto]]</f>
        <v>-1124228.0191937813</v>
      </c>
      <c r="S80" s="11"/>
      <c r="T80"/>
    </row>
    <row r="81" spans="1:20" ht="15" x14ac:dyDescent="0.25">
      <c r="A81" s="32">
        <v>232</v>
      </c>
      <c r="B81" s="13" t="s">
        <v>86</v>
      </c>
      <c r="C81" s="15">
        <v>12750</v>
      </c>
      <c r="D81" s="15">
        <v>18376052.069999997</v>
      </c>
      <c r="E81" s="15">
        <v>2794393.2139650695</v>
      </c>
      <c r="F81" s="234">
        <f>Yhteenveto[[#This Row],[Ikärakenne, laskennallinen kustannus]]+Yhteenveto[[#This Row],[Muut laskennalliset kustannukset ]]</f>
        <v>21170445.283965066</v>
      </c>
      <c r="G81" s="329">
        <v>1388.69</v>
      </c>
      <c r="H81" s="17">
        <v>17705797.5</v>
      </c>
      <c r="I81" s="345">
        <f>Yhteenveto[[#This Row],[Laskennalliset kustannukset yhteensä]]-Yhteenveto[[#This Row],[Omarahoitusosuus, €]]</f>
        <v>3464647.7839650661</v>
      </c>
      <c r="J81" s="33">
        <v>450963.96483150619</v>
      </c>
      <c r="K81" s="34">
        <v>-1726464.1543291835</v>
      </c>
      <c r="L81" s="234">
        <f>Yhteenveto[[#This Row],[Valtionosuus omarahoitusosuuden jälkeen (välisumma)]]+Yhteenveto[[#This Row],[Lisäosat yhteensä]]+Yhteenveto[[#This Row],[Valtionosuuteen tehtävät vähennykset ja lisäykset, netto]]</f>
        <v>2189147.5944673889</v>
      </c>
      <c r="M81" s="34">
        <v>5331084.5739423959</v>
      </c>
      <c r="N81" s="308">
        <f>SUM(Yhteenveto[[#This Row],[Valtionosuus ennen verotuloihin perustuvaa valtionosuuden tasausta]]+Yhteenveto[[#This Row],[Verotuloihin perustuva valtionosuuden tasaus]])</f>
        <v>7520232.1684097853</v>
      </c>
      <c r="O81" s="244">
        <v>2833844.5446507484</v>
      </c>
      <c r="P81" s="380">
        <f>SUM(Yhteenveto[[#This Row],[Kunnan  peruspalvelujen valtionosuus ]:[Veroperustemuutoksista johtuvien veromenetysten korvaus]])</f>
        <v>10354076.713060534</v>
      </c>
      <c r="Q81" s="34">
        <v>-60050.552999999985</v>
      </c>
      <c r="R81" s="347">
        <f>+Yhteenveto[[#This Row],[Kunnan  peruspalvelujen valtionosuus ]]+Yhteenveto[[#This Row],[Veroperustemuutoksista johtuvien veromenetysten korvaus]]+Yhteenveto[[#This Row],[Kotikuntakorvaus, netto]]</f>
        <v>10294026.160060534</v>
      </c>
      <c r="S81" s="11"/>
      <c r="T81"/>
    </row>
    <row r="82" spans="1:20" ht="15" x14ac:dyDescent="0.25">
      <c r="A82" s="32">
        <v>233</v>
      </c>
      <c r="B82" s="13" t="s">
        <v>87</v>
      </c>
      <c r="C82" s="15">
        <v>15116</v>
      </c>
      <c r="D82" s="15">
        <v>21698200.630000003</v>
      </c>
      <c r="E82" s="15">
        <v>2906975.0565133914</v>
      </c>
      <c r="F82" s="234">
        <f>Yhteenveto[[#This Row],[Ikärakenne, laskennallinen kustannus]]+Yhteenveto[[#This Row],[Muut laskennalliset kustannukset ]]</f>
        <v>24605175.686513394</v>
      </c>
      <c r="G82" s="329">
        <v>1388.69</v>
      </c>
      <c r="H82" s="17">
        <v>20991438.039999999</v>
      </c>
      <c r="I82" s="345">
        <f>Yhteenveto[[#This Row],[Laskennalliset kustannukset yhteensä]]-Yhteenveto[[#This Row],[Omarahoitusosuus, €]]</f>
        <v>3613737.646513395</v>
      </c>
      <c r="J82" s="33">
        <v>430113.63792440068</v>
      </c>
      <c r="K82" s="34">
        <v>719777.77408917551</v>
      </c>
      <c r="L82" s="234">
        <f>Yhteenveto[[#This Row],[Valtionosuus omarahoitusosuuden jälkeen (välisumma)]]+Yhteenveto[[#This Row],[Lisäosat yhteensä]]+Yhteenveto[[#This Row],[Valtionosuuteen tehtävät vähennykset ja lisäykset, netto]]</f>
        <v>4763629.0585269714</v>
      </c>
      <c r="M82" s="34">
        <v>6990857.8582752366</v>
      </c>
      <c r="N82" s="308">
        <f>SUM(Yhteenveto[[#This Row],[Valtionosuus ennen verotuloihin perustuvaa valtionosuuden tasausta]]+Yhteenveto[[#This Row],[Verotuloihin perustuva valtionosuuden tasaus]])</f>
        <v>11754486.916802209</v>
      </c>
      <c r="O82" s="244">
        <v>3392006.8512649895</v>
      </c>
      <c r="P82" s="380">
        <f>SUM(Yhteenveto[[#This Row],[Kunnan  peruspalvelujen valtionosuus ]:[Veroperustemuutoksista johtuvien veromenetysten korvaus]])</f>
        <v>15146493.768067198</v>
      </c>
      <c r="Q82" s="34">
        <v>-71477.495499999844</v>
      </c>
      <c r="R82" s="347">
        <f>+Yhteenveto[[#This Row],[Kunnan  peruspalvelujen valtionosuus ]]+Yhteenveto[[#This Row],[Veroperustemuutoksista johtuvien veromenetysten korvaus]]+Yhteenveto[[#This Row],[Kotikuntakorvaus, netto]]</f>
        <v>15075016.272567198</v>
      </c>
      <c r="S82" s="11"/>
      <c r="T82"/>
    </row>
    <row r="83" spans="1:20" ht="15" x14ac:dyDescent="0.25">
      <c r="A83" s="32">
        <v>235</v>
      </c>
      <c r="B83" s="13" t="s">
        <v>88</v>
      </c>
      <c r="C83" s="15">
        <v>10284</v>
      </c>
      <c r="D83" s="15">
        <v>18208240.919999998</v>
      </c>
      <c r="E83" s="15">
        <v>3458302.2110379608</v>
      </c>
      <c r="F83" s="234">
        <f>Yhteenveto[[#This Row],[Ikärakenne, laskennallinen kustannus]]+Yhteenveto[[#This Row],[Muut laskennalliset kustannukset ]]</f>
        <v>21666543.131037958</v>
      </c>
      <c r="G83" s="329">
        <v>1388.69</v>
      </c>
      <c r="H83" s="17">
        <v>14281287.960000001</v>
      </c>
      <c r="I83" s="345">
        <f>Yhteenveto[[#This Row],[Laskennalliset kustannukset yhteensä]]-Yhteenveto[[#This Row],[Omarahoitusosuus, €]]</f>
        <v>7385255.1710379571</v>
      </c>
      <c r="J83" s="33">
        <v>444843.08071690192</v>
      </c>
      <c r="K83" s="34">
        <v>11785575.965861283</v>
      </c>
      <c r="L83" s="234">
        <f>Yhteenveto[[#This Row],[Valtionosuus omarahoitusosuuden jälkeen (välisumma)]]+Yhteenveto[[#This Row],[Lisäosat yhteensä]]+Yhteenveto[[#This Row],[Valtionosuuteen tehtävät vähennykset ja lisäykset, netto]]</f>
        <v>19615674.217616141</v>
      </c>
      <c r="M83" s="34">
        <v>-1675133.5221422266</v>
      </c>
      <c r="N83" s="308">
        <f>SUM(Yhteenveto[[#This Row],[Valtionosuus ennen verotuloihin perustuvaa valtionosuuden tasausta]]+Yhteenveto[[#This Row],[Verotuloihin perustuva valtionosuuden tasaus]])</f>
        <v>17940540.695473913</v>
      </c>
      <c r="O83" s="244">
        <v>655476.00876194029</v>
      </c>
      <c r="P83" s="380">
        <f>SUM(Yhteenveto[[#This Row],[Kunnan  peruspalvelujen valtionosuus ]:[Veroperustemuutoksista johtuvien veromenetysten korvaus]])</f>
        <v>18596016.704235852</v>
      </c>
      <c r="Q83" s="34">
        <v>2394875.9465800002</v>
      </c>
      <c r="R83" s="347">
        <f>+Yhteenveto[[#This Row],[Kunnan  peruspalvelujen valtionosuus ]]+Yhteenveto[[#This Row],[Veroperustemuutoksista johtuvien veromenetysten korvaus]]+Yhteenveto[[#This Row],[Kotikuntakorvaus, netto]]</f>
        <v>20990892.650815852</v>
      </c>
      <c r="S83" s="11"/>
      <c r="T83"/>
    </row>
    <row r="84" spans="1:20" ht="15" x14ac:dyDescent="0.25">
      <c r="A84" s="32">
        <v>236</v>
      </c>
      <c r="B84" s="13" t="s">
        <v>89</v>
      </c>
      <c r="C84" s="15">
        <v>4198</v>
      </c>
      <c r="D84" s="15">
        <v>7157653.4699999997</v>
      </c>
      <c r="E84" s="15">
        <v>696022.5789554331</v>
      </c>
      <c r="F84" s="234">
        <f>Yhteenveto[[#This Row],[Ikärakenne, laskennallinen kustannus]]+Yhteenveto[[#This Row],[Muut laskennalliset kustannukset ]]</f>
        <v>7853676.0489554331</v>
      </c>
      <c r="G84" s="329">
        <v>1388.69</v>
      </c>
      <c r="H84" s="17">
        <v>5829720.6200000001</v>
      </c>
      <c r="I84" s="345">
        <f>Yhteenveto[[#This Row],[Laskennalliset kustannukset yhteensä]]-Yhteenveto[[#This Row],[Omarahoitusosuus, €]]</f>
        <v>2023955.428955433</v>
      </c>
      <c r="J84" s="33">
        <v>191887.91018733938</v>
      </c>
      <c r="K84" s="34">
        <v>-594775.43825063622</v>
      </c>
      <c r="L84" s="234">
        <f>Yhteenveto[[#This Row],[Valtionosuus omarahoitusosuuden jälkeen (välisumma)]]+Yhteenveto[[#This Row],[Lisäosat yhteensä]]+Yhteenveto[[#This Row],[Valtionosuuteen tehtävät vähennykset ja lisäykset, netto]]</f>
        <v>1621067.9008921362</v>
      </c>
      <c r="M84" s="34">
        <v>2256974.4482996222</v>
      </c>
      <c r="N84" s="308">
        <f>SUM(Yhteenveto[[#This Row],[Valtionosuus ennen verotuloihin perustuvaa valtionosuuden tasausta]]+Yhteenveto[[#This Row],[Verotuloihin perustuva valtionosuuden tasaus]])</f>
        <v>3878042.3491917583</v>
      </c>
      <c r="O84" s="244">
        <v>887852.95850948663</v>
      </c>
      <c r="P84" s="380">
        <f>SUM(Yhteenveto[[#This Row],[Kunnan  peruspalvelujen valtionosuus ]:[Veroperustemuutoksista johtuvien veromenetysten korvaus]])</f>
        <v>4765895.307701245</v>
      </c>
      <c r="Q84" s="34">
        <v>317795.0919</v>
      </c>
      <c r="R84" s="347">
        <f>+Yhteenveto[[#This Row],[Kunnan  peruspalvelujen valtionosuus ]]+Yhteenveto[[#This Row],[Veroperustemuutoksista johtuvien veromenetysten korvaus]]+Yhteenveto[[#This Row],[Kotikuntakorvaus, netto]]</f>
        <v>5083690.3996012453</v>
      </c>
      <c r="S84" s="11"/>
      <c r="T84"/>
    </row>
    <row r="85" spans="1:20" ht="15" x14ac:dyDescent="0.25">
      <c r="A85" s="32">
        <v>239</v>
      </c>
      <c r="B85" s="13" t="s">
        <v>90</v>
      </c>
      <c r="C85" s="15">
        <v>2029</v>
      </c>
      <c r="D85" s="15">
        <v>2108786.1799999997</v>
      </c>
      <c r="E85" s="15">
        <v>622054.28340347996</v>
      </c>
      <c r="F85" s="234">
        <f>Yhteenveto[[#This Row],[Ikärakenne, laskennallinen kustannus]]+Yhteenveto[[#This Row],[Muut laskennalliset kustannukset ]]</f>
        <v>2730840.4634034797</v>
      </c>
      <c r="G85" s="329">
        <v>1388.69</v>
      </c>
      <c r="H85" s="17">
        <v>2817652.0100000002</v>
      </c>
      <c r="I85" s="345">
        <f>Yhteenveto[[#This Row],[Laskennalliset kustannukset yhteensä]]-Yhteenveto[[#This Row],[Omarahoitusosuus, €]]</f>
        <v>-86811.54659652058</v>
      </c>
      <c r="J85" s="33">
        <v>664765.00185231341</v>
      </c>
      <c r="K85" s="34">
        <v>-160129.76652522333</v>
      </c>
      <c r="L85" s="234">
        <f>Yhteenveto[[#This Row],[Valtionosuus omarahoitusosuuden jälkeen (välisumma)]]+Yhteenveto[[#This Row],[Lisäosat yhteensä]]+Yhteenveto[[#This Row],[Valtionosuuteen tehtävät vähennykset ja lisäykset, netto]]</f>
        <v>417823.6887305695</v>
      </c>
      <c r="M85" s="34">
        <v>790843.28003277641</v>
      </c>
      <c r="N85" s="308">
        <f>SUM(Yhteenveto[[#This Row],[Valtionosuus ennen verotuloihin perustuvaa valtionosuuden tasausta]]+Yhteenveto[[#This Row],[Verotuloihin perustuva valtionosuuden tasaus]])</f>
        <v>1208666.9687633459</v>
      </c>
      <c r="O85" s="244">
        <v>462300.14243070059</v>
      </c>
      <c r="P85" s="380">
        <f>SUM(Yhteenveto[[#This Row],[Kunnan  peruspalvelujen valtionosuus ]:[Veroperustemuutoksista johtuvien veromenetysten korvaus]])</f>
        <v>1670967.1111940464</v>
      </c>
      <c r="Q85" s="34">
        <v>3908.8023999999932</v>
      </c>
      <c r="R85" s="347">
        <f>+Yhteenveto[[#This Row],[Kunnan  peruspalvelujen valtionosuus ]]+Yhteenveto[[#This Row],[Veroperustemuutoksista johtuvien veromenetysten korvaus]]+Yhteenveto[[#This Row],[Kotikuntakorvaus, netto]]</f>
        <v>1674875.9135940464</v>
      </c>
      <c r="S85" s="11"/>
      <c r="T85"/>
    </row>
    <row r="86" spans="1:20" ht="15" x14ac:dyDescent="0.25">
      <c r="A86" s="32">
        <v>240</v>
      </c>
      <c r="B86" s="13" t="s">
        <v>91</v>
      </c>
      <c r="C86" s="15">
        <v>19499</v>
      </c>
      <c r="D86" s="15">
        <v>26385533.960000001</v>
      </c>
      <c r="E86" s="15">
        <v>4263005.5343046505</v>
      </c>
      <c r="F86" s="234">
        <f>Yhteenveto[[#This Row],[Ikärakenne, laskennallinen kustannus]]+Yhteenveto[[#This Row],[Muut laskennalliset kustannukset ]]</f>
        <v>30648539.49430465</v>
      </c>
      <c r="G86" s="329">
        <v>1388.69</v>
      </c>
      <c r="H86" s="17">
        <v>27078066.310000002</v>
      </c>
      <c r="I86" s="345">
        <f>Yhteenveto[[#This Row],[Laskennalliset kustannukset yhteensä]]-Yhteenveto[[#This Row],[Omarahoitusosuus, €]]</f>
        <v>3570473.1843046471</v>
      </c>
      <c r="J86" s="33">
        <v>739797.61260498408</v>
      </c>
      <c r="K86" s="34">
        <v>-15605920.428304072</v>
      </c>
      <c r="L86" s="234">
        <f>Yhteenveto[[#This Row],[Valtionosuus omarahoitusosuuden jälkeen (välisumma)]]+Yhteenveto[[#This Row],[Lisäosat yhteensä]]+Yhteenveto[[#This Row],[Valtionosuuteen tehtävät vähennykset ja lisäykset, netto]]</f>
        <v>-11295649.631394442</v>
      </c>
      <c r="M86" s="34">
        <v>5513901.5913543198</v>
      </c>
      <c r="N86" s="308">
        <f>SUM(Yhteenveto[[#This Row],[Valtionosuus ennen verotuloihin perustuvaa valtionosuuden tasausta]]+Yhteenveto[[#This Row],[Verotuloihin perustuva valtionosuuden tasaus]])</f>
        <v>-5781748.0400401223</v>
      </c>
      <c r="O86" s="244">
        <v>3214817.9245309983</v>
      </c>
      <c r="P86" s="380">
        <f>SUM(Yhteenveto[[#This Row],[Kunnan  peruspalvelujen valtionosuus ]:[Veroperustemuutoksista johtuvien veromenetysten korvaus]])</f>
        <v>-2566930.115509124</v>
      </c>
      <c r="Q86" s="34">
        <v>-199884.80659999989</v>
      </c>
      <c r="R86" s="347">
        <f>+Yhteenveto[[#This Row],[Kunnan  peruspalvelujen valtionosuus ]]+Yhteenveto[[#This Row],[Veroperustemuutoksista johtuvien veromenetysten korvaus]]+Yhteenveto[[#This Row],[Kotikuntakorvaus, netto]]</f>
        <v>-2766814.9221091238</v>
      </c>
      <c r="S86" s="11"/>
      <c r="T86"/>
    </row>
    <row r="87" spans="1:20" ht="15" x14ac:dyDescent="0.25">
      <c r="A87" s="32">
        <v>241</v>
      </c>
      <c r="B87" s="13" t="s">
        <v>92</v>
      </c>
      <c r="C87" s="15">
        <v>7771</v>
      </c>
      <c r="D87" s="15">
        <v>12389987.83</v>
      </c>
      <c r="E87" s="15">
        <v>1208010.8839956836</v>
      </c>
      <c r="F87" s="234">
        <f>Yhteenveto[[#This Row],[Ikärakenne, laskennallinen kustannus]]+Yhteenveto[[#This Row],[Muut laskennalliset kustannukset ]]</f>
        <v>13597998.713995684</v>
      </c>
      <c r="G87" s="329">
        <v>1388.69</v>
      </c>
      <c r="H87" s="17">
        <v>10791509.99</v>
      </c>
      <c r="I87" s="345">
        <f>Yhteenveto[[#This Row],[Laskennalliset kustannukset yhteensä]]-Yhteenveto[[#This Row],[Omarahoitusosuus, €]]</f>
        <v>2806488.7239956837</v>
      </c>
      <c r="J87" s="33">
        <v>276190.92400338739</v>
      </c>
      <c r="K87" s="34">
        <v>-3619881.3433255106</v>
      </c>
      <c r="L87" s="234">
        <f>Yhteenveto[[#This Row],[Valtionosuus omarahoitusosuuden jälkeen (välisumma)]]+Yhteenveto[[#This Row],[Lisäosat yhteensä]]+Yhteenveto[[#This Row],[Valtionosuuteen tehtävät vähennykset ja lisäykset, netto]]</f>
        <v>-537201.69532643957</v>
      </c>
      <c r="M87" s="34">
        <v>1649253.9476050371</v>
      </c>
      <c r="N87" s="308">
        <f>SUM(Yhteenveto[[#This Row],[Valtionosuus ennen verotuloihin perustuvaa valtionosuuden tasausta]]+Yhteenveto[[#This Row],[Verotuloihin perustuva valtionosuuden tasaus]])</f>
        <v>1112052.2522785976</v>
      </c>
      <c r="O87" s="244">
        <v>1132542.5612872744</v>
      </c>
      <c r="P87" s="380">
        <f>SUM(Yhteenveto[[#This Row],[Kunnan  peruspalvelujen valtionosuus ]:[Veroperustemuutoksista johtuvien veromenetysten korvaus]])</f>
        <v>2244594.8135658717</v>
      </c>
      <c r="Q87" s="34">
        <v>183146.30599999998</v>
      </c>
      <c r="R87" s="347">
        <f>+Yhteenveto[[#This Row],[Kunnan  peruspalvelujen valtionosuus ]]+Yhteenveto[[#This Row],[Veroperustemuutoksista johtuvien veromenetysten korvaus]]+Yhteenveto[[#This Row],[Kotikuntakorvaus, netto]]</f>
        <v>2427741.1195658715</v>
      </c>
      <c r="S87" s="11"/>
      <c r="T87"/>
    </row>
    <row r="88" spans="1:20" ht="15" x14ac:dyDescent="0.25">
      <c r="A88" s="32">
        <v>244</v>
      </c>
      <c r="B88" s="13" t="s">
        <v>93</v>
      </c>
      <c r="C88" s="15">
        <v>19300</v>
      </c>
      <c r="D88" s="15">
        <v>42440840.409999996</v>
      </c>
      <c r="E88" s="15">
        <v>1708353.5235293608</v>
      </c>
      <c r="F88" s="234">
        <f>Yhteenveto[[#This Row],[Ikärakenne, laskennallinen kustannus]]+Yhteenveto[[#This Row],[Muut laskennalliset kustannukset ]]</f>
        <v>44149193.933529355</v>
      </c>
      <c r="G88" s="329">
        <v>1388.69</v>
      </c>
      <c r="H88" s="17">
        <v>26801717</v>
      </c>
      <c r="I88" s="345">
        <f>Yhteenveto[[#This Row],[Laskennalliset kustannukset yhteensä]]-Yhteenveto[[#This Row],[Omarahoitusosuus, €]]</f>
        <v>17347476.933529355</v>
      </c>
      <c r="J88" s="33">
        <v>941186.50567632308</v>
      </c>
      <c r="K88" s="34">
        <v>-1790502.7808531583</v>
      </c>
      <c r="L88" s="234">
        <f>Yhteenveto[[#This Row],[Valtionosuus omarahoitusosuuden jälkeen (välisumma)]]+Yhteenveto[[#This Row],[Lisäosat yhteensä]]+Yhteenveto[[#This Row],[Valtionosuuteen tehtävät vähennykset ja lisäykset, netto]]</f>
        <v>16498160.658352518</v>
      </c>
      <c r="M88" s="34">
        <v>3660954.0326702883</v>
      </c>
      <c r="N88" s="308">
        <f>SUM(Yhteenveto[[#This Row],[Valtionosuus ennen verotuloihin perustuvaa valtionosuuden tasausta]]+Yhteenveto[[#This Row],[Verotuloihin perustuva valtionosuuden tasaus]])</f>
        <v>20159114.691022806</v>
      </c>
      <c r="O88" s="244">
        <v>2075376.9698116761</v>
      </c>
      <c r="P88" s="380">
        <f>SUM(Yhteenveto[[#This Row],[Kunnan  peruspalvelujen valtionosuus ]:[Veroperustemuutoksista johtuvien veromenetysten korvaus]])</f>
        <v>22234491.660834484</v>
      </c>
      <c r="Q88" s="34">
        <v>115408.96699000022</v>
      </c>
      <c r="R88" s="347">
        <f>+Yhteenveto[[#This Row],[Kunnan  peruspalvelujen valtionosuus ]]+Yhteenveto[[#This Row],[Veroperustemuutoksista johtuvien veromenetysten korvaus]]+Yhteenveto[[#This Row],[Kotikuntakorvaus, netto]]</f>
        <v>22349900.627824485</v>
      </c>
      <c r="S88" s="11"/>
      <c r="T88"/>
    </row>
    <row r="89" spans="1:20" ht="15" x14ac:dyDescent="0.25">
      <c r="A89" s="32">
        <v>245</v>
      </c>
      <c r="B89" s="13" t="s">
        <v>94</v>
      </c>
      <c r="C89" s="15">
        <v>37676</v>
      </c>
      <c r="D89" s="15">
        <v>58175595.75</v>
      </c>
      <c r="E89" s="15">
        <v>13620285.49358581</v>
      </c>
      <c r="F89" s="234">
        <f>Yhteenveto[[#This Row],[Ikärakenne, laskennallinen kustannus]]+Yhteenveto[[#This Row],[Muut laskennalliset kustannukset ]]</f>
        <v>71795881.24358581</v>
      </c>
      <c r="G89" s="329">
        <v>1388.69</v>
      </c>
      <c r="H89" s="17">
        <v>52320284.440000005</v>
      </c>
      <c r="I89" s="345">
        <f>Yhteenveto[[#This Row],[Laskennalliset kustannukset yhteensä]]-Yhteenveto[[#This Row],[Omarahoitusosuus, €]]</f>
        <v>19475596.803585805</v>
      </c>
      <c r="J89" s="33">
        <v>1461960.0189658646</v>
      </c>
      <c r="K89" s="34">
        <v>-9274044.891248567</v>
      </c>
      <c r="L89" s="234">
        <f>Yhteenveto[[#This Row],[Valtionosuus omarahoitusosuuden jälkeen (välisumma)]]+Yhteenveto[[#This Row],[Lisäosat yhteensä]]+Yhteenveto[[#This Row],[Valtionosuuteen tehtävät vähennykset ja lisäykset, netto]]</f>
        <v>11663511.931303101</v>
      </c>
      <c r="M89" s="34">
        <v>430942.73587921291</v>
      </c>
      <c r="N89" s="308">
        <f>SUM(Yhteenveto[[#This Row],[Valtionosuus ennen verotuloihin perustuvaa valtionosuuden tasausta]]+Yhteenveto[[#This Row],[Verotuloihin perustuva valtionosuuden tasaus]])</f>
        <v>12094454.667182313</v>
      </c>
      <c r="O89" s="244">
        <v>4824294.0159718813</v>
      </c>
      <c r="P89" s="380">
        <f>SUM(Yhteenveto[[#This Row],[Kunnan  peruspalvelujen valtionosuus ]:[Veroperustemuutoksista johtuvien veromenetysten korvaus]])</f>
        <v>16918748.683154196</v>
      </c>
      <c r="Q89" s="34">
        <v>-1275284.6101199996</v>
      </c>
      <c r="R89" s="347">
        <f>+Yhteenveto[[#This Row],[Kunnan  peruspalvelujen valtionosuus ]]+Yhteenveto[[#This Row],[Veroperustemuutoksista johtuvien veromenetysten korvaus]]+Yhteenveto[[#This Row],[Kotikuntakorvaus, netto]]</f>
        <v>15643464.073034195</v>
      </c>
      <c r="S89" s="11"/>
      <c r="T89"/>
    </row>
    <row r="90" spans="1:20" ht="15" x14ac:dyDescent="0.25">
      <c r="A90" s="32">
        <v>249</v>
      </c>
      <c r="B90" s="13" t="s">
        <v>95</v>
      </c>
      <c r="C90" s="15">
        <v>9250</v>
      </c>
      <c r="D90" s="15">
        <v>11617231.84</v>
      </c>
      <c r="E90" s="15">
        <v>2230766.4146492379</v>
      </c>
      <c r="F90" s="234">
        <f>Yhteenveto[[#This Row],[Ikärakenne, laskennallinen kustannus]]+Yhteenveto[[#This Row],[Muut laskennalliset kustannukset ]]</f>
        <v>13847998.254649237</v>
      </c>
      <c r="G90" s="329">
        <v>1388.69</v>
      </c>
      <c r="H90" s="17">
        <v>12845382.5</v>
      </c>
      <c r="I90" s="345">
        <f>Yhteenveto[[#This Row],[Laskennalliset kustannukset yhteensä]]-Yhteenveto[[#This Row],[Omarahoitusosuus, €]]</f>
        <v>1002615.7546492368</v>
      </c>
      <c r="J90" s="33">
        <v>715236.98576208565</v>
      </c>
      <c r="K90" s="34">
        <v>-156811.13133381953</v>
      </c>
      <c r="L90" s="234">
        <f>Yhteenveto[[#This Row],[Valtionosuus omarahoitusosuuden jälkeen (välisumma)]]+Yhteenveto[[#This Row],[Lisäosat yhteensä]]+Yhteenveto[[#This Row],[Valtionosuuteen tehtävät vähennykset ja lisäykset, netto]]</f>
        <v>1561041.609077503</v>
      </c>
      <c r="M90" s="34">
        <v>3375148.8711746689</v>
      </c>
      <c r="N90" s="308">
        <f>SUM(Yhteenveto[[#This Row],[Valtionosuus ennen verotuloihin perustuvaa valtionosuuden tasausta]]+Yhteenveto[[#This Row],[Verotuloihin perustuva valtionosuuden tasaus]])</f>
        <v>4936190.4802521719</v>
      </c>
      <c r="O90" s="244">
        <v>1665414.2069316842</v>
      </c>
      <c r="P90" s="380">
        <f>SUM(Yhteenveto[[#This Row],[Kunnan  peruspalvelujen valtionosuus ]:[Veroperustemuutoksista johtuvien veromenetysten korvaus]])</f>
        <v>6601604.687183856</v>
      </c>
      <c r="Q90" s="34">
        <v>-39466.295199999993</v>
      </c>
      <c r="R90" s="347">
        <f>+Yhteenveto[[#This Row],[Kunnan  peruspalvelujen valtionosuus ]]+Yhteenveto[[#This Row],[Veroperustemuutoksista johtuvien veromenetysten korvaus]]+Yhteenveto[[#This Row],[Kotikuntakorvaus, netto]]</f>
        <v>6562138.3919838564</v>
      </c>
      <c r="S90" s="11"/>
      <c r="T90"/>
    </row>
    <row r="91" spans="1:20" ht="15" x14ac:dyDescent="0.25">
      <c r="A91" s="32">
        <v>250</v>
      </c>
      <c r="B91" s="13" t="s">
        <v>96</v>
      </c>
      <c r="C91" s="15">
        <v>1771</v>
      </c>
      <c r="D91" s="15">
        <v>2071406.7299999997</v>
      </c>
      <c r="E91" s="15">
        <v>482336.6080917397</v>
      </c>
      <c r="F91" s="234">
        <f>Yhteenveto[[#This Row],[Ikärakenne, laskennallinen kustannus]]+Yhteenveto[[#This Row],[Muut laskennalliset kustannukset ]]</f>
        <v>2553743.3380917395</v>
      </c>
      <c r="G91" s="329">
        <v>1388.69</v>
      </c>
      <c r="H91" s="17">
        <v>2459369.9900000002</v>
      </c>
      <c r="I91" s="345">
        <f>Yhteenveto[[#This Row],[Laskennalliset kustannukset yhteensä]]-Yhteenveto[[#This Row],[Omarahoitusosuus, €]]</f>
        <v>94373.34809173923</v>
      </c>
      <c r="J91" s="33">
        <v>247990.86981817859</v>
      </c>
      <c r="K91" s="34">
        <v>-293140.93734619976</v>
      </c>
      <c r="L91" s="234">
        <f>Yhteenveto[[#This Row],[Valtionosuus omarahoitusosuuden jälkeen (välisumma)]]+Yhteenveto[[#This Row],[Lisäosat yhteensä]]+Yhteenveto[[#This Row],[Valtionosuuteen tehtävät vähennykset ja lisäykset, netto]]</f>
        <v>49223.280563718057</v>
      </c>
      <c r="M91" s="34">
        <v>800408.86810264259</v>
      </c>
      <c r="N91" s="308">
        <f>SUM(Yhteenveto[[#This Row],[Valtionosuus ennen verotuloihin perustuvaa valtionosuuden tasausta]]+Yhteenveto[[#This Row],[Verotuloihin perustuva valtionosuuden tasaus]])</f>
        <v>849632.14866636065</v>
      </c>
      <c r="O91" s="244">
        <v>441292.16868401034</v>
      </c>
      <c r="P91" s="380">
        <f>SUM(Yhteenveto[[#This Row],[Kunnan  peruspalvelujen valtionosuus ]:[Veroperustemuutoksista johtuvien veromenetysten korvaus]])</f>
        <v>1290924.317350371</v>
      </c>
      <c r="Q91" s="34">
        <v>45865.382999999994</v>
      </c>
      <c r="R91" s="347">
        <f>+Yhteenveto[[#This Row],[Kunnan  peruspalvelujen valtionosuus ]]+Yhteenveto[[#This Row],[Veroperustemuutoksista johtuvien veromenetysten korvaus]]+Yhteenveto[[#This Row],[Kotikuntakorvaus, netto]]</f>
        <v>1336789.700350371</v>
      </c>
      <c r="S91" s="11"/>
      <c r="T91"/>
    </row>
    <row r="92" spans="1:20" ht="15" x14ac:dyDescent="0.25">
      <c r="A92" s="32">
        <v>256</v>
      </c>
      <c r="B92" s="13" t="s">
        <v>97</v>
      </c>
      <c r="C92" s="15">
        <v>1554</v>
      </c>
      <c r="D92" s="15">
        <v>2610659.73</v>
      </c>
      <c r="E92" s="15">
        <v>525284.17799652868</v>
      </c>
      <c r="F92" s="234">
        <f>Yhteenveto[[#This Row],[Ikärakenne, laskennallinen kustannus]]+Yhteenveto[[#This Row],[Muut laskennalliset kustannukset ]]</f>
        <v>3135943.9079965288</v>
      </c>
      <c r="G92" s="329">
        <v>1388.69</v>
      </c>
      <c r="H92" s="17">
        <v>2158024.2600000002</v>
      </c>
      <c r="I92" s="345">
        <f>Yhteenveto[[#This Row],[Laskennalliset kustannukset yhteensä]]-Yhteenveto[[#This Row],[Omarahoitusosuus, €]]</f>
        <v>977919.64799652854</v>
      </c>
      <c r="J92" s="33">
        <v>529780.73854172707</v>
      </c>
      <c r="K92" s="34">
        <v>-934003.41345131444</v>
      </c>
      <c r="L92" s="234">
        <f>Yhteenveto[[#This Row],[Valtionosuus omarahoitusosuuden jälkeen (välisumma)]]+Yhteenveto[[#This Row],[Lisäosat yhteensä]]+Yhteenveto[[#This Row],[Valtionosuuteen tehtävät vähennykset ja lisäykset, netto]]</f>
        <v>573696.97308694106</v>
      </c>
      <c r="M92" s="34">
        <v>851903.69821475446</v>
      </c>
      <c r="N92" s="308">
        <f>SUM(Yhteenveto[[#This Row],[Valtionosuus ennen verotuloihin perustuvaa valtionosuuden tasausta]]+Yhteenveto[[#This Row],[Verotuloihin perustuva valtionosuuden tasaus]])</f>
        <v>1425600.6713016955</v>
      </c>
      <c r="O92" s="244">
        <v>343315.21196814114</v>
      </c>
      <c r="P92" s="380">
        <f>SUM(Yhteenveto[[#This Row],[Kunnan  peruspalvelujen valtionosuus ]:[Veroperustemuutoksista johtuvien veromenetysten korvaus]])</f>
        <v>1768915.8832698367</v>
      </c>
      <c r="Q92" s="34">
        <v>124671.883</v>
      </c>
      <c r="R92" s="347">
        <f>+Yhteenveto[[#This Row],[Kunnan  peruspalvelujen valtionosuus ]]+Yhteenveto[[#This Row],[Veroperustemuutoksista johtuvien veromenetysten korvaus]]+Yhteenveto[[#This Row],[Kotikuntakorvaus, netto]]</f>
        <v>1893587.7662698366</v>
      </c>
      <c r="S92" s="11"/>
      <c r="T92"/>
    </row>
    <row r="93" spans="1:20" ht="15" x14ac:dyDescent="0.25">
      <c r="A93" s="32">
        <v>257</v>
      </c>
      <c r="B93" s="13" t="s">
        <v>98</v>
      </c>
      <c r="C93" s="15">
        <v>40722</v>
      </c>
      <c r="D93" s="15">
        <v>71751521.780000016</v>
      </c>
      <c r="E93" s="15">
        <v>13673794.719700865</v>
      </c>
      <c r="F93" s="234">
        <f>Yhteenveto[[#This Row],[Ikärakenne, laskennallinen kustannus]]+Yhteenveto[[#This Row],[Muut laskennalliset kustannukset ]]</f>
        <v>85425316.499700874</v>
      </c>
      <c r="G93" s="329">
        <v>1388.69</v>
      </c>
      <c r="H93" s="17">
        <v>56550234.18</v>
      </c>
      <c r="I93" s="345">
        <f>Yhteenveto[[#This Row],[Laskennalliset kustannukset yhteensä]]-Yhteenveto[[#This Row],[Omarahoitusosuus, €]]</f>
        <v>28875082.319700874</v>
      </c>
      <c r="J93" s="33">
        <v>1416611.2965408354</v>
      </c>
      <c r="K93" s="34">
        <v>5230682.4835218526</v>
      </c>
      <c r="L93" s="234">
        <f>Yhteenveto[[#This Row],[Valtionosuus omarahoitusosuuden jälkeen (välisumma)]]+Yhteenveto[[#This Row],[Lisäosat yhteensä]]+Yhteenveto[[#This Row],[Valtionosuuteen tehtävät vähennykset ja lisäykset, netto]]</f>
        <v>35522376.099763557</v>
      </c>
      <c r="M93" s="34">
        <v>-957594.10945789458</v>
      </c>
      <c r="N93" s="308">
        <f>SUM(Yhteenveto[[#This Row],[Valtionosuus ennen verotuloihin perustuvaa valtionosuuden tasausta]]+Yhteenveto[[#This Row],[Verotuloihin perustuva valtionosuuden tasaus]])</f>
        <v>34564781.990305662</v>
      </c>
      <c r="O93" s="244">
        <v>4500387.5614631632</v>
      </c>
      <c r="P93" s="380">
        <f>SUM(Yhteenveto[[#This Row],[Kunnan  peruspalvelujen valtionosuus ]:[Veroperustemuutoksista johtuvien veromenetysten korvaus]])</f>
        <v>39065169.551768824</v>
      </c>
      <c r="Q93" s="34">
        <v>-581566.75192000018</v>
      </c>
      <c r="R93" s="347">
        <f>+Yhteenveto[[#This Row],[Kunnan  peruspalvelujen valtionosuus ]]+Yhteenveto[[#This Row],[Veroperustemuutoksista johtuvien veromenetysten korvaus]]+Yhteenveto[[#This Row],[Kotikuntakorvaus, netto]]</f>
        <v>38483602.799848825</v>
      </c>
      <c r="S93" s="11"/>
      <c r="T93"/>
    </row>
    <row r="94" spans="1:20" ht="15" x14ac:dyDescent="0.25">
      <c r="A94" s="32">
        <v>260</v>
      </c>
      <c r="B94" s="13" t="s">
        <v>99</v>
      </c>
      <c r="C94" s="15">
        <v>9727</v>
      </c>
      <c r="D94" s="15">
        <v>10520471.450000001</v>
      </c>
      <c r="E94" s="15">
        <v>3403948.5901254774</v>
      </c>
      <c r="F94" s="234">
        <f>Yhteenveto[[#This Row],[Ikärakenne, laskennallinen kustannus]]+Yhteenveto[[#This Row],[Muut laskennalliset kustannukset ]]</f>
        <v>13924420.040125478</v>
      </c>
      <c r="G94" s="329">
        <v>1388.69</v>
      </c>
      <c r="H94" s="17">
        <v>13507787.630000001</v>
      </c>
      <c r="I94" s="345">
        <f>Yhteenveto[[#This Row],[Laskennalliset kustannukset yhteensä]]-Yhteenveto[[#This Row],[Omarahoitusosuus, €]]</f>
        <v>416632.41012547724</v>
      </c>
      <c r="J94" s="33">
        <v>1431343.6785267401</v>
      </c>
      <c r="K94" s="34">
        <v>3407414.0532592125</v>
      </c>
      <c r="L94" s="234">
        <f>Yhteenveto[[#This Row],[Valtionosuus omarahoitusosuuden jälkeen (välisumma)]]+Yhteenveto[[#This Row],[Lisäosat yhteensä]]+Yhteenveto[[#This Row],[Valtionosuuteen tehtävät vähennykset ja lisäykset, netto]]</f>
        <v>5255390.1419114303</v>
      </c>
      <c r="M94" s="34">
        <v>5269298.3131798524</v>
      </c>
      <c r="N94" s="308">
        <f>SUM(Yhteenveto[[#This Row],[Valtionosuus ennen verotuloihin perustuvaa valtionosuuden tasausta]]+Yhteenveto[[#This Row],[Verotuloihin perustuva valtionosuuden tasaus]])</f>
        <v>10524688.455091283</v>
      </c>
      <c r="O94" s="244">
        <v>2104520.913554274</v>
      </c>
      <c r="P94" s="380">
        <f>SUM(Yhteenveto[[#This Row],[Kunnan  peruspalvelujen valtionosuus ]:[Veroperustemuutoksista johtuvien veromenetysten korvaus]])</f>
        <v>12629209.368645556</v>
      </c>
      <c r="Q94" s="34">
        <v>-43895.220500000025</v>
      </c>
      <c r="R94" s="347">
        <f>+Yhteenveto[[#This Row],[Kunnan  peruspalvelujen valtionosuus ]]+Yhteenveto[[#This Row],[Veroperustemuutoksista johtuvien veromenetysten korvaus]]+Yhteenveto[[#This Row],[Kotikuntakorvaus, netto]]</f>
        <v>12585314.148145556</v>
      </c>
      <c r="S94" s="11"/>
      <c r="T94"/>
    </row>
    <row r="95" spans="1:20" ht="15" x14ac:dyDescent="0.25">
      <c r="A95" s="32">
        <v>261</v>
      </c>
      <c r="B95" s="13" t="s">
        <v>100</v>
      </c>
      <c r="C95" s="15">
        <v>6637</v>
      </c>
      <c r="D95" s="15">
        <v>9305540.9100000001</v>
      </c>
      <c r="E95" s="15">
        <v>6614604.4139974918</v>
      </c>
      <c r="F95" s="234">
        <f>Yhteenveto[[#This Row],[Ikärakenne, laskennallinen kustannus]]+Yhteenveto[[#This Row],[Muut laskennalliset kustannukset ]]</f>
        <v>15920145.323997492</v>
      </c>
      <c r="G95" s="329">
        <v>1388.69</v>
      </c>
      <c r="H95" s="17">
        <v>9216735.5300000012</v>
      </c>
      <c r="I95" s="345">
        <f>Yhteenveto[[#This Row],[Laskennalliset kustannukset yhteensä]]-Yhteenveto[[#This Row],[Omarahoitusosuus, €]]</f>
        <v>6703409.7939974908</v>
      </c>
      <c r="J95" s="33">
        <v>2302010.1549209896</v>
      </c>
      <c r="K95" s="34">
        <v>1837034.3580311933</v>
      </c>
      <c r="L95" s="234">
        <f>Yhteenveto[[#This Row],[Valtionosuus omarahoitusosuuden jälkeen (välisumma)]]+Yhteenveto[[#This Row],[Lisäosat yhteensä]]+Yhteenveto[[#This Row],[Valtionosuuteen tehtävät vähennykset ja lisäykset, netto]]</f>
        <v>10842454.306949673</v>
      </c>
      <c r="M95" s="34">
        <v>-325223.46925284469</v>
      </c>
      <c r="N95" s="308">
        <f>SUM(Yhteenveto[[#This Row],[Valtionosuus ennen verotuloihin perustuvaa valtionosuuden tasausta]]+Yhteenveto[[#This Row],[Verotuloihin perustuva valtionosuuden tasaus]])</f>
        <v>10517230.837696828</v>
      </c>
      <c r="O95" s="244">
        <v>1207171.2267386289</v>
      </c>
      <c r="P95" s="380">
        <f>SUM(Yhteenveto[[#This Row],[Kunnan  peruspalvelujen valtionosuus ]:[Veroperustemuutoksista johtuvien veromenetysten korvaus]])</f>
        <v>11724402.064435456</v>
      </c>
      <c r="Q95" s="34">
        <v>-30970.954500000022</v>
      </c>
      <c r="R95" s="347">
        <f>+Yhteenveto[[#This Row],[Kunnan  peruspalvelujen valtionosuus ]]+Yhteenveto[[#This Row],[Veroperustemuutoksista johtuvien veromenetysten korvaus]]+Yhteenveto[[#This Row],[Kotikuntakorvaus, netto]]</f>
        <v>11693431.109935455</v>
      </c>
      <c r="S95" s="11"/>
      <c r="T95"/>
    </row>
    <row r="96" spans="1:20" ht="15" x14ac:dyDescent="0.25">
      <c r="A96" s="32">
        <v>263</v>
      </c>
      <c r="B96" s="13" t="s">
        <v>101</v>
      </c>
      <c r="C96" s="15">
        <v>7597</v>
      </c>
      <c r="D96" s="15">
        <v>10572425</v>
      </c>
      <c r="E96" s="15">
        <v>1978469.7093754294</v>
      </c>
      <c r="F96" s="234">
        <f>Yhteenveto[[#This Row],[Ikärakenne, laskennallinen kustannus]]+Yhteenveto[[#This Row],[Muut laskennalliset kustannukset ]]</f>
        <v>12550894.70937543</v>
      </c>
      <c r="G96" s="329">
        <v>1388.69</v>
      </c>
      <c r="H96" s="17">
        <v>10549877.93</v>
      </c>
      <c r="I96" s="345">
        <f>Yhteenveto[[#This Row],[Laskennalliset kustannukset yhteensä]]-Yhteenveto[[#This Row],[Omarahoitusosuus, €]]</f>
        <v>2001016.7793754302</v>
      </c>
      <c r="J96" s="33">
        <v>599278.07291631028</v>
      </c>
      <c r="K96" s="34">
        <v>702784.29583306494</v>
      </c>
      <c r="L96" s="234">
        <f>Yhteenveto[[#This Row],[Valtionosuus omarahoitusosuuden jälkeen (välisumma)]]+Yhteenveto[[#This Row],[Lisäosat yhteensä]]+Yhteenveto[[#This Row],[Valtionosuuteen tehtävät vähennykset ja lisäykset, netto]]</f>
        <v>3303079.1481248057</v>
      </c>
      <c r="M96" s="34">
        <v>4502123.8269685572</v>
      </c>
      <c r="N96" s="308">
        <f>SUM(Yhteenveto[[#This Row],[Valtionosuus ennen verotuloihin perustuvaa valtionosuuden tasausta]]+Yhteenveto[[#This Row],[Verotuloihin perustuva valtionosuuden tasaus]])</f>
        <v>7805202.9750933629</v>
      </c>
      <c r="O96" s="244">
        <v>1805927.0038778996</v>
      </c>
      <c r="P96" s="380">
        <f>SUM(Yhteenveto[[#This Row],[Kunnan  peruspalvelujen valtionosuus ]:[Veroperustemuutoksista johtuvien veromenetysten korvaus]])</f>
        <v>9611129.9789712615</v>
      </c>
      <c r="Q96" s="34">
        <v>179836.43299999999</v>
      </c>
      <c r="R96" s="347">
        <f>+Yhteenveto[[#This Row],[Kunnan  peruspalvelujen valtionosuus ]]+Yhteenveto[[#This Row],[Veroperustemuutoksista johtuvien veromenetysten korvaus]]+Yhteenveto[[#This Row],[Kotikuntakorvaus, netto]]</f>
        <v>9790966.4119712617</v>
      </c>
      <c r="S96" s="11"/>
      <c r="T96"/>
    </row>
    <row r="97" spans="1:20" ht="15" x14ac:dyDescent="0.25">
      <c r="A97" s="32">
        <v>265</v>
      </c>
      <c r="B97" s="13" t="s">
        <v>102</v>
      </c>
      <c r="C97" s="15">
        <v>1064</v>
      </c>
      <c r="D97" s="15">
        <v>1433353.3900000001</v>
      </c>
      <c r="E97" s="15">
        <v>567172.01528489601</v>
      </c>
      <c r="F97" s="234">
        <f>Yhteenveto[[#This Row],[Ikärakenne, laskennallinen kustannus]]+Yhteenveto[[#This Row],[Muut laskennalliset kustannukset ]]</f>
        <v>2000525.405284896</v>
      </c>
      <c r="G97" s="329">
        <v>1388.69</v>
      </c>
      <c r="H97" s="17">
        <v>1477566.1600000001</v>
      </c>
      <c r="I97" s="345">
        <f>Yhteenveto[[#This Row],[Laskennalliset kustannukset yhteensä]]-Yhteenveto[[#This Row],[Omarahoitusosuus, €]]</f>
        <v>522959.24528489588</v>
      </c>
      <c r="J97" s="33">
        <v>366749.560686688</v>
      </c>
      <c r="K97" s="34">
        <v>456882.15515922557</v>
      </c>
      <c r="L97" s="234">
        <f>Yhteenveto[[#This Row],[Valtionosuus omarahoitusosuuden jälkeen (välisumma)]]+Yhteenveto[[#This Row],[Lisäosat yhteensä]]+Yhteenveto[[#This Row],[Valtionosuuteen tehtävät vähennykset ja lisäykset, netto]]</f>
        <v>1346590.9611308095</v>
      </c>
      <c r="M97" s="34">
        <v>352735.55910361098</v>
      </c>
      <c r="N97" s="308">
        <f>SUM(Yhteenveto[[#This Row],[Valtionosuus ennen verotuloihin perustuvaa valtionosuuden tasausta]]+Yhteenveto[[#This Row],[Verotuloihin perustuva valtionosuuden tasaus]])</f>
        <v>1699326.5202344204</v>
      </c>
      <c r="O97" s="244">
        <v>244194.61411271486</v>
      </c>
      <c r="P97" s="380">
        <f>SUM(Yhteenveto[[#This Row],[Kunnan  peruspalvelujen valtionosuus ]:[Veroperustemuutoksista johtuvien veromenetysten korvaus]])</f>
        <v>1943521.1343471352</v>
      </c>
      <c r="Q97" s="34">
        <v>-81958.760000000009</v>
      </c>
      <c r="R97" s="347">
        <f>+Yhteenveto[[#This Row],[Kunnan  peruspalvelujen valtionosuus ]]+Yhteenveto[[#This Row],[Veroperustemuutoksista johtuvien veromenetysten korvaus]]+Yhteenveto[[#This Row],[Kotikuntakorvaus, netto]]</f>
        <v>1861562.3743471352</v>
      </c>
      <c r="S97" s="11"/>
      <c r="T97"/>
    </row>
    <row r="98" spans="1:20" ht="15" x14ac:dyDescent="0.25">
      <c r="A98" s="32">
        <v>271</v>
      </c>
      <c r="B98" s="13" t="s">
        <v>103</v>
      </c>
      <c r="C98" s="15">
        <v>6903</v>
      </c>
      <c r="D98" s="15">
        <v>8680187.6699999999</v>
      </c>
      <c r="E98" s="15">
        <v>1387247.701834091</v>
      </c>
      <c r="F98" s="234">
        <f>Yhteenveto[[#This Row],[Ikärakenne, laskennallinen kustannus]]+Yhteenveto[[#This Row],[Muut laskennalliset kustannukset ]]</f>
        <v>10067435.371834092</v>
      </c>
      <c r="G98" s="329">
        <v>1388.69</v>
      </c>
      <c r="H98" s="17">
        <v>9586127.0700000003</v>
      </c>
      <c r="I98" s="345">
        <f>Yhteenveto[[#This Row],[Laskennalliset kustannukset yhteensä]]-Yhteenveto[[#This Row],[Omarahoitusosuus, €]]</f>
        <v>481308.30183409154</v>
      </c>
      <c r="J98" s="33">
        <v>221214.6791099369</v>
      </c>
      <c r="K98" s="34">
        <v>-1885445.3565159647</v>
      </c>
      <c r="L98" s="234">
        <f>Yhteenveto[[#This Row],[Valtionosuus omarahoitusosuuden jälkeen (välisumma)]]+Yhteenveto[[#This Row],[Lisäosat yhteensä]]+Yhteenveto[[#This Row],[Valtionosuuteen tehtävät vähennykset ja lisäykset, netto]]</f>
        <v>-1182922.3755719364</v>
      </c>
      <c r="M98" s="34">
        <v>2979268.6270577195</v>
      </c>
      <c r="N98" s="308">
        <f>SUM(Yhteenveto[[#This Row],[Valtionosuus ennen verotuloihin perustuvaa valtionosuuden tasausta]]+Yhteenveto[[#This Row],[Verotuloihin perustuva valtionosuuden tasaus]])</f>
        <v>1796346.2514857831</v>
      </c>
      <c r="O98" s="244">
        <v>1410926.1071647825</v>
      </c>
      <c r="P98" s="380">
        <f>SUM(Yhteenveto[[#This Row],[Kunnan  peruspalvelujen valtionosuus ]:[Veroperustemuutoksista johtuvien veromenetysten korvaus]])</f>
        <v>3207272.3586505656</v>
      </c>
      <c r="Q98" s="34">
        <v>20620.508790000109</v>
      </c>
      <c r="R98" s="347">
        <f>+Yhteenveto[[#This Row],[Kunnan  peruspalvelujen valtionosuus ]]+Yhteenveto[[#This Row],[Veroperustemuutoksista johtuvien veromenetysten korvaus]]+Yhteenveto[[#This Row],[Kotikuntakorvaus, netto]]</f>
        <v>3227892.8674405655</v>
      </c>
      <c r="S98" s="11"/>
      <c r="T98"/>
    </row>
    <row r="99" spans="1:20" ht="15" x14ac:dyDescent="0.25">
      <c r="A99" s="32">
        <v>272</v>
      </c>
      <c r="B99" s="13" t="s">
        <v>104</v>
      </c>
      <c r="C99" s="15">
        <v>48006</v>
      </c>
      <c r="D99" s="15">
        <v>84061170.909999996</v>
      </c>
      <c r="E99" s="15">
        <v>10756304.619183391</v>
      </c>
      <c r="F99" s="234">
        <f>Yhteenveto[[#This Row],[Ikärakenne, laskennallinen kustannus]]+Yhteenveto[[#This Row],[Muut laskennalliset kustannukset ]]</f>
        <v>94817475.529183388</v>
      </c>
      <c r="G99" s="329">
        <v>1388.69</v>
      </c>
      <c r="H99" s="17">
        <v>66665452.140000001</v>
      </c>
      <c r="I99" s="345">
        <f>Yhteenveto[[#This Row],[Laskennalliset kustannukset yhteensä]]-Yhteenveto[[#This Row],[Omarahoitusosuus, €]]</f>
        <v>28152023.389183387</v>
      </c>
      <c r="J99" s="33">
        <v>1729152.6920989188</v>
      </c>
      <c r="K99" s="34">
        <v>-19801278.987893261</v>
      </c>
      <c r="L99" s="234">
        <f>Yhteenveto[[#This Row],[Valtionosuus omarahoitusosuuden jälkeen (välisumma)]]+Yhteenveto[[#This Row],[Lisäosat yhteensä]]+Yhteenveto[[#This Row],[Valtionosuuteen tehtävät vähennykset ja lisäykset, netto]]</f>
        <v>10079897.093389045</v>
      </c>
      <c r="M99" s="34">
        <v>9098678.0138255227</v>
      </c>
      <c r="N99" s="308">
        <f>SUM(Yhteenveto[[#This Row],[Valtionosuus ennen verotuloihin perustuvaa valtionosuuden tasausta]]+Yhteenveto[[#This Row],[Verotuloihin perustuva valtionosuuden tasaus]])</f>
        <v>19178575.10721457</v>
      </c>
      <c r="O99" s="244">
        <v>7579135.5495966859</v>
      </c>
      <c r="P99" s="380">
        <f>SUM(Yhteenveto[[#This Row],[Kunnan  peruspalvelujen valtionosuus ]:[Veroperustemuutoksista johtuvien veromenetysten korvaus]])</f>
        <v>26757710.656811256</v>
      </c>
      <c r="Q99" s="34">
        <v>16785.784500000067</v>
      </c>
      <c r="R99" s="347">
        <f>+Yhteenveto[[#This Row],[Kunnan  peruspalvelujen valtionosuus ]]+Yhteenveto[[#This Row],[Veroperustemuutoksista johtuvien veromenetysten korvaus]]+Yhteenveto[[#This Row],[Kotikuntakorvaus, netto]]</f>
        <v>26774496.441311255</v>
      </c>
      <c r="S99" s="11"/>
      <c r="T99"/>
    </row>
    <row r="100" spans="1:20" ht="15" x14ac:dyDescent="0.25">
      <c r="A100" s="32">
        <v>273</v>
      </c>
      <c r="B100" s="13" t="s">
        <v>105</v>
      </c>
      <c r="C100" s="15">
        <v>3999</v>
      </c>
      <c r="D100" s="15">
        <v>6048453.4800000004</v>
      </c>
      <c r="E100" s="15">
        <v>2496302.0829441608</v>
      </c>
      <c r="F100" s="234">
        <f>Yhteenveto[[#This Row],[Ikärakenne, laskennallinen kustannus]]+Yhteenveto[[#This Row],[Muut laskennalliset kustannukset ]]</f>
        <v>8544755.5629441608</v>
      </c>
      <c r="G100" s="329">
        <v>1388.69</v>
      </c>
      <c r="H100" s="17">
        <v>5553371.3100000005</v>
      </c>
      <c r="I100" s="345">
        <f>Yhteenveto[[#This Row],[Laskennalliset kustannukset yhteensä]]-Yhteenveto[[#This Row],[Omarahoitusosuus, €]]</f>
        <v>2991384.2529441603</v>
      </c>
      <c r="J100" s="33">
        <v>1533697.2431112404</v>
      </c>
      <c r="K100" s="34">
        <v>-125441.14350969328</v>
      </c>
      <c r="L100" s="234">
        <f>Yhteenveto[[#This Row],[Valtionosuus omarahoitusosuuden jälkeen (välisumma)]]+Yhteenveto[[#This Row],[Lisäosat yhteensä]]+Yhteenveto[[#This Row],[Valtionosuuteen tehtävät vähennykset ja lisäykset, netto]]</f>
        <v>4399640.3525457075</v>
      </c>
      <c r="M100" s="34">
        <v>260824.51932381504</v>
      </c>
      <c r="N100" s="308">
        <f>SUM(Yhteenveto[[#This Row],[Valtionosuus ennen verotuloihin perustuvaa valtionosuuden tasausta]]+Yhteenveto[[#This Row],[Verotuloihin perustuva valtionosuuden tasaus]])</f>
        <v>4660464.8718695221</v>
      </c>
      <c r="O100" s="244">
        <v>745315.2943174633</v>
      </c>
      <c r="P100" s="380">
        <f>SUM(Yhteenveto[[#This Row],[Kunnan  peruspalvelujen valtionosuus ]:[Veroperustemuutoksista johtuvien veromenetysten korvaus]])</f>
        <v>5405780.1661869856</v>
      </c>
      <c r="Q100" s="34">
        <v>180829.39490000001</v>
      </c>
      <c r="R100" s="347">
        <f>+Yhteenveto[[#This Row],[Kunnan  peruspalvelujen valtionosuus ]]+Yhteenveto[[#This Row],[Veroperustemuutoksista johtuvien veromenetysten korvaus]]+Yhteenveto[[#This Row],[Kotikuntakorvaus, netto]]</f>
        <v>5586609.5610869853</v>
      </c>
      <c r="S100" s="11"/>
      <c r="T100"/>
    </row>
    <row r="101" spans="1:20" ht="15" x14ac:dyDescent="0.25">
      <c r="A101" s="32">
        <v>275</v>
      </c>
      <c r="B101" s="13" t="s">
        <v>106</v>
      </c>
      <c r="C101" s="15">
        <v>2521</v>
      </c>
      <c r="D101" s="15">
        <v>3237111.7399999998</v>
      </c>
      <c r="E101" s="15">
        <v>689112.80549379473</v>
      </c>
      <c r="F101" s="234">
        <f>Yhteenveto[[#This Row],[Ikärakenne, laskennallinen kustannus]]+Yhteenveto[[#This Row],[Muut laskennalliset kustannukset ]]</f>
        <v>3926224.5454937946</v>
      </c>
      <c r="G101" s="329">
        <v>1388.69</v>
      </c>
      <c r="H101" s="17">
        <v>3500887.49</v>
      </c>
      <c r="I101" s="345">
        <f>Yhteenveto[[#This Row],[Laskennalliset kustannukset yhteensä]]-Yhteenveto[[#This Row],[Omarahoitusosuus, €]]</f>
        <v>425337.05549379438</v>
      </c>
      <c r="J101" s="33">
        <v>228846.04120675399</v>
      </c>
      <c r="K101" s="34">
        <v>128597.82114578689</v>
      </c>
      <c r="L101" s="234">
        <f>Yhteenveto[[#This Row],[Valtionosuus omarahoitusosuuden jälkeen (välisumma)]]+Yhteenveto[[#This Row],[Lisäosat yhteensä]]+Yhteenveto[[#This Row],[Valtionosuuteen tehtävät vähennykset ja lisäykset, netto]]</f>
        <v>782780.91784633533</v>
      </c>
      <c r="M101" s="34">
        <v>1243660.6649856942</v>
      </c>
      <c r="N101" s="308">
        <f>SUM(Yhteenveto[[#This Row],[Valtionosuus ennen verotuloihin perustuvaa valtionosuuden tasausta]]+Yhteenveto[[#This Row],[Verotuloihin perustuva valtionosuuden tasaus]])</f>
        <v>2026441.5828320296</v>
      </c>
      <c r="O101" s="244">
        <v>522312.78285279009</v>
      </c>
      <c r="P101" s="380">
        <f>SUM(Yhteenveto[[#This Row],[Kunnan  peruspalvelujen valtionosuus ]:[Veroperustemuutoksista johtuvien veromenetysten korvaus]])</f>
        <v>2548754.3656848194</v>
      </c>
      <c r="Q101" s="34">
        <v>-740.78110000000743</v>
      </c>
      <c r="R101" s="347">
        <f>+Yhteenveto[[#This Row],[Kunnan  peruspalvelujen valtionosuus ]]+Yhteenveto[[#This Row],[Veroperustemuutoksista johtuvien veromenetysten korvaus]]+Yhteenveto[[#This Row],[Kotikuntakorvaus, netto]]</f>
        <v>2548013.5845848196</v>
      </c>
      <c r="S101" s="11"/>
      <c r="T101"/>
    </row>
    <row r="102" spans="1:20" ht="15" x14ac:dyDescent="0.25">
      <c r="A102" s="32">
        <v>276</v>
      </c>
      <c r="B102" s="13" t="s">
        <v>107</v>
      </c>
      <c r="C102" s="15">
        <v>15157</v>
      </c>
      <c r="D102" s="15">
        <v>29857879.91</v>
      </c>
      <c r="E102" s="15">
        <v>2373994.3665383072</v>
      </c>
      <c r="F102" s="234">
        <f>Yhteenveto[[#This Row],[Ikärakenne, laskennallinen kustannus]]+Yhteenveto[[#This Row],[Muut laskennalliset kustannukset ]]</f>
        <v>32231874.276538309</v>
      </c>
      <c r="G102" s="329">
        <v>1388.69</v>
      </c>
      <c r="H102" s="17">
        <v>21048374.330000002</v>
      </c>
      <c r="I102" s="345">
        <f>Yhteenveto[[#This Row],[Laskennalliset kustannukset yhteensä]]-Yhteenveto[[#This Row],[Omarahoitusosuus, €]]</f>
        <v>11183499.946538307</v>
      </c>
      <c r="J102" s="33">
        <v>501338.22560380877</v>
      </c>
      <c r="K102" s="34">
        <v>-491528.57179474633</v>
      </c>
      <c r="L102" s="234">
        <f>Yhteenveto[[#This Row],[Valtionosuus omarahoitusosuuden jälkeen (välisumma)]]+Yhteenveto[[#This Row],[Lisäosat yhteensä]]+Yhteenveto[[#This Row],[Valtionosuuteen tehtävät vähennykset ja lisäykset, netto]]</f>
        <v>11193309.60034737</v>
      </c>
      <c r="M102" s="34">
        <v>5382986.7960403142</v>
      </c>
      <c r="N102" s="308">
        <f>SUM(Yhteenveto[[#This Row],[Valtionosuus ennen verotuloihin perustuvaa valtionosuuden tasausta]]+Yhteenveto[[#This Row],[Verotuloihin perustuva valtionosuuden tasaus]])</f>
        <v>16576296.396387685</v>
      </c>
      <c r="O102" s="244">
        <v>1992420.2016603905</v>
      </c>
      <c r="P102" s="380">
        <f>SUM(Yhteenveto[[#This Row],[Kunnan  peruspalvelujen valtionosuus ]:[Veroperustemuutoksista johtuvien veromenetysten korvaus]])</f>
        <v>18568716.598048076</v>
      </c>
      <c r="Q102" s="34">
        <v>-251324.96141000016</v>
      </c>
      <c r="R102" s="347">
        <f>+Yhteenveto[[#This Row],[Kunnan  peruspalvelujen valtionosuus ]]+Yhteenveto[[#This Row],[Veroperustemuutoksista johtuvien veromenetysten korvaus]]+Yhteenveto[[#This Row],[Kotikuntakorvaus, netto]]</f>
        <v>18317391.636638075</v>
      </c>
      <c r="S102" s="11"/>
      <c r="T102"/>
    </row>
    <row r="103" spans="1:20" ht="15" x14ac:dyDescent="0.25">
      <c r="A103" s="32">
        <v>280</v>
      </c>
      <c r="B103" s="13" t="s">
        <v>108</v>
      </c>
      <c r="C103" s="15">
        <v>2024</v>
      </c>
      <c r="D103" s="15">
        <v>2776736.25</v>
      </c>
      <c r="E103" s="15">
        <v>1251212.1989617981</v>
      </c>
      <c r="F103" s="234">
        <f>Yhteenveto[[#This Row],[Ikärakenne, laskennallinen kustannus]]+Yhteenveto[[#This Row],[Muut laskennalliset kustannukset ]]</f>
        <v>4027948.4489617981</v>
      </c>
      <c r="G103" s="329">
        <v>1388.69</v>
      </c>
      <c r="H103" s="17">
        <v>2810708.56</v>
      </c>
      <c r="I103" s="345">
        <f>Yhteenveto[[#This Row],[Laskennalliset kustannukset yhteensä]]-Yhteenveto[[#This Row],[Omarahoitusosuus, €]]</f>
        <v>1217239.888961798</v>
      </c>
      <c r="J103" s="33">
        <v>293631.14568375773</v>
      </c>
      <c r="K103" s="34">
        <v>202429.76507367849</v>
      </c>
      <c r="L103" s="234">
        <f>Yhteenveto[[#This Row],[Valtionosuus omarahoitusosuuden jälkeen (välisumma)]]+Yhteenveto[[#This Row],[Lisäosat yhteensä]]+Yhteenveto[[#This Row],[Valtionosuuteen tehtävät vähennykset ja lisäykset, netto]]</f>
        <v>1713300.7997192342</v>
      </c>
      <c r="M103" s="34">
        <v>923603.7752084129</v>
      </c>
      <c r="N103" s="308">
        <f>SUM(Yhteenveto[[#This Row],[Valtionosuus ennen verotuloihin perustuvaa valtionosuuden tasausta]]+Yhteenveto[[#This Row],[Verotuloihin perustuva valtionosuuden tasaus]])</f>
        <v>2636904.5749276471</v>
      </c>
      <c r="O103" s="244">
        <v>497206.74342637084</v>
      </c>
      <c r="P103" s="380">
        <f>SUM(Yhteenveto[[#This Row],[Kunnan  peruspalvelujen valtionosuus ]:[Veroperustemuutoksista johtuvien veromenetysten korvaus]])</f>
        <v>3134111.318354018</v>
      </c>
      <c r="Q103" s="34">
        <v>-865295.37000000011</v>
      </c>
      <c r="R103" s="347">
        <f>+Yhteenveto[[#This Row],[Kunnan  peruspalvelujen valtionosuus ]]+Yhteenveto[[#This Row],[Veroperustemuutoksista johtuvien veromenetysten korvaus]]+Yhteenveto[[#This Row],[Kotikuntakorvaus, netto]]</f>
        <v>2268815.9483540179</v>
      </c>
      <c r="S103" s="11"/>
      <c r="T103"/>
    </row>
    <row r="104" spans="1:20" ht="15" x14ac:dyDescent="0.25">
      <c r="A104" s="32">
        <v>284</v>
      </c>
      <c r="B104" s="13" t="s">
        <v>109</v>
      </c>
      <c r="C104" s="15">
        <v>2227</v>
      </c>
      <c r="D104" s="15">
        <v>2916719.96</v>
      </c>
      <c r="E104" s="15">
        <v>498056.18081287376</v>
      </c>
      <c r="F104" s="234">
        <f>Yhteenveto[[#This Row],[Ikärakenne, laskennallinen kustannus]]+Yhteenveto[[#This Row],[Muut laskennalliset kustannukset ]]</f>
        <v>3414776.1408128738</v>
      </c>
      <c r="G104" s="329">
        <v>1388.69</v>
      </c>
      <c r="H104" s="17">
        <v>3092612.6300000004</v>
      </c>
      <c r="I104" s="345">
        <f>Yhteenveto[[#This Row],[Laskennalliset kustannukset yhteensä]]-Yhteenveto[[#This Row],[Omarahoitusosuus, €]]</f>
        <v>322163.51081287349</v>
      </c>
      <c r="J104" s="33">
        <v>69746.894926250097</v>
      </c>
      <c r="K104" s="34">
        <v>719621.43512449216</v>
      </c>
      <c r="L104" s="234">
        <f>Yhteenveto[[#This Row],[Valtionosuus omarahoitusosuuden jälkeen (välisumma)]]+Yhteenveto[[#This Row],[Lisäosat yhteensä]]+Yhteenveto[[#This Row],[Valtionosuuteen tehtävät vähennykset ja lisäykset, netto]]</f>
        <v>1111531.8408636157</v>
      </c>
      <c r="M104" s="34">
        <v>1115363.590252762</v>
      </c>
      <c r="N104" s="308">
        <f>SUM(Yhteenveto[[#This Row],[Valtionosuus ennen verotuloihin perustuvaa valtionosuuden tasausta]]+Yhteenveto[[#This Row],[Verotuloihin perustuva valtionosuuden tasaus]])</f>
        <v>2226895.4311163779</v>
      </c>
      <c r="O104" s="244">
        <v>507174.86370960594</v>
      </c>
      <c r="P104" s="380">
        <f>SUM(Yhteenveto[[#This Row],[Kunnan  peruspalvelujen valtionosuus ]:[Veroperustemuutoksista johtuvien veromenetysten korvaus]])</f>
        <v>2734070.2948259837</v>
      </c>
      <c r="Q104" s="34">
        <v>1215196.2300000004</v>
      </c>
      <c r="R104" s="347">
        <f>+Yhteenveto[[#This Row],[Kunnan  peruspalvelujen valtionosuus ]]+Yhteenveto[[#This Row],[Veroperustemuutoksista johtuvien veromenetysten korvaus]]+Yhteenveto[[#This Row],[Kotikuntakorvaus, netto]]</f>
        <v>3949266.5248259841</v>
      </c>
      <c r="S104" s="11"/>
      <c r="T104"/>
    </row>
    <row r="105" spans="1:20" ht="15" x14ac:dyDescent="0.25">
      <c r="A105" s="32">
        <v>285</v>
      </c>
      <c r="B105" s="13" t="s">
        <v>110</v>
      </c>
      <c r="C105" s="15">
        <v>50617</v>
      </c>
      <c r="D105" s="15">
        <v>63046618.010000005</v>
      </c>
      <c r="E105" s="15">
        <v>14918585.05203528</v>
      </c>
      <c r="F105" s="234">
        <f>Yhteenveto[[#This Row],[Ikärakenne, laskennallinen kustannus]]+Yhteenveto[[#This Row],[Muut laskennalliset kustannukset ]]</f>
        <v>77965203.062035292</v>
      </c>
      <c r="G105" s="329">
        <v>1388.69</v>
      </c>
      <c r="H105" s="17">
        <v>70291321.730000004</v>
      </c>
      <c r="I105" s="345">
        <f>Yhteenveto[[#This Row],[Laskennalliset kustannukset yhteensä]]-Yhteenveto[[#This Row],[Omarahoitusosuus, €]]</f>
        <v>7673881.3320352882</v>
      </c>
      <c r="J105" s="33">
        <v>1693913.5963138395</v>
      </c>
      <c r="K105" s="34">
        <v>-20006744.349098086</v>
      </c>
      <c r="L105" s="234">
        <f>Yhteenveto[[#This Row],[Valtionosuus omarahoitusosuuden jälkeen (välisumma)]]+Yhteenveto[[#This Row],[Lisäosat yhteensä]]+Yhteenveto[[#This Row],[Valtionosuuteen tehtävät vähennykset ja lisäykset, netto]]</f>
        <v>-10638949.420748958</v>
      </c>
      <c r="M105" s="34">
        <v>8942704.4510249775</v>
      </c>
      <c r="N105" s="308">
        <f>SUM(Yhteenveto[[#This Row],[Valtionosuus ennen verotuloihin perustuvaa valtionosuuden tasausta]]+Yhteenveto[[#This Row],[Verotuloihin perustuva valtionosuuden tasaus]])</f>
        <v>-1696244.9697239809</v>
      </c>
      <c r="O105" s="244">
        <v>7775933.4417987112</v>
      </c>
      <c r="P105" s="380">
        <f>SUM(Yhteenveto[[#This Row],[Kunnan  peruspalvelujen valtionosuus ]:[Veroperustemuutoksista johtuvien veromenetysten korvaus]])</f>
        <v>6079688.4720747303</v>
      </c>
      <c r="Q105" s="34">
        <v>-785117.63689999969</v>
      </c>
      <c r="R105" s="347">
        <f>+Yhteenveto[[#This Row],[Kunnan  peruspalvelujen valtionosuus ]]+Yhteenveto[[#This Row],[Veroperustemuutoksista johtuvien veromenetysten korvaus]]+Yhteenveto[[#This Row],[Kotikuntakorvaus, netto]]</f>
        <v>5294570.835174731</v>
      </c>
      <c r="S105" s="11"/>
      <c r="T105"/>
    </row>
    <row r="106" spans="1:20" ht="15" x14ac:dyDescent="0.25">
      <c r="A106" s="32">
        <v>286</v>
      </c>
      <c r="B106" s="13" t="s">
        <v>111</v>
      </c>
      <c r="C106" s="15">
        <v>79429</v>
      </c>
      <c r="D106" s="15">
        <v>99048604.269999996</v>
      </c>
      <c r="E106" s="15">
        <v>16166475.284026599</v>
      </c>
      <c r="F106" s="234">
        <f>Yhteenveto[[#This Row],[Ikärakenne, laskennallinen kustannus]]+Yhteenveto[[#This Row],[Muut laskennalliset kustannukset ]]</f>
        <v>115215079.55402659</v>
      </c>
      <c r="G106" s="329">
        <v>1388.69</v>
      </c>
      <c r="H106" s="17">
        <v>110302258.01000001</v>
      </c>
      <c r="I106" s="345">
        <f>Yhteenveto[[#This Row],[Laskennalliset kustannukset yhteensä]]-Yhteenveto[[#This Row],[Omarahoitusosuus, €]]</f>
        <v>4912821.5440265834</v>
      </c>
      <c r="J106" s="33">
        <v>2589293.1975548966</v>
      </c>
      <c r="K106" s="34">
        <v>-32030942.38638242</v>
      </c>
      <c r="L106" s="234">
        <f>Yhteenveto[[#This Row],[Valtionosuus omarahoitusosuuden jälkeen (välisumma)]]+Yhteenveto[[#This Row],[Lisäosat yhteensä]]+Yhteenveto[[#This Row],[Valtionosuuteen tehtävät vähennykset ja lisäykset, netto]]</f>
        <v>-24528827.644800939</v>
      </c>
      <c r="M106" s="34">
        <v>14025074.648301022</v>
      </c>
      <c r="N106" s="308">
        <f>SUM(Yhteenveto[[#This Row],[Valtionosuus ennen verotuloihin perustuvaa valtionosuuden tasausta]]+Yhteenveto[[#This Row],[Verotuloihin perustuva valtionosuuden tasaus]])</f>
        <v>-10503752.996499917</v>
      </c>
      <c r="O106" s="244">
        <v>12913776.881532978</v>
      </c>
      <c r="P106" s="380">
        <f>SUM(Yhteenveto[[#This Row],[Kunnan  peruspalvelujen valtionosuus ]:[Veroperustemuutoksista johtuvien veromenetysten korvaus]])</f>
        <v>2410023.8850330617</v>
      </c>
      <c r="Q106" s="34">
        <v>-151513.37690000026</v>
      </c>
      <c r="R106" s="347">
        <f>+Yhteenveto[[#This Row],[Kunnan  peruspalvelujen valtionosuus ]]+Yhteenveto[[#This Row],[Veroperustemuutoksista johtuvien veromenetysten korvaus]]+Yhteenveto[[#This Row],[Kotikuntakorvaus, netto]]</f>
        <v>2258510.5081330612</v>
      </c>
      <c r="S106" s="11"/>
      <c r="T106"/>
    </row>
    <row r="107" spans="1:20" ht="15" x14ac:dyDescent="0.25">
      <c r="A107" s="32">
        <v>287</v>
      </c>
      <c r="B107" s="13" t="s">
        <v>112</v>
      </c>
      <c r="C107" s="15">
        <v>6242</v>
      </c>
      <c r="D107" s="15">
        <v>7400106.4900000002</v>
      </c>
      <c r="E107" s="15">
        <v>2532162.0234842612</v>
      </c>
      <c r="F107" s="234">
        <f>Yhteenveto[[#This Row],[Ikärakenne, laskennallinen kustannus]]+Yhteenveto[[#This Row],[Muut laskennalliset kustannukset ]]</f>
        <v>9932268.5134842619</v>
      </c>
      <c r="G107" s="329">
        <v>1388.69</v>
      </c>
      <c r="H107" s="17">
        <v>8668202.9800000004</v>
      </c>
      <c r="I107" s="345">
        <f>Yhteenveto[[#This Row],[Laskennalliset kustannukset yhteensä]]-Yhteenveto[[#This Row],[Omarahoitusosuus, €]]</f>
        <v>1264065.5334842615</v>
      </c>
      <c r="J107" s="33">
        <v>556229.6348148149</v>
      </c>
      <c r="K107" s="34">
        <v>1530801.1664634447</v>
      </c>
      <c r="L107" s="234">
        <f>Yhteenveto[[#This Row],[Valtionosuus omarahoitusosuuden jälkeen (välisumma)]]+Yhteenveto[[#This Row],[Lisäosat yhteensä]]+Yhteenveto[[#This Row],[Valtionosuuteen tehtävät vähennykset ja lisäykset, netto]]</f>
        <v>3351096.3347625211</v>
      </c>
      <c r="M107" s="34">
        <v>2241816.1854563081</v>
      </c>
      <c r="N107" s="308">
        <f>SUM(Yhteenveto[[#This Row],[Valtionosuus ennen verotuloihin perustuvaa valtionosuuden tasausta]]+Yhteenveto[[#This Row],[Verotuloihin perustuva valtionosuuden tasaus]])</f>
        <v>5592912.5202188287</v>
      </c>
      <c r="O107" s="244">
        <v>1437878.5543627285</v>
      </c>
      <c r="P107" s="380">
        <f>SUM(Yhteenveto[[#This Row],[Kunnan  peruspalvelujen valtionosuus ]:[Veroperustemuutoksista johtuvien veromenetysten korvaus]])</f>
        <v>7030791.074581557</v>
      </c>
      <c r="Q107" s="34">
        <v>648025.84950000001</v>
      </c>
      <c r="R107" s="347">
        <f>+Yhteenveto[[#This Row],[Kunnan  peruspalvelujen valtionosuus ]]+Yhteenveto[[#This Row],[Veroperustemuutoksista johtuvien veromenetysten korvaus]]+Yhteenveto[[#This Row],[Kotikuntakorvaus, netto]]</f>
        <v>7678816.9240815565</v>
      </c>
      <c r="S107" s="11"/>
      <c r="T107"/>
    </row>
    <row r="108" spans="1:20" ht="15" x14ac:dyDescent="0.25">
      <c r="A108" s="32">
        <v>288</v>
      </c>
      <c r="B108" s="13" t="s">
        <v>113</v>
      </c>
      <c r="C108" s="15">
        <v>6405</v>
      </c>
      <c r="D108" s="15">
        <v>10683892.050000001</v>
      </c>
      <c r="E108" s="15">
        <v>2816129.3704796988</v>
      </c>
      <c r="F108" s="234">
        <f>Yhteenveto[[#This Row],[Ikärakenne, laskennallinen kustannus]]+Yhteenveto[[#This Row],[Muut laskennalliset kustannukset ]]</f>
        <v>13500021.4204797</v>
      </c>
      <c r="G108" s="329">
        <v>1388.69</v>
      </c>
      <c r="H108" s="17">
        <v>8894559.4500000011</v>
      </c>
      <c r="I108" s="345">
        <f>Yhteenveto[[#This Row],[Laskennalliset kustannukset yhteensä]]-Yhteenveto[[#This Row],[Omarahoitusosuus, €]]</f>
        <v>4605461.9704796989</v>
      </c>
      <c r="J108" s="33">
        <v>183554.06410756119</v>
      </c>
      <c r="K108" s="34">
        <v>-809050.79163553822</v>
      </c>
      <c r="L108" s="234">
        <f>Yhteenveto[[#This Row],[Valtionosuus omarahoitusosuuden jälkeen (välisumma)]]+Yhteenveto[[#This Row],[Lisäosat yhteensä]]+Yhteenveto[[#This Row],[Valtionosuuteen tehtävät vähennykset ja lisäykset, netto]]</f>
        <v>3979965.2429517219</v>
      </c>
      <c r="M108" s="34">
        <v>2062890.9441470727</v>
      </c>
      <c r="N108" s="308">
        <f>SUM(Yhteenveto[[#This Row],[Valtionosuus ennen verotuloihin perustuvaa valtionosuuden tasausta]]+Yhteenveto[[#This Row],[Verotuloihin perustuva valtionosuuden tasaus]])</f>
        <v>6042856.1870987946</v>
      </c>
      <c r="O108" s="244">
        <v>1324833.3043553284</v>
      </c>
      <c r="P108" s="380">
        <f>SUM(Yhteenveto[[#This Row],[Kunnan  peruspalvelujen valtionosuus ]:[Veroperustemuutoksista johtuvien veromenetysten korvaus]])</f>
        <v>7367689.4914541226</v>
      </c>
      <c r="Q108" s="34">
        <v>-620869.12959999987</v>
      </c>
      <c r="R108" s="347">
        <f>+Yhteenveto[[#This Row],[Kunnan  peruspalvelujen valtionosuus ]]+Yhteenveto[[#This Row],[Veroperustemuutoksista johtuvien veromenetysten korvaus]]+Yhteenveto[[#This Row],[Kotikuntakorvaus, netto]]</f>
        <v>6746820.361854123</v>
      </c>
      <c r="S108" s="11"/>
      <c r="T108"/>
    </row>
    <row r="109" spans="1:20" ht="15" x14ac:dyDescent="0.25">
      <c r="A109" s="32">
        <v>290</v>
      </c>
      <c r="B109" s="13" t="s">
        <v>114</v>
      </c>
      <c r="C109" s="15">
        <v>7755</v>
      </c>
      <c r="D109" s="15">
        <v>8497243.879999999</v>
      </c>
      <c r="E109" s="15">
        <v>4811548.1088933367</v>
      </c>
      <c r="F109" s="234">
        <f>Yhteenveto[[#This Row],[Ikärakenne, laskennallinen kustannus]]+Yhteenveto[[#This Row],[Muut laskennalliset kustannukset ]]</f>
        <v>13308791.988893336</v>
      </c>
      <c r="G109" s="329">
        <v>1388.69</v>
      </c>
      <c r="H109" s="17">
        <v>10769290.950000001</v>
      </c>
      <c r="I109" s="345">
        <f>Yhteenveto[[#This Row],[Laskennalliset kustannukset yhteensä]]-Yhteenveto[[#This Row],[Omarahoitusosuus, €]]</f>
        <v>2539501.0388933346</v>
      </c>
      <c r="J109" s="33">
        <v>1316339.8102072477</v>
      </c>
      <c r="K109" s="34">
        <v>275995.54829984176</v>
      </c>
      <c r="L109" s="234">
        <f>Yhteenveto[[#This Row],[Valtionosuus omarahoitusosuuden jälkeen (välisumma)]]+Yhteenveto[[#This Row],[Lisäosat yhteensä]]+Yhteenveto[[#This Row],[Valtionosuuteen tehtävät vähennykset ja lisäykset, netto]]</f>
        <v>4131836.3974004239</v>
      </c>
      <c r="M109" s="34">
        <v>2869018.9494755934</v>
      </c>
      <c r="N109" s="308">
        <f>SUM(Yhteenveto[[#This Row],[Valtionosuus ennen verotuloihin perustuvaa valtionosuuden tasausta]]+Yhteenveto[[#This Row],[Verotuloihin perustuva valtionosuuden tasaus]])</f>
        <v>7000855.3468760177</v>
      </c>
      <c r="O109" s="244">
        <v>1702254.0793560531</v>
      </c>
      <c r="P109" s="380">
        <f>SUM(Yhteenveto[[#This Row],[Kunnan  peruspalvelujen valtionosuus ]:[Veroperustemuutoksista johtuvien veromenetysten korvaus]])</f>
        <v>8703109.4262320716</v>
      </c>
      <c r="Q109" s="34">
        <v>-73999.303500000009</v>
      </c>
      <c r="R109" s="347">
        <f>+Yhteenveto[[#This Row],[Kunnan  peruspalvelujen valtionosuus ]]+Yhteenveto[[#This Row],[Veroperustemuutoksista johtuvien veromenetysten korvaus]]+Yhteenveto[[#This Row],[Kotikuntakorvaus, netto]]</f>
        <v>8629110.1227320712</v>
      </c>
      <c r="S109" s="11"/>
      <c r="T109"/>
    </row>
    <row r="110" spans="1:20" ht="15" x14ac:dyDescent="0.25">
      <c r="A110" s="32">
        <v>291</v>
      </c>
      <c r="B110" s="36" t="s">
        <v>115</v>
      </c>
      <c r="C110" s="15">
        <v>2119</v>
      </c>
      <c r="D110" s="15">
        <v>1754675.5</v>
      </c>
      <c r="E110" s="15">
        <v>825432.63253691792</v>
      </c>
      <c r="F110" s="234">
        <f>Yhteenveto[[#This Row],[Ikärakenne, laskennallinen kustannus]]+Yhteenveto[[#This Row],[Muut laskennalliset kustannukset ]]</f>
        <v>2580108.1325369179</v>
      </c>
      <c r="G110" s="329">
        <v>1388.69</v>
      </c>
      <c r="H110" s="17">
        <v>2942634.1100000003</v>
      </c>
      <c r="I110" s="345">
        <f>Yhteenveto[[#This Row],[Laskennalliset kustannukset yhteensä]]-Yhteenveto[[#This Row],[Omarahoitusosuus, €]]</f>
        <v>-362525.97746308241</v>
      </c>
      <c r="J110" s="33">
        <v>331889.98696532554</v>
      </c>
      <c r="K110" s="34">
        <v>1760547.2138921891</v>
      </c>
      <c r="L110" s="234">
        <f>Yhteenveto[[#This Row],[Valtionosuus omarahoitusosuuden jälkeen (välisumma)]]+Yhteenveto[[#This Row],[Lisäosat yhteensä]]+Yhteenveto[[#This Row],[Valtionosuuteen tehtävät vähennykset ja lisäykset, netto]]</f>
        <v>1729911.2233944321</v>
      </c>
      <c r="M110" s="34">
        <v>245775.68138712578</v>
      </c>
      <c r="N110" s="308">
        <f>SUM(Yhteenveto[[#This Row],[Valtionosuus ennen verotuloihin perustuvaa valtionosuuden tasausta]]+Yhteenveto[[#This Row],[Verotuloihin perustuva valtionosuuden tasaus]])</f>
        <v>1975686.9047815579</v>
      </c>
      <c r="O110" s="244">
        <v>438073.53134977981</v>
      </c>
      <c r="P110" s="380">
        <f>SUM(Yhteenveto[[#This Row],[Kunnan  peruspalvelujen valtionosuus ]:[Veroperustemuutoksista johtuvien veromenetysten korvaus]])</f>
        <v>2413760.4361313377</v>
      </c>
      <c r="Q110" s="34">
        <v>-7880.6500000000015</v>
      </c>
      <c r="R110" s="347">
        <f>+Yhteenveto[[#This Row],[Kunnan  peruspalvelujen valtionosuus ]]+Yhteenveto[[#This Row],[Veroperustemuutoksista johtuvien veromenetysten korvaus]]+Yhteenveto[[#This Row],[Kotikuntakorvaus, netto]]</f>
        <v>2405879.7861313378</v>
      </c>
      <c r="S110" s="11"/>
      <c r="T110"/>
    </row>
    <row r="111" spans="1:20" ht="15" x14ac:dyDescent="0.25">
      <c r="A111" s="32">
        <v>297</v>
      </c>
      <c r="B111" s="13" t="s">
        <v>116</v>
      </c>
      <c r="C111" s="15">
        <v>122594</v>
      </c>
      <c r="D111" s="15">
        <v>166447666.56999999</v>
      </c>
      <c r="E111" s="15">
        <v>24150601.272298168</v>
      </c>
      <c r="F111" s="234">
        <f>Yhteenveto[[#This Row],[Ikärakenne, laskennallinen kustannus]]+Yhteenveto[[#This Row],[Muut laskennalliset kustannukset ]]</f>
        <v>190598267.84229815</v>
      </c>
      <c r="G111" s="329">
        <v>1388.69</v>
      </c>
      <c r="H111" s="17">
        <v>170245061.86000001</v>
      </c>
      <c r="I111" s="345">
        <f>Yhteenveto[[#This Row],[Laskennalliset kustannukset yhteensä]]-Yhteenveto[[#This Row],[Omarahoitusosuus, €]]</f>
        <v>20353205.982298136</v>
      </c>
      <c r="J111" s="33">
        <v>5382344.614891964</v>
      </c>
      <c r="K111" s="34">
        <v>-36463053.513197616</v>
      </c>
      <c r="L111" s="234">
        <f>Yhteenveto[[#This Row],[Valtionosuus omarahoitusosuuden jälkeen (välisumma)]]+Yhteenveto[[#This Row],[Lisäosat yhteensä]]+Yhteenveto[[#This Row],[Valtionosuuteen tehtävät vähennykset ja lisäykset, netto]]</f>
        <v>-10727502.916007515</v>
      </c>
      <c r="M111" s="34">
        <v>25367351.568419885</v>
      </c>
      <c r="N111" s="308">
        <f>SUM(Yhteenveto[[#This Row],[Valtionosuus ennen verotuloihin perustuvaa valtionosuuden tasausta]]+Yhteenveto[[#This Row],[Verotuloihin perustuva valtionosuuden tasaus]])</f>
        <v>14639848.65241237</v>
      </c>
      <c r="O111" s="244">
        <v>19210082.571614448</v>
      </c>
      <c r="P111" s="380">
        <f>SUM(Yhteenveto[[#This Row],[Kunnan  peruspalvelujen valtionosuus ]:[Veroperustemuutoksista johtuvien veromenetysten korvaus]])</f>
        <v>33849931.224026814</v>
      </c>
      <c r="Q111" s="34">
        <v>-3181352.2075399994</v>
      </c>
      <c r="R111" s="347">
        <f>+Yhteenveto[[#This Row],[Kunnan  peruspalvelujen valtionosuus ]]+Yhteenveto[[#This Row],[Veroperustemuutoksista johtuvien veromenetysten korvaus]]+Yhteenveto[[#This Row],[Kotikuntakorvaus, netto]]</f>
        <v>30668579.016486816</v>
      </c>
      <c r="S111" s="11"/>
      <c r="T111"/>
    </row>
    <row r="112" spans="1:20" ht="15" x14ac:dyDescent="0.25">
      <c r="A112" s="32">
        <v>300</v>
      </c>
      <c r="B112" s="13" t="s">
        <v>117</v>
      </c>
      <c r="C112" s="15">
        <v>3437</v>
      </c>
      <c r="D112" s="15">
        <v>4634793.75</v>
      </c>
      <c r="E112" s="15">
        <v>633519.14809906611</v>
      </c>
      <c r="F112" s="234">
        <f>Yhteenveto[[#This Row],[Ikärakenne, laskennallinen kustannus]]+Yhteenveto[[#This Row],[Muut laskennalliset kustannukset ]]</f>
        <v>5268312.8980990658</v>
      </c>
      <c r="G112" s="329">
        <v>1388.69</v>
      </c>
      <c r="H112" s="17">
        <v>4772927.53</v>
      </c>
      <c r="I112" s="345">
        <f>Yhteenveto[[#This Row],[Laskennalliset kustannukset yhteensä]]-Yhteenveto[[#This Row],[Omarahoitusosuus, €]]</f>
        <v>495385.3680990655</v>
      </c>
      <c r="J112" s="33">
        <v>193809.31786960684</v>
      </c>
      <c r="K112" s="34">
        <v>1799725.9263342475</v>
      </c>
      <c r="L112" s="234">
        <f>Yhteenveto[[#This Row],[Valtionosuus omarahoitusosuuden jälkeen (välisumma)]]+Yhteenveto[[#This Row],[Lisäosat yhteensä]]+Yhteenveto[[#This Row],[Valtionosuuteen tehtävät vähennykset ja lisäykset, netto]]</f>
        <v>2488920.6123029198</v>
      </c>
      <c r="M112" s="34">
        <v>1855015.5503457459</v>
      </c>
      <c r="N112" s="308">
        <f>SUM(Yhteenveto[[#This Row],[Valtionosuus ennen verotuloihin perustuvaa valtionosuuden tasausta]]+Yhteenveto[[#This Row],[Verotuloihin perustuva valtionosuuden tasaus]])</f>
        <v>4343936.1626486657</v>
      </c>
      <c r="O112" s="244">
        <v>766831.42610848683</v>
      </c>
      <c r="P112" s="380">
        <f>SUM(Yhteenveto[[#This Row],[Kunnan  peruspalvelujen valtionosuus ]:[Veroperustemuutoksista johtuvien veromenetysten korvaus]])</f>
        <v>5110767.5887571527</v>
      </c>
      <c r="Q112" s="34">
        <v>411369.93000000005</v>
      </c>
      <c r="R112" s="347">
        <f>+Yhteenveto[[#This Row],[Kunnan  peruspalvelujen valtionosuus ]]+Yhteenveto[[#This Row],[Veroperustemuutoksista johtuvien veromenetysten korvaus]]+Yhteenveto[[#This Row],[Kotikuntakorvaus, netto]]</f>
        <v>5522137.5187571524</v>
      </c>
      <c r="S112" s="11"/>
      <c r="T112"/>
    </row>
    <row r="113" spans="1:20" ht="15" x14ac:dyDescent="0.25">
      <c r="A113" s="32">
        <v>301</v>
      </c>
      <c r="B113" s="13" t="s">
        <v>118</v>
      </c>
      <c r="C113" s="15">
        <v>19890</v>
      </c>
      <c r="D113" s="15">
        <v>28225523.469999999</v>
      </c>
      <c r="E113" s="15">
        <v>3459006.5132920449</v>
      </c>
      <c r="F113" s="234">
        <f>Yhteenveto[[#This Row],[Ikärakenne, laskennallinen kustannus]]+Yhteenveto[[#This Row],[Muut laskennalliset kustannukset ]]</f>
        <v>31684529.983292043</v>
      </c>
      <c r="G113" s="329">
        <v>1388.69</v>
      </c>
      <c r="H113" s="17">
        <v>27621044.100000001</v>
      </c>
      <c r="I113" s="345">
        <f>Yhteenveto[[#This Row],[Laskennalliset kustannukset yhteensä]]-Yhteenveto[[#This Row],[Omarahoitusosuus, €]]</f>
        <v>4063485.8832920417</v>
      </c>
      <c r="J113" s="33">
        <v>646540.29425354593</v>
      </c>
      <c r="K113" s="34">
        <v>-5895590.4377834667</v>
      </c>
      <c r="L113" s="234">
        <f>Yhteenveto[[#This Row],[Valtionosuus omarahoitusosuuden jälkeen (välisumma)]]+Yhteenveto[[#This Row],[Lisäosat yhteensä]]+Yhteenveto[[#This Row],[Valtionosuuteen tehtävät vähennykset ja lisäykset, netto]]</f>
        <v>-1185564.2602378791</v>
      </c>
      <c r="M113" s="34">
        <v>10431056.156596472</v>
      </c>
      <c r="N113" s="308">
        <f>SUM(Yhteenveto[[#This Row],[Valtionosuus ennen verotuloihin perustuvaa valtionosuuden tasausta]]+Yhteenveto[[#This Row],[Verotuloihin perustuva valtionosuuden tasaus]])</f>
        <v>9245491.8963585943</v>
      </c>
      <c r="O113" s="244">
        <v>4430386.1056627324</v>
      </c>
      <c r="P113" s="380">
        <f>SUM(Yhteenveto[[#This Row],[Kunnan  peruspalvelujen valtionosuus ]:[Veroperustemuutoksista johtuvien veromenetysten korvaus]])</f>
        <v>13675878.002021328</v>
      </c>
      <c r="Q113" s="34">
        <v>422655.02079999988</v>
      </c>
      <c r="R113" s="347">
        <f>+Yhteenveto[[#This Row],[Kunnan  peruspalvelujen valtionosuus ]]+Yhteenveto[[#This Row],[Veroperustemuutoksista johtuvien veromenetysten korvaus]]+Yhteenveto[[#This Row],[Kotikuntakorvaus, netto]]</f>
        <v>14098533.022821328</v>
      </c>
      <c r="S113" s="11"/>
      <c r="T113"/>
    </row>
    <row r="114" spans="1:20" ht="15" x14ac:dyDescent="0.25">
      <c r="A114" s="32">
        <v>304</v>
      </c>
      <c r="B114" s="13" t="s">
        <v>119</v>
      </c>
      <c r="C114" s="15">
        <v>950</v>
      </c>
      <c r="D114" s="15">
        <v>772089.46</v>
      </c>
      <c r="E114" s="15">
        <v>658736.60909802746</v>
      </c>
      <c r="F114" s="234">
        <f>Yhteenveto[[#This Row],[Ikärakenne, laskennallinen kustannus]]+Yhteenveto[[#This Row],[Muut laskennalliset kustannukset ]]</f>
        <v>1430826.0690980274</v>
      </c>
      <c r="G114" s="329">
        <v>1388.69</v>
      </c>
      <c r="H114" s="17">
        <v>1319255.5</v>
      </c>
      <c r="I114" s="345">
        <f>Yhteenveto[[#This Row],[Laskennalliset kustannukset yhteensä]]-Yhteenveto[[#This Row],[Omarahoitusosuus, €]]</f>
        <v>111570.56909802742</v>
      </c>
      <c r="J114" s="33">
        <v>140636.07656791751</v>
      </c>
      <c r="K114" s="34">
        <v>-375358.65422193112</v>
      </c>
      <c r="L114" s="234">
        <f>Yhteenveto[[#This Row],[Valtionosuus omarahoitusosuuden jälkeen (välisumma)]]+Yhteenveto[[#This Row],[Lisäosat yhteensä]]+Yhteenveto[[#This Row],[Valtionosuuteen tehtävät vähennykset ja lisäykset, netto]]</f>
        <v>-123152.00855598619</v>
      </c>
      <c r="M114" s="34">
        <v>-73328.255960873343</v>
      </c>
      <c r="N114" s="308">
        <f>SUM(Yhteenveto[[#This Row],[Valtionosuus ennen verotuloihin perustuvaa valtionosuuden tasausta]]+Yhteenveto[[#This Row],[Verotuloihin perustuva valtionosuuden tasaus]])</f>
        <v>-196480.26451685955</v>
      </c>
      <c r="O114" s="244">
        <v>175022.54967830618</v>
      </c>
      <c r="P114" s="380">
        <f>SUM(Yhteenveto[[#This Row],[Kunnan  peruspalvelujen valtionosuus ]:[Veroperustemuutoksista johtuvien veromenetysten korvaus]])</f>
        <v>-21457.714838553366</v>
      </c>
      <c r="Q114" s="34">
        <v>-255333.06000000003</v>
      </c>
      <c r="R114" s="347">
        <f>+Yhteenveto[[#This Row],[Kunnan  peruspalvelujen valtionosuus ]]+Yhteenveto[[#This Row],[Veroperustemuutoksista johtuvien veromenetysten korvaus]]+Yhteenveto[[#This Row],[Kotikuntakorvaus, netto]]</f>
        <v>-276790.77483855339</v>
      </c>
      <c r="S114" s="11"/>
      <c r="T114"/>
    </row>
    <row r="115" spans="1:20" ht="15" x14ac:dyDescent="0.25">
      <c r="A115" s="32">
        <v>305</v>
      </c>
      <c r="B115" s="13" t="s">
        <v>120</v>
      </c>
      <c r="C115" s="15">
        <v>15146</v>
      </c>
      <c r="D115" s="15">
        <v>21780231.960000001</v>
      </c>
      <c r="E115" s="15">
        <v>5948866.2150158696</v>
      </c>
      <c r="F115" s="234">
        <f>Yhteenveto[[#This Row],[Ikärakenne, laskennallinen kustannus]]+Yhteenveto[[#This Row],[Muut laskennalliset kustannukset ]]</f>
        <v>27729098.17501587</v>
      </c>
      <c r="G115" s="329">
        <v>1388.69</v>
      </c>
      <c r="H115" s="17">
        <v>21033098.740000002</v>
      </c>
      <c r="I115" s="345">
        <f>Yhteenveto[[#This Row],[Laskennalliset kustannukset yhteensä]]-Yhteenveto[[#This Row],[Omarahoitusosuus, €]]</f>
        <v>6695999.4350158684</v>
      </c>
      <c r="J115" s="33">
        <v>1328439.1926619119</v>
      </c>
      <c r="K115" s="34">
        <v>410343.95899032109</v>
      </c>
      <c r="L115" s="234">
        <f>Yhteenveto[[#This Row],[Valtionosuus omarahoitusosuuden jälkeen (välisumma)]]+Yhteenveto[[#This Row],[Lisäosat yhteensä]]+Yhteenveto[[#This Row],[Valtionosuuteen tehtävät vähennykset ja lisäykset, netto]]</f>
        <v>8434782.5866681021</v>
      </c>
      <c r="M115" s="34">
        <v>4653131.978584162</v>
      </c>
      <c r="N115" s="308">
        <f>SUM(Yhteenveto[[#This Row],[Valtionosuus ennen verotuloihin perustuvaa valtionosuuden tasausta]]+Yhteenveto[[#This Row],[Verotuloihin perustuva valtionosuuden tasaus]])</f>
        <v>13087914.565252263</v>
      </c>
      <c r="O115" s="244">
        <v>2763173.4985383735</v>
      </c>
      <c r="P115" s="380">
        <f>SUM(Yhteenveto[[#This Row],[Kunnan  peruspalvelujen valtionosuus ]:[Veroperustemuutoksista johtuvien veromenetysten korvaus]])</f>
        <v>15851088.063790636</v>
      </c>
      <c r="Q115" s="34">
        <v>-84433.28409999999</v>
      </c>
      <c r="R115" s="347">
        <f>+Yhteenveto[[#This Row],[Kunnan  peruspalvelujen valtionosuus ]]+Yhteenveto[[#This Row],[Veroperustemuutoksista johtuvien veromenetysten korvaus]]+Yhteenveto[[#This Row],[Kotikuntakorvaus, netto]]</f>
        <v>15766654.779690636</v>
      </c>
      <c r="S115" s="11"/>
      <c r="T115"/>
    </row>
    <row r="116" spans="1:20" ht="15" x14ac:dyDescent="0.25">
      <c r="A116" s="32">
        <v>309</v>
      </c>
      <c r="B116" s="13" t="s">
        <v>121</v>
      </c>
      <c r="C116" s="15">
        <v>6457</v>
      </c>
      <c r="D116" s="15">
        <v>8301051.0299999993</v>
      </c>
      <c r="E116" s="15">
        <v>1810817.8035714217</v>
      </c>
      <c r="F116" s="234">
        <f>Yhteenveto[[#This Row],[Ikärakenne, laskennallinen kustannus]]+Yhteenveto[[#This Row],[Muut laskennalliset kustannukset ]]</f>
        <v>10111868.833571421</v>
      </c>
      <c r="G116" s="329">
        <v>1388.69</v>
      </c>
      <c r="H116" s="17">
        <v>8966771.3300000001</v>
      </c>
      <c r="I116" s="345">
        <f>Yhteenveto[[#This Row],[Laskennalliset kustannukset yhteensä]]-Yhteenveto[[#This Row],[Omarahoitusosuus, €]]</f>
        <v>1145097.5035714209</v>
      </c>
      <c r="J116" s="33">
        <v>382059.80320756882</v>
      </c>
      <c r="K116" s="34">
        <v>-3326459.6159448684</v>
      </c>
      <c r="L116" s="234">
        <f>Yhteenveto[[#This Row],[Valtionosuus omarahoitusosuuden jälkeen (välisumma)]]+Yhteenveto[[#This Row],[Lisäosat yhteensä]]+Yhteenveto[[#This Row],[Valtionosuuteen tehtävät vähennykset ja lisäykset, netto]]</f>
        <v>-1799302.3091658787</v>
      </c>
      <c r="M116" s="34">
        <v>3865013.1419070028</v>
      </c>
      <c r="N116" s="308">
        <f>SUM(Yhteenveto[[#This Row],[Valtionosuus ennen verotuloihin perustuvaa valtionosuuden tasausta]]+Yhteenveto[[#This Row],[Verotuloihin perustuva valtionosuuden tasaus]])</f>
        <v>2065710.8327411241</v>
      </c>
      <c r="O116" s="244">
        <v>1249922.0350348856</v>
      </c>
      <c r="P116" s="380">
        <f>SUM(Yhteenveto[[#This Row],[Kunnan  peruspalvelujen valtionosuus ]:[Veroperustemuutoksista johtuvien veromenetysten korvaus]])</f>
        <v>3315632.8677760097</v>
      </c>
      <c r="Q116" s="34">
        <v>-37496.132700000046</v>
      </c>
      <c r="R116" s="347">
        <f>+Yhteenveto[[#This Row],[Kunnan  peruspalvelujen valtionosuus ]]+Yhteenveto[[#This Row],[Veroperustemuutoksista johtuvien veromenetysten korvaus]]+Yhteenveto[[#This Row],[Kotikuntakorvaus, netto]]</f>
        <v>3278136.7350760098</v>
      </c>
      <c r="S116" s="11"/>
      <c r="T116"/>
    </row>
    <row r="117" spans="1:20" ht="15" x14ac:dyDescent="0.25">
      <c r="A117" s="32">
        <v>312</v>
      </c>
      <c r="B117" s="13" t="s">
        <v>122</v>
      </c>
      <c r="C117" s="15">
        <v>1196</v>
      </c>
      <c r="D117" s="15">
        <v>1705439.6</v>
      </c>
      <c r="E117" s="15">
        <v>474109.80451966514</v>
      </c>
      <c r="F117" s="234">
        <f>Yhteenveto[[#This Row],[Ikärakenne, laskennallinen kustannus]]+Yhteenveto[[#This Row],[Muut laskennalliset kustannukset ]]</f>
        <v>2179549.4045196651</v>
      </c>
      <c r="G117" s="329">
        <v>1388.69</v>
      </c>
      <c r="H117" s="17">
        <v>1660873.24</v>
      </c>
      <c r="I117" s="345">
        <f>Yhteenveto[[#This Row],[Laskennalliset kustannukset yhteensä]]-Yhteenveto[[#This Row],[Omarahoitusosuus, €]]</f>
        <v>518676.16451966506</v>
      </c>
      <c r="J117" s="33">
        <v>187642.36259765894</v>
      </c>
      <c r="K117" s="34">
        <v>-342380.01008320478</v>
      </c>
      <c r="L117" s="234">
        <f>Yhteenveto[[#This Row],[Valtionosuus omarahoitusosuuden jälkeen (välisumma)]]+Yhteenveto[[#This Row],[Lisäosat yhteensä]]+Yhteenveto[[#This Row],[Valtionosuuteen tehtävät vähennykset ja lisäykset, netto]]</f>
        <v>363938.51703411929</v>
      </c>
      <c r="M117" s="34">
        <v>208500.2919736293</v>
      </c>
      <c r="N117" s="308">
        <f>SUM(Yhteenveto[[#This Row],[Valtionosuus ennen verotuloihin perustuvaa valtionosuuden tasausta]]+Yhteenveto[[#This Row],[Verotuloihin perustuva valtionosuuden tasaus]])</f>
        <v>572438.80900774861</v>
      </c>
      <c r="O117" s="244">
        <v>292607.50031525374</v>
      </c>
      <c r="P117" s="380">
        <f>SUM(Yhteenveto[[#This Row],[Kunnan  peruspalvelujen valtionosuus ]:[Veroperustemuutoksista johtuvien veromenetysten korvaus]])</f>
        <v>865046.30932300235</v>
      </c>
      <c r="Q117" s="34">
        <v>-9456.7800000000061</v>
      </c>
      <c r="R117" s="347">
        <f>+Yhteenveto[[#This Row],[Kunnan  peruspalvelujen valtionosuus ]]+Yhteenveto[[#This Row],[Veroperustemuutoksista johtuvien veromenetysten korvaus]]+Yhteenveto[[#This Row],[Kotikuntakorvaus, netto]]</f>
        <v>855589.52932300232</v>
      </c>
      <c r="S117" s="11"/>
      <c r="T117"/>
    </row>
    <row r="118" spans="1:20" ht="15" x14ac:dyDescent="0.25">
      <c r="A118" s="32">
        <v>316</v>
      </c>
      <c r="B118" s="13" t="s">
        <v>123</v>
      </c>
      <c r="C118" s="15">
        <v>4198</v>
      </c>
      <c r="D118" s="15">
        <v>5319036.8899999997</v>
      </c>
      <c r="E118" s="15">
        <v>931092.10368535598</v>
      </c>
      <c r="F118" s="234">
        <f>Yhteenveto[[#This Row],[Ikärakenne, laskennallinen kustannus]]+Yhteenveto[[#This Row],[Muut laskennalliset kustannukset ]]</f>
        <v>6250128.9936853554</v>
      </c>
      <c r="G118" s="329">
        <v>1388.69</v>
      </c>
      <c r="H118" s="17">
        <v>5829720.6200000001</v>
      </c>
      <c r="I118" s="345">
        <f>Yhteenveto[[#This Row],[Laskennalliset kustannukset yhteensä]]-Yhteenveto[[#This Row],[Omarahoitusosuus, €]]</f>
        <v>420408.3736853553</v>
      </c>
      <c r="J118" s="33">
        <v>129170.09541594342</v>
      </c>
      <c r="K118" s="34">
        <v>-1031953.4700704053</v>
      </c>
      <c r="L118" s="234">
        <f>Yhteenveto[[#This Row],[Valtionosuus omarahoitusosuuden jälkeen (välisumma)]]+Yhteenveto[[#This Row],[Lisäosat yhteensä]]+Yhteenveto[[#This Row],[Valtionosuuteen tehtävät vähennykset ja lisäykset, netto]]</f>
        <v>-482375.00096910656</v>
      </c>
      <c r="M118" s="34">
        <v>1821185.3078773278</v>
      </c>
      <c r="N118" s="308">
        <f>SUM(Yhteenveto[[#This Row],[Valtionosuus ennen verotuloihin perustuvaa valtionosuuden tasausta]]+Yhteenveto[[#This Row],[Verotuloihin perustuva valtionosuuden tasaus]])</f>
        <v>1338810.3069082212</v>
      </c>
      <c r="O118" s="244">
        <v>800767.03848243738</v>
      </c>
      <c r="P118" s="380">
        <f>SUM(Yhteenveto[[#This Row],[Kunnan  peruspalvelujen valtionosuus ]:[Veroperustemuutoksista johtuvien veromenetysten korvaus]])</f>
        <v>2139577.3453906588</v>
      </c>
      <c r="Q118" s="34">
        <v>-222423.46559999994</v>
      </c>
      <c r="R118" s="347">
        <f>+Yhteenveto[[#This Row],[Kunnan  peruspalvelujen valtionosuus ]]+Yhteenveto[[#This Row],[Veroperustemuutoksista johtuvien veromenetysten korvaus]]+Yhteenveto[[#This Row],[Kotikuntakorvaus, netto]]</f>
        <v>1917153.8797906588</v>
      </c>
      <c r="S118" s="11"/>
      <c r="T118"/>
    </row>
    <row r="119" spans="1:20" ht="15" x14ac:dyDescent="0.25">
      <c r="A119" s="32">
        <v>317</v>
      </c>
      <c r="B119" s="13" t="s">
        <v>124</v>
      </c>
      <c r="C119" s="15">
        <v>2474</v>
      </c>
      <c r="D119" s="15">
        <v>4243178.08</v>
      </c>
      <c r="E119" s="15">
        <v>790824.74646698788</v>
      </c>
      <c r="F119" s="234">
        <f>Yhteenveto[[#This Row],[Ikärakenne, laskennallinen kustannus]]+Yhteenveto[[#This Row],[Muut laskennalliset kustannukset ]]</f>
        <v>5034002.8264669878</v>
      </c>
      <c r="G119" s="329">
        <v>1388.69</v>
      </c>
      <c r="H119" s="17">
        <v>3435619.06</v>
      </c>
      <c r="I119" s="345">
        <f>Yhteenveto[[#This Row],[Laskennalliset kustannukset yhteensä]]-Yhteenveto[[#This Row],[Omarahoitusosuus, €]]</f>
        <v>1598383.7664669878</v>
      </c>
      <c r="J119" s="33">
        <v>357159.70850838599</v>
      </c>
      <c r="K119" s="34">
        <v>565458.71226060914</v>
      </c>
      <c r="L119" s="234">
        <f>Yhteenveto[[#This Row],[Valtionosuus omarahoitusosuuden jälkeen (välisumma)]]+Yhteenveto[[#This Row],[Lisäosat yhteensä]]+Yhteenveto[[#This Row],[Valtionosuuteen tehtävät vähennykset ja lisäykset, netto]]</f>
        <v>2521002.1872359831</v>
      </c>
      <c r="M119" s="34">
        <v>1502394.7495131327</v>
      </c>
      <c r="N119" s="308">
        <f>SUM(Yhteenveto[[#This Row],[Valtionosuus ennen verotuloihin perustuvaa valtionosuuden tasausta]]+Yhteenveto[[#This Row],[Verotuloihin perustuva valtionosuuden tasaus]])</f>
        <v>4023396.9367491156</v>
      </c>
      <c r="O119" s="244">
        <v>597229.63158571674</v>
      </c>
      <c r="P119" s="380">
        <f>SUM(Yhteenveto[[#This Row],[Kunnan  peruspalvelujen valtionosuus ]:[Veroperustemuutoksista johtuvien veromenetysten korvaus]])</f>
        <v>4620626.5683348328</v>
      </c>
      <c r="Q119" s="34">
        <v>-39403.25</v>
      </c>
      <c r="R119" s="347">
        <f>+Yhteenveto[[#This Row],[Kunnan  peruspalvelujen valtionosuus ]]+Yhteenveto[[#This Row],[Veroperustemuutoksista johtuvien veromenetysten korvaus]]+Yhteenveto[[#This Row],[Kotikuntakorvaus, netto]]</f>
        <v>4581223.3183348328</v>
      </c>
      <c r="S119" s="11"/>
      <c r="T119"/>
    </row>
    <row r="120" spans="1:20" ht="15" x14ac:dyDescent="0.25">
      <c r="A120" s="32">
        <v>320</v>
      </c>
      <c r="B120" s="13" t="s">
        <v>125</v>
      </c>
      <c r="C120" s="15">
        <v>6996</v>
      </c>
      <c r="D120" s="15">
        <v>6660761.8499999996</v>
      </c>
      <c r="E120" s="15">
        <v>3867502.6404350745</v>
      </c>
      <c r="F120" s="234">
        <f>Yhteenveto[[#This Row],[Ikärakenne, laskennallinen kustannus]]+Yhteenveto[[#This Row],[Muut laskennalliset kustannukset ]]</f>
        <v>10528264.490435075</v>
      </c>
      <c r="G120" s="329">
        <v>1388.69</v>
      </c>
      <c r="H120" s="17">
        <v>9715275.2400000002</v>
      </c>
      <c r="I120" s="345">
        <f>Yhteenveto[[#This Row],[Laskennalliset kustannukset yhteensä]]-Yhteenveto[[#This Row],[Omarahoitusosuus, €]]</f>
        <v>812989.25043507479</v>
      </c>
      <c r="J120" s="33">
        <v>1173765.6223927562</v>
      </c>
      <c r="K120" s="34">
        <v>387163.1487404636</v>
      </c>
      <c r="L120" s="234">
        <f>Yhteenveto[[#This Row],[Valtionosuus omarahoitusosuuden jälkeen (välisumma)]]+Yhteenveto[[#This Row],[Lisäosat yhteensä]]+Yhteenveto[[#This Row],[Valtionosuuteen tehtävät vähennykset ja lisäykset, netto]]</f>
        <v>2373918.0215682946</v>
      </c>
      <c r="M120" s="34">
        <v>2669439.6960359896</v>
      </c>
      <c r="N120" s="308">
        <f>SUM(Yhteenveto[[#This Row],[Valtionosuus ennen verotuloihin perustuvaa valtionosuuden tasausta]]+Yhteenveto[[#This Row],[Verotuloihin perustuva valtionosuuden tasaus]])</f>
        <v>5043357.7176042842</v>
      </c>
      <c r="O120" s="244">
        <v>1333825.069367379</v>
      </c>
      <c r="P120" s="380">
        <f>SUM(Yhteenveto[[#This Row],[Kunnan  peruspalvelujen valtionosuus ]:[Veroperustemuutoksista johtuvien veromenetysten korvaus]])</f>
        <v>6377182.7869716631</v>
      </c>
      <c r="Q120" s="34">
        <v>-16108.048600000038</v>
      </c>
      <c r="R120" s="347">
        <f>+Yhteenveto[[#This Row],[Kunnan  peruspalvelujen valtionosuus ]]+Yhteenveto[[#This Row],[Veroperustemuutoksista johtuvien veromenetysten korvaus]]+Yhteenveto[[#This Row],[Kotikuntakorvaus, netto]]</f>
        <v>6361074.7383716628</v>
      </c>
      <c r="S120" s="11"/>
      <c r="T120"/>
    </row>
    <row r="121" spans="1:20" ht="15" x14ac:dyDescent="0.25">
      <c r="A121" s="32">
        <v>322</v>
      </c>
      <c r="B121" s="13" t="s">
        <v>126</v>
      </c>
      <c r="C121" s="15">
        <v>6549</v>
      </c>
      <c r="D121" s="15">
        <v>7642511.5500000007</v>
      </c>
      <c r="E121" s="15">
        <v>5464924.9067945834</v>
      </c>
      <c r="F121" s="234">
        <f>Yhteenveto[[#This Row],[Ikärakenne, laskennallinen kustannus]]+Yhteenveto[[#This Row],[Muut laskennalliset kustannukset ]]</f>
        <v>13107436.456794584</v>
      </c>
      <c r="G121" s="329">
        <v>1388.69</v>
      </c>
      <c r="H121" s="17">
        <v>9094530.8100000005</v>
      </c>
      <c r="I121" s="345">
        <f>Yhteenveto[[#This Row],[Laskennalliset kustannukset yhteensä]]-Yhteenveto[[#This Row],[Omarahoitusosuus, €]]</f>
        <v>4012905.6467945836</v>
      </c>
      <c r="J121" s="33">
        <v>986424.58037475147</v>
      </c>
      <c r="K121" s="34">
        <v>1468594.0672897797</v>
      </c>
      <c r="L121" s="234">
        <f>Yhteenveto[[#This Row],[Valtionosuus omarahoitusosuuden jälkeen (välisumma)]]+Yhteenveto[[#This Row],[Lisäosat yhteensä]]+Yhteenveto[[#This Row],[Valtionosuuteen tehtävät vähennykset ja lisäykset, netto]]</f>
        <v>6467924.2944591148</v>
      </c>
      <c r="M121" s="34">
        <v>2066259.6257351311</v>
      </c>
      <c r="N121" s="308">
        <f>SUM(Yhteenveto[[#This Row],[Valtionosuus ennen verotuloihin perustuvaa valtionosuuden tasausta]]+Yhteenveto[[#This Row],[Verotuloihin perustuva valtionosuuden tasaus]])</f>
        <v>8534183.9201942459</v>
      </c>
      <c r="O121" s="244">
        <v>1264748.1416320186</v>
      </c>
      <c r="P121" s="380">
        <f>SUM(Yhteenveto[[#This Row],[Kunnan  peruspalvelujen valtionosuus ]:[Veroperustemuutoksista johtuvien veromenetysten korvaus]])</f>
        <v>9798932.0618262645</v>
      </c>
      <c r="Q121" s="34">
        <v>116917.32340000005</v>
      </c>
      <c r="R121" s="347">
        <f>+Yhteenveto[[#This Row],[Kunnan  peruspalvelujen valtionosuus ]]+Yhteenveto[[#This Row],[Veroperustemuutoksista johtuvien veromenetysten korvaus]]+Yhteenveto[[#This Row],[Kotikuntakorvaus, netto]]</f>
        <v>9915849.3852262646</v>
      </c>
      <c r="S121" s="11"/>
      <c r="T121"/>
    </row>
    <row r="122" spans="1:20" ht="15" x14ac:dyDescent="0.25">
      <c r="A122" s="32">
        <v>398</v>
      </c>
      <c r="B122" s="13" t="s">
        <v>127</v>
      </c>
      <c r="C122" s="15">
        <v>120175</v>
      </c>
      <c r="D122" s="15">
        <v>164194639.32000002</v>
      </c>
      <c r="E122" s="15">
        <v>33331216.171427377</v>
      </c>
      <c r="F122" s="234">
        <f>Yhteenveto[[#This Row],[Ikärakenne, laskennallinen kustannus]]+Yhteenveto[[#This Row],[Muut laskennalliset kustannukset ]]</f>
        <v>197525855.49142739</v>
      </c>
      <c r="G122" s="329">
        <v>1388.69</v>
      </c>
      <c r="H122" s="17">
        <v>166885820.75</v>
      </c>
      <c r="I122" s="345">
        <f>Yhteenveto[[#This Row],[Laskennalliset kustannukset yhteensä]]-Yhteenveto[[#This Row],[Omarahoitusosuus, €]]</f>
        <v>30640034.741427392</v>
      </c>
      <c r="J122" s="33">
        <v>4351811.1783895055</v>
      </c>
      <c r="K122" s="34">
        <v>2616736.3373961262</v>
      </c>
      <c r="L122" s="234">
        <f>Yhteenveto[[#This Row],[Valtionosuus omarahoitusosuuden jälkeen (välisumma)]]+Yhteenveto[[#This Row],[Lisäosat yhteensä]]+Yhteenveto[[#This Row],[Valtionosuuteen tehtävät vähennykset ja lisäykset, netto]]</f>
        <v>37608582.257213026</v>
      </c>
      <c r="M122" s="34">
        <v>23182373.443431057</v>
      </c>
      <c r="N122" s="308">
        <f>SUM(Yhteenveto[[#This Row],[Valtionosuus ennen verotuloihin perustuvaa valtionosuuden tasausta]]+Yhteenveto[[#This Row],[Verotuloihin perustuva valtionosuuden tasaus]])</f>
        <v>60790955.700644083</v>
      </c>
      <c r="O122" s="244">
        <v>18224255.371812128</v>
      </c>
      <c r="P122" s="380">
        <f>SUM(Yhteenveto[[#This Row],[Kunnan  peruspalvelujen valtionosuus ]:[Veroperustemuutoksista johtuvien veromenetysten korvaus]])</f>
        <v>79015211.072456211</v>
      </c>
      <c r="Q122" s="34">
        <v>-8701287.3025799971</v>
      </c>
      <c r="R122" s="347">
        <f>+Yhteenveto[[#This Row],[Kunnan  peruspalvelujen valtionosuus ]]+Yhteenveto[[#This Row],[Veroperustemuutoksista johtuvien veromenetysten korvaus]]+Yhteenveto[[#This Row],[Kotikuntakorvaus, netto]]</f>
        <v>70313923.769876212</v>
      </c>
      <c r="S122" s="11"/>
      <c r="T122"/>
    </row>
    <row r="123" spans="1:20" ht="15" x14ac:dyDescent="0.25">
      <c r="A123" s="32">
        <v>399</v>
      </c>
      <c r="B123" s="13" t="s">
        <v>128</v>
      </c>
      <c r="C123" s="15">
        <v>7817</v>
      </c>
      <c r="D123" s="15">
        <v>14198590.52</v>
      </c>
      <c r="E123" s="15">
        <v>1044356.2081184547</v>
      </c>
      <c r="F123" s="234">
        <f>Yhteenveto[[#This Row],[Ikärakenne, laskennallinen kustannus]]+Yhteenveto[[#This Row],[Muut laskennalliset kustannukset ]]</f>
        <v>15242946.728118455</v>
      </c>
      <c r="G123" s="329">
        <v>1388.69</v>
      </c>
      <c r="H123" s="17">
        <v>10855389.73</v>
      </c>
      <c r="I123" s="345">
        <f>Yhteenveto[[#This Row],[Laskennalliset kustannukset yhteensä]]-Yhteenveto[[#This Row],[Omarahoitusosuus, €]]</f>
        <v>4387556.9981184546</v>
      </c>
      <c r="J123" s="33">
        <v>168198.8900994971</v>
      </c>
      <c r="K123" s="34">
        <v>-4002293.2474817769</v>
      </c>
      <c r="L123" s="234">
        <f>Yhteenveto[[#This Row],[Valtionosuus omarahoitusosuuden jälkeen (välisumma)]]+Yhteenveto[[#This Row],[Lisäosat yhteensä]]+Yhteenveto[[#This Row],[Valtionosuuteen tehtävät vähennykset ja lisäykset, netto]]</f>
        <v>553462.64073617524</v>
      </c>
      <c r="M123" s="34">
        <v>2911680.0782160889</v>
      </c>
      <c r="N123" s="308">
        <f>SUM(Yhteenveto[[#This Row],[Valtionosuus ennen verotuloihin perustuvaa valtionosuuden tasausta]]+Yhteenveto[[#This Row],[Verotuloihin perustuva valtionosuuden tasaus]])</f>
        <v>3465142.7189522642</v>
      </c>
      <c r="O123" s="244">
        <v>1277787.5579741742</v>
      </c>
      <c r="P123" s="380">
        <f>SUM(Yhteenveto[[#This Row],[Kunnan  peruspalvelujen valtionosuus ]:[Veroperustemuutoksista johtuvien veromenetysten korvaus]])</f>
        <v>4742930.2769264383</v>
      </c>
      <c r="Q123" s="34">
        <v>65614.29190000004</v>
      </c>
      <c r="R123" s="347">
        <f>+Yhteenveto[[#This Row],[Kunnan  peruspalvelujen valtionosuus ]]+Yhteenveto[[#This Row],[Veroperustemuutoksista johtuvien veromenetysten korvaus]]+Yhteenveto[[#This Row],[Kotikuntakorvaus, netto]]</f>
        <v>4808544.5688264379</v>
      </c>
      <c r="S123" s="11"/>
      <c r="T123"/>
    </row>
    <row r="124" spans="1:20" ht="15" x14ac:dyDescent="0.25">
      <c r="A124" s="32">
        <v>400</v>
      </c>
      <c r="B124" s="13" t="s">
        <v>129</v>
      </c>
      <c r="C124" s="15">
        <v>8366</v>
      </c>
      <c r="D124" s="15">
        <v>12977681.030000001</v>
      </c>
      <c r="E124" s="15">
        <v>2614459.7612996441</v>
      </c>
      <c r="F124" s="234">
        <f>Yhteenveto[[#This Row],[Ikärakenne, laskennallinen kustannus]]+Yhteenveto[[#This Row],[Muut laskennalliset kustannukset ]]</f>
        <v>15592140.791299645</v>
      </c>
      <c r="G124" s="329">
        <v>1388.69</v>
      </c>
      <c r="H124" s="17">
        <v>11617780.540000001</v>
      </c>
      <c r="I124" s="345">
        <f>Yhteenveto[[#This Row],[Laskennalliset kustannukset yhteensä]]-Yhteenveto[[#This Row],[Omarahoitusosuus, €]]</f>
        <v>3974360.2512996439</v>
      </c>
      <c r="J124" s="33">
        <v>233255.14372740788</v>
      </c>
      <c r="K124" s="34">
        <v>1781506.8995663011</v>
      </c>
      <c r="L124" s="234">
        <f>Yhteenveto[[#This Row],[Valtionosuus omarahoitusosuuden jälkeen (välisumma)]]+Yhteenveto[[#This Row],[Lisäosat yhteensä]]+Yhteenveto[[#This Row],[Valtionosuuteen tehtävät vähennykset ja lisäykset, netto]]</f>
        <v>5989122.2945933528</v>
      </c>
      <c r="M124" s="34">
        <v>2823877.6300907177</v>
      </c>
      <c r="N124" s="308">
        <f>SUM(Yhteenveto[[#This Row],[Valtionosuus ennen verotuloihin perustuvaa valtionosuuden tasausta]]+Yhteenveto[[#This Row],[Verotuloihin perustuva valtionosuuden tasaus]])</f>
        <v>8812999.9246840701</v>
      </c>
      <c r="O124" s="244">
        <v>1704563.8904844206</v>
      </c>
      <c r="P124" s="380">
        <f>SUM(Yhteenveto[[#This Row],[Kunnan  peruspalvelujen valtionosuus ]:[Veroperustemuutoksista johtuvien veromenetysten korvaus]])</f>
        <v>10517563.815168491</v>
      </c>
      <c r="Q124" s="34">
        <v>262189.22550000006</v>
      </c>
      <c r="R124" s="347">
        <f>+Yhteenveto[[#This Row],[Kunnan  peruspalvelujen valtionosuus ]]+Yhteenveto[[#This Row],[Veroperustemuutoksista johtuvien veromenetysten korvaus]]+Yhteenveto[[#This Row],[Kotikuntakorvaus, netto]]</f>
        <v>10779753.040668491</v>
      </c>
      <c r="S124" s="11"/>
      <c r="T124"/>
    </row>
    <row r="125" spans="1:20" ht="15" x14ac:dyDescent="0.25">
      <c r="A125" s="32">
        <v>402</v>
      </c>
      <c r="B125" s="13" t="s">
        <v>130</v>
      </c>
      <c r="C125" s="15">
        <v>9099</v>
      </c>
      <c r="D125" s="15">
        <v>12884206.75</v>
      </c>
      <c r="E125" s="15">
        <v>2083311.5351050277</v>
      </c>
      <c r="F125" s="234">
        <f>Yhteenveto[[#This Row],[Ikärakenne, laskennallinen kustannus]]+Yhteenveto[[#This Row],[Muut laskennalliset kustannukset ]]</f>
        <v>14967518.285105027</v>
      </c>
      <c r="G125" s="329">
        <v>1388.69</v>
      </c>
      <c r="H125" s="17">
        <v>12635690.310000001</v>
      </c>
      <c r="I125" s="345">
        <f>Yhteenveto[[#This Row],[Laskennalliset kustannukset yhteensä]]-Yhteenveto[[#This Row],[Omarahoitusosuus, €]]</f>
        <v>2331827.9751050267</v>
      </c>
      <c r="J125" s="33">
        <v>497940.65699529415</v>
      </c>
      <c r="K125" s="34">
        <v>-4546745.1878706617</v>
      </c>
      <c r="L125" s="234">
        <f>Yhteenveto[[#This Row],[Valtionosuus omarahoitusosuuden jälkeen (välisumma)]]+Yhteenveto[[#This Row],[Lisäosat yhteensä]]+Yhteenveto[[#This Row],[Valtionosuuteen tehtävät vähennykset ja lisäykset, netto]]</f>
        <v>-1716976.5557703408</v>
      </c>
      <c r="M125" s="34">
        <v>5021466.3466851758</v>
      </c>
      <c r="N125" s="308">
        <f>SUM(Yhteenveto[[#This Row],[Valtionosuus ennen verotuloihin perustuvaa valtionosuuden tasausta]]+Yhteenveto[[#This Row],[Verotuloihin perustuva valtionosuuden tasaus]])</f>
        <v>3304489.7909148349</v>
      </c>
      <c r="O125" s="244">
        <v>1894969.8595900368</v>
      </c>
      <c r="P125" s="380">
        <f>SUM(Yhteenveto[[#This Row],[Kunnan  peruspalvelujen valtionosuus ]:[Veroperustemuutoksista johtuvien veromenetysten korvaus]])</f>
        <v>5199459.6505048722</v>
      </c>
      <c r="Q125" s="34">
        <v>303436.54760000005</v>
      </c>
      <c r="R125" s="347">
        <f>+Yhteenveto[[#This Row],[Kunnan  peruspalvelujen valtionosuus ]]+Yhteenveto[[#This Row],[Veroperustemuutoksista johtuvien veromenetysten korvaus]]+Yhteenveto[[#This Row],[Kotikuntakorvaus, netto]]</f>
        <v>5502896.1981048724</v>
      </c>
      <c r="S125" s="11"/>
      <c r="T125"/>
    </row>
    <row r="126" spans="1:20" ht="15" x14ac:dyDescent="0.25">
      <c r="A126" s="32">
        <v>403</v>
      </c>
      <c r="B126" s="13" t="s">
        <v>131</v>
      </c>
      <c r="C126" s="15">
        <v>2820</v>
      </c>
      <c r="D126" s="15">
        <v>3833797.47</v>
      </c>
      <c r="E126" s="15">
        <v>759936.28960900207</v>
      </c>
      <c r="F126" s="234">
        <f>Yhteenveto[[#This Row],[Ikärakenne, laskennallinen kustannus]]+Yhteenveto[[#This Row],[Muut laskennalliset kustannukset ]]</f>
        <v>4593733.7596090026</v>
      </c>
      <c r="G126" s="329">
        <v>1388.69</v>
      </c>
      <c r="H126" s="17">
        <v>3916105.8000000003</v>
      </c>
      <c r="I126" s="345">
        <f>Yhteenveto[[#This Row],[Laskennalliset kustannukset yhteensä]]-Yhteenveto[[#This Row],[Omarahoitusosuus, €]]</f>
        <v>677627.95960900234</v>
      </c>
      <c r="J126" s="33">
        <v>262928.65038662672</v>
      </c>
      <c r="K126" s="34">
        <v>-5124.0016607725993</v>
      </c>
      <c r="L126" s="234">
        <f>Yhteenveto[[#This Row],[Valtionosuus omarahoitusosuuden jälkeen (välisumma)]]+Yhteenveto[[#This Row],[Lisäosat yhteensä]]+Yhteenveto[[#This Row],[Valtionosuuteen tehtävät vähennykset ja lisäykset, netto]]</f>
        <v>935432.60833485646</v>
      </c>
      <c r="M126" s="34">
        <v>1528250.9533130785</v>
      </c>
      <c r="N126" s="308">
        <f>SUM(Yhteenveto[[#This Row],[Valtionosuus ennen verotuloihin perustuvaa valtionosuuden tasausta]]+Yhteenveto[[#This Row],[Verotuloihin perustuva valtionosuuden tasaus]])</f>
        <v>2463683.5616479348</v>
      </c>
      <c r="O126" s="244">
        <v>668174.99185478769</v>
      </c>
      <c r="P126" s="380">
        <f>SUM(Yhteenveto[[#This Row],[Kunnan  peruspalvelujen valtionosuus ]:[Veroperustemuutoksista johtuvien veromenetysten korvaus]])</f>
        <v>3131858.5535027226</v>
      </c>
      <c r="Q126" s="34">
        <v>-40979.379999999997</v>
      </c>
      <c r="R126" s="347">
        <f>+Yhteenveto[[#This Row],[Kunnan  peruspalvelujen valtionosuus ]]+Yhteenveto[[#This Row],[Veroperustemuutoksista johtuvien veromenetysten korvaus]]+Yhteenveto[[#This Row],[Kotikuntakorvaus, netto]]</f>
        <v>3090879.1735027228</v>
      </c>
      <c r="S126" s="11"/>
      <c r="T126"/>
    </row>
    <row r="127" spans="1:20" ht="15" x14ac:dyDescent="0.25">
      <c r="A127" s="32">
        <v>405</v>
      </c>
      <c r="B127" s="13" t="s">
        <v>132</v>
      </c>
      <c r="C127" s="15">
        <v>72650</v>
      </c>
      <c r="D127" s="15">
        <v>94164999.390000001</v>
      </c>
      <c r="E127" s="15">
        <v>19358786.476630047</v>
      </c>
      <c r="F127" s="234">
        <f>Yhteenveto[[#This Row],[Ikärakenne, laskennallinen kustannus]]+Yhteenveto[[#This Row],[Muut laskennalliset kustannukset ]]</f>
        <v>113523785.86663005</v>
      </c>
      <c r="G127" s="329">
        <v>1388.69</v>
      </c>
      <c r="H127" s="17">
        <v>100888328.5</v>
      </c>
      <c r="I127" s="345">
        <f>Yhteenveto[[#This Row],[Laskennalliset kustannukset yhteensä]]-Yhteenveto[[#This Row],[Omarahoitusosuus, €]]</f>
        <v>12635457.366630048</v>
      </c>
      <c r="J127" s="33">
        <v>2638286.5358470762</v>
      </c>
      <c r="K127" s="34">
        <v>-11849257.84720638</v>
      </c>
      <c r="L127" s="234">
        <f>Yhteenveto[[#This Row],[Valtionosuus omarahoitusosuuden jälkeen (välisumma)]]+Yhteenveto[[#This Row],[Lisäosat yhteensä]]+Yhteenveto[[#This Row],[Valtionosuuteen tehtävät vähennykset ja lisäykset, netto]]</f>
        <v>3424486.0552707426</v>
      </c>
      <c r="M127" s="34">
        <v>13144798.914696461</v>
      </c>
      <c r="N127" s="308">
        <f>SUM(Yhteenveto[[#This Row],[Valtionosuus ennen verotuloihin perustuvaa valtionosuuden tasausta]]+Yhteenveto[[#This Row],[Verotuloihin perustuva valtionosuuden tasaus]])</f>
        <v>16569284.969967203</v>
      </c>
      <c r="O127" s="244">
        <v>11535024.477791898</v>
      </c>
      <c r="P127" s="380">
        <f>SUM(Yhteenveto[[#This Row],[Kunnan  peruspalvelujen valtionosuus ]:[Veroperustemuutoksista johtuvien veromenetysten korvaus]])</f>
        <v>28104309.447759099</v>
      </c>
      <c r="Q127" s="34">
        <v>-2109708.3218099996</v>
      </c>
      <c r="R127" s="347">
        <f>+Yhteenveto[[#This Row],[Kunnan  peruspalvelujen valtionosuus ]]+Yhteenveto[[#This Row],[Veroperustemuutoksista johtuvien veromenetysten korvaus]]+Yhteenveto[[#This Row],[Kotikuntakorvaus, netto]]</f>
        <v>25994601.1259491</v>
      </c>
      <c r="S127" s="11"/>
      <c r="T127"/>
    </row>
    <row r="128" spans="1:20" ht="15" x14ac:dyDescent="0.25">
      <c r="A128" s="32">
        <v>407</v>
      </c>
      <c r="B128" s="13" t="s">
        <v>133</v>
      </c>
      <c r="C128" s="15">
        <v>2518</v>
      </c>
      <c r="D128" s="15">
        <v>3599882.7900000005</v>
      </c>
      <c r="E128" s="15">
        <v>1099951.9789917544</v>
      </c>
      <c r="F128" s="234">
        <f>Yhteenveto[[#This Row],[Ikärakenne, laskennallinen kustannus]]+Yhteenveto[[#This Row],[Muut laskennalliset kustannukset ]]</f>
        <v>4699834.7689917553</v>
      </c>
      <c r="G128" s="329">
        <v>1388.69</v>
      </c>
      <c r="H128" s="17">
        <v>3496721.42</v>
      </c>
      <c r="I128" s="345">
        <f>Yhteenveto[[#This Row],[Laskennalliset kustannukset yhteensä]]-Yhteenveto[[#This Row],[Omarahoitusosuus, €]]</f>
        <v>1203113.3489917554</v>
      </c>
      <c r="J128" s="33">
        <v>100946.7196777885</v>
      </c>
      <c r="K128" s="34">
        <v>-28610.799598211473</v>
      </c>
      <c r="L128" s="234">
        <f>Yhteenveto[[#This Row],[Valtionosuus omarahoitusosuuden jälkeen (välisumma)]]+Yhteenveto[[#This Row],[Lisäosat yhteensä]]+Yhteenveto[[#This Row],[Valtionosuuteen tehtävät vähennykset ja lisäykset, netto]]</f>
        <v>1275449.2690713324</v>
      </c>
      <c r="M128" s="34">
        <v>1207003.5748764575</v>
      </c>
      <c r="N128" s="308">
        <f>SUM(Yhteenveto[[#This Row],[Valtionosuus ennen verotuloihin perustuvaa valtionosuuden tasausta]]+Yhteenveto[[#This Row],[Verotuloihin perustuva valtionosuuden tasaus]])</f>
        <v>2482452.8439477896</v>
      </c>
      <c r="O128" s="244">
        <v>631405.69131634757</v>
      </c>
      <c r="P128" s="380">
        <f>SUM(Yhteenveto[[#This Row],[Kunnan  peruspalvelujen valtionosuus ]:[Veroperustemuutoksista johtuvien veromenetysten korvaus]])</f>
        <v>3113858.5352641372</v>
      </c>
      <c r="Q128" s="34">
        <v>-918883.79000000015</v>
      </c>
      <c r="R128" s="347">
        <f>+Yhteenveto[[#This Row],[Kunnan  peruspalvelujen valtionosuus ]]+Yhteenveto[[#This Row],[Veroperustemuutoksista johtuvien veromenetysten korvaus]]+Yhteenveto[[#This Row],[Kotikuntakorvaus, netto]]</f>
        <v>2194974.7452641372</v>
      </c>
      <c r="S128" s="11"/>
      <c r="T128"/>
    </row>
    <row r="129" spans="1:20" ht="15" x14ac:dyDescent="0.25">
      <c r="A129" s="32">
        <v>408</v>
      </c>
      <c r="B129" s="13" t="s">
        <v>134</v>
      </c>
      <c r="C129" s="15">
        <v>14099</v>
      </c>
      <c r="D129" s="15">
        <v>23372361.879999999</v>
      </c>
      <c r="E129" s="15">
        <v>2109775.3005667161</v>
      </c>
      <c r="F129" s="234">
        <f>Yhteenveto[[#This Row],[Ikärakenne, laskennallinen kustannus]]+Yhteenveto[[#This Row],[Muut laskennalliset kustannukset ]]</f>
        <v>25482137.180566713</v>
      </c>
      <c r="G129" s="329">
        <v>1388.69</v>
      </c>
      <c r="H129" s="17">
        <v>19579140.310000002</v>
      </c>
      <c r="I129" s="345">
        <f>Yhteenveto[[#This Row],[Laskennalliset kustannukset yhteensä]]-Yhteenveto[[#This Row],[Omarahoitusosuus, €]]</f>
        <v>5902996.8705667108</v>
      </c>
      <c r="J129" s="33">
        <v>416906.55519824673</v>
      </c>
      <c r="K129" s="34">
        <v>-1189555.7318504585</v>
      </c>
      <c r="L129" s="234">
        <f>Yhteenveto[[#This Row],[Valtionosuus omarahoitusosuuden jälkeen (välisumma)]]+Yhteenveto[[#This Row],[Lisäosat yhteensä]]+Yhteenveto[[#This Row],[Valtionosuuteen tehtävät vähennykset ja lisäykset, netto]]</f>
        <v>5130347.6939144991</v>
      </c>
      <c r="M129" s="34">
        <v>6061294.160336988</v>
      </c>
      <c r="N129" s="308">
        <f>SUM(Yhteenveto[[#This Row],[Valtionosuus ennen verotuloihin perustuvaa valtionosuuden tasausta]]+Yhteenveto[[#This Row],[Verotuloihin perustuva valtionosuuden tasaus]])</f>
        <v>11191641.854251487</v>
      </c>
      <c r="O129" s="244">
        <v>2549923.147527352</v>
      </c>
      <c r="P129" s="380">
        <f>SUM(Yhteenveto[[#This Row],[Kunnan  peruspalvelujen valtionosuus ]:[Veroperustemuutoksista johtuvien veromenetysten korvaus]])</f>
        <v>13741565.001778839</v>
      </c>
      <c r="Q129" s="34">
        <v>-20410.883500000054</v>
      </c>
      <c r="R129" s="347">
        <f>+Yhteenveto[[#This Row],[Kunnan  peruspalvelujen valtionosuus ]]+Yhteenveto[[#This Row],[Veroperustemuutoksista johtuvien veromenetysten korvaus]]+Yhteenveto[[#This Row],[Kotikuntakorvaus, netto]]</f>
        <v>13721154.118278839</v>
      </c>
      <c r="S129" s="11"/>
      <c r="T129"/>
    </row>
    <row r="130" spans="1:20" ht="15" x14ac:dyDescent="0.25">
      <c r="A130" s="32">
        <v>410</v>
      </c>
      <c r="B130" s="13" t="s">
        <v>135</v>
      </c>
      <c r="C130" s="15">
        <v>18775</v>
      </c>
      <c r="D130" s="15">
        <v>38471657.920000002</v>
      </c>
      <c r="E130" s="15">
        <v>2467634.9577840776</v>
      </c>
      <c r="F130" s="234">
        <f>Yhteenveto[[#This Row],[Ikärakenne, laskennallinen kustannus]]+Yhteenveto[[#This Row],[Muut laskennalliset kustannukset ]]</f>
        <v>40939292.877784081</v>
      </c>
      <c r="G130" s="329">
        <v>1388.69</v>
      </c>
      <c r="H130" s="17">
        <v>26072654.75</v>
      </c>
      <c r="I130" s="345">
        <f>Yhteenveto[[#This Row],[Laskennalliset kustannukset yhteensä]]-Yhteenveto[[#This Row],[Omarahoitusosuus, €]]</f>
        <v>14866638.127784081</v>
      </c>
      <c r="J130" s="33">
        <v>502956.31166062754</v>
      </c>
      <c r="K130" s="34">
        <v>-8732413.3480214477</v>
      </c>
      <c r="L130" s="234">
        <f>Yhteenveto[[#This Row],[Valtionosuus omarahoitusosuuden jälkeen (välisumma)]]+Yhteenveto[[#This Row],[Lisäosat yhteensä]]+Yhteenveto[[#This Row],[Valtionosuuteen tehtävät vähennykset ja lisäykset, netto]]</f>
        <v>6637181.09142326</v>
      </c>
      <c r="M130" s="34">
        <v>7591844.1539063724</v>
      </c>
      <c r="N130" s="308">
        <f>SUM(Yhteenveto[[#This Row],[Valtionosuus ennen verotuloihin perustuvaa valtionosuuden tasausta]]+Yhteenveto[[#This Row],[Verotuloihin perustuva valtionosuuden tasaus]])</f>
        <v>14229025.245329633</v>
      </c>
      <c r="O130" s="244">
        <v>2612728.8128052256</v>
      </c>
      <c r="P130" s="380">
        <f>SUM(Yhteenveto[[#This Row],[Kunnan  peruspalvelujen valtionosuus ]:[Veroperustemuutoksista johtuvien veromenetysten korvaus]])</f>
        <v>16841754.058134858</v>
      </c>
      <c r="Q130" s="34">
        <v>251271.37298999983</v>
      </c>
      <c r="R130" s="347">
        <f>+Yhteenveto[[#This Row],[Kunnan  peruspalvelujen valtionosuus ]]+Yhteenveto[[#This Row],[Veroperustemuutoksista johtuvien veromenetysten korvaus]]+Yhteenveto[[#This Row],[Kotikuntakorvaus, netto]]</f>
        <v>17093025.431124859</v>
      </c>
      <c r="S130" s="11"/>
      <c r="T130"/>
    </row>
    <row r="131" spans="1:20" ht="15" x14ac:dyDescent="0.25">
      <c r="A131" s="32">
        <v>416</v>
      </c>
      <c r="B131" s="13" t="s">
        <v>136</v>
      </c>
      <c r="C131" s="15">
        <v>2886</v>
      </c>
      <c r="D131" s="15">
        <v>4769477.5999999996</v>
      </c>
      <c r="E131" s="15">
        <v>521868.91546740883</v>
      </c>
      <c r="F131" s="234">
        <f>Yhteenveto[[#This Row],[Ikärakenne, laskennallinen kustannus]]+Yhteenveto[[#This Row],[Muut laskennalliset kustannukset ]]</f>
        <v>5291346.5154674081</v>
      </c>
      <c r="G131" s="329">
        <v>1388.69</v>
      </c>
      <c r="H131" s="17">
        <v>4007759.3400000003</v>
      </c>
      <c r="I131" s="345">
        <f>Yhteenveto[[#This Row],[Laskennalliset kustannukset yhteensä]]-Yhteenveto[[#This Row],[Omarahoitusosuus, €]]</f>
        <v>1283587.1754674078</v>
      </c>
      <c r="J131" s="33">
        <v>66891.223272654024</v>
      </c>
      <c r="K131" s="34">
        <v>-1082596.4932608663</v>
      </c>
      <c r="L131" s="234">
        <f>Yhteenveto[[#This Row],[Valtionosuus omarahoitusosuuden jälkeen (välisumma)]]+Yhteenveto[[#This Row],[Lisäosat yhteensä]]+Yhteenveto[[#This Row],[Valtionosuuteen tehtävät vähennykset ja lisäykset, netto]]</f>
        <v>267881.90547919553</v>
      </c>
      <c r="M131" s="34">
        <v>1323982.288958454</v>
      </c>
      <c r="N131" s="308">
        <f>SUM(Yhteenveto[[#This Row],[Valtionosuus ennen verotuloihin perustuvaa valtionosuuden tasausta]]+Yhteenveto[[#This Row],[Verotuloihin perustuva valtionosuuden tasaus]])</f>
        <v>1591864.1944376496</v>
      </c>
      <c r="O131" s="244">
        <v>503954.63766664377</v>
      </c>
      <c r="P131" s="380">
        <f>SUM(Yhteenveto[[#This Row],[Kunnan  peruspalvelujen valtionosuus ]:[Veroperustemuutoksista johtuvien veromenetysten korvaus]])</f>
        <v>2095818.8321042934</v>
      </c>
      <c r="Q131" s="34">
        <v>27739.888000000006</v>
      </c>
      <c r="R131" s="347">
        <f>+Yhteenveto[[#This Row],[Kunnan  peruspalvelujen valtionosuus ]]+Yhteenveto[[#This Row],[Veroperustemuutoksista johtuvien veromenetysten korvaus]]+Yhteenveto[[#This Row],[Kotikuntakorvaus, netto]]</f>
        <v>2123558.7201042934</v>
      </c>
      <c r="S131" s="11"/>
      <c r="T131"/>
    </row>
    <row r="132" spans="1:20" ht="15" x14ac:dyDescent="0.25">
      <c r="A132" s="32">
        <v>418</v>
      </c>
      <c r="B132" s="13" t="s">
        <v>137</v>
      </c>
      <c r="C132" s="15">
        <v>24580</v>
      </c>
      <c r="D132" s="15">
        <v>50242148.910000004</v>
      </c>
      <c r="E132" s="15">
        <v>2849648.0197962541</v>
      </c>
      <c r="F132" s="234">
        <f>Yhteenveto[[#This Row],[Ikärakenne, laskennallinen kustannus]]+Yhteenveto[[#This Row],[Muut laskennalliset kustannukset ]]</f>
        <v>53091796.929796256</v>
      </c>
      <c r="G132" s="329">
        <v>1388.69</v>
      </c>
      <c r="H132" s="17">
        <v>34134000.200000003</v>
      </c>
      <c r="I132" s="345">
        <f>Yhteenveto[[#This Row],[Laskennalliset kustannukset yhteensä]]-Yhteenveto[[#This Row],[Omarahoitusosuus, €]]</f>
        <v>18957796.729796253</v>
      </c>
      <c r="J132" s="33">
        <v>1118584.5002313189</v>
      </c>
      <c r="K132" s="34">
        <v>-2792449.6962762754</v>
      </c>
      <c r="L132" s="234">
        <f>Yhteenveto[[#This Row],[Valtionosuus omarahoitusosuuden jälkeen (välisumma)]]+Yhteenveto[[#This Row],[Lisäosat yhteensä]]+Yhteenveto[[#This Row],[Valtionosuuteen tehtävät vähennykset ja lisäykset, netto]]</f>
        <v>17283931.533751294</v>
      </c>
      <c r="M132" s="34">
        <v>1776070.9986691943</v>
      </c>
      <c r="N132" s="308">
        <f>SUM(Yhteenveto[[#This Row],[Valtionosuus ennen verotuloihin perustuvaa valtionosuuden tasausta]]+Yhteenveto[[#This Row],[Verotuloihin perustuva valtionosuuden tasaus]])</f>
        <v>19060002.53242049</v>
      </c>
      <c r="O132" s="244">
        <v>2798442.8051829608</v>
      </c>
      <c r="P132" s="380">
        <f>SUM(Yhteenveto[[#This Row],[Kunnan  peruspalvelujen valtionosuus ]:[Veroperustemuutoksista johtuvien veromenetysten korvaus]])</f>
        <v>21858445.33760345</v>
      </c>
      <c r="Q132" s="34">
        <v>-552255.46230999986</v>
      </c>
      <c r="R132" s="347">
        <f>+Yhteenveto[[#This Row],[Kunnan  peruspalvelujen valtionosuus ]]+Yhteenveto[[#This Row],[Veroperustemuutoksista johtuvien veromenetysten korvaus]]+Yhteenveto[[#This Row],[Kotikuntakorvaus, netto]]</f>
        <v>21306189.875293449</v>
      </c>
      <c r="S132" s="11"/>
      <c r="T132"/>
    </row>
    <row r="133" spans="1:20" ht="15" x14ac:dyDescent="0.25">
      <c r="A133" s="32">
        <v>420</v>
      </c>
      <c r="B133" s="36" t="s">
        <v>138</v>
      </c>
      <c r="C133" s="15">
        <v>9177</v>
      </c>
      <c r="D133" s="15">
        <v>11955353.239999998</v>
      </c>
      <c r="E133" s="15">
        <v>1957633.784421887</v>
      </c>
      <c r="F133" s="234">
        <f>Yhteenveto[[#This Row],[Ikärakenne, laskennallinen kustannus]]+Yhteenveto[[#This Row],[Muut laskennalliset kustannukset ]]</f>
        <v>13912987.024421886</v>
      </c>
      <c r="G133" s="329">
        <v>1388.69</v>
      </c>
      <c r="H133" s="17">
        <v>12744008.130000001</v>
      </c>
      <c r="I133" s="345">
        <f>Yhteenveto[[#This Row],[Laskennalliset kustannukset yhteensä]]-Yhteenveto[[#This Row],[Omarahoitusosuus, €]]</f>
        <v>1168978.8944218848</v>
      </c>
      <c r="J133" s="33">
        <v>270641.33010976284</v>
      </c>
      <c r="K133" s="34">
        <v>47193.476413936616</v>
      </c>
      <c r="L133" s="234">
        <f>Yhteenveto[[#This Row],[Valtionosuus omarahoitusosuuden jälkeen (välisumma)]]+Yhteenveto[[#This Row],[Lisäosat yhteensä]]+Yhteenveto[[#This Row],[Valtionosuuteen tehtävät vähennykset ja lisäykset, netto]]</f>
        <v>1486813.7009455843</v>
      </c>
      <c r="M133" s="34">
        <v>2614455.4942625603</v>
      </c>
      <c r="N133" s="308">
        <f>SUM(Yhteenveto[[#This Row],[Valtionosuus ennen verotuloihin perustuvaa valtionosuuden tasausta]]+Yhteenveto[[#This Row],[Verotuloihin perustuva valtionosuuden tasaus]])</f>
        <v>4101269.1952081444</v>
      </c>
      <c r="O133" s="244">
        <v>1662406.046704923</v>
      </c>
      <c r="P133" s="380">
        <f>SUM(Yhteenveto[[#This Row],[Kunnan  peruspalvelujen valtionosuus ]:[Veroperustemuutoksista johtuvien veromenetysten korvaus]])</f>
        <v>5763675.2419130672</v>
      </c>
      <c r="Q133" s="34">
        <v>-140685.36380000008</v>
      </c>
      <c r="R133" s="347">
        <f>+Yhteenveto[[#This Row],[Kunnan  peruspalvelujen valtionosuus ]]+Yhteenveto[[#This Row],[Veroperustemuutoksista johtuvien veromenetysten korvaus]]+Yhteenveto[[#This Row],[Kotikuntakorvaus, netto]]</f>
        <v>5622989.8781130668</v>
      </c>
      <c r="S133" s="11"/>
      <c r="T133"/>
    </row>
    <row r="134" spans="1:20" ht="15" x14ac:dyDescent="0.25">
      <c r="A134" s="32">
        <v>421</v>
      </c>
      <c r="B134" s="13" t="s">
        <v>139</v>
      </c>
      <c r="C134" s="15">
        <v>695</v>
      </c>
      <c r="D134" s="15">
        <v>1057882.69</v>
      </c>
      <c r="E134" s="15">
        <v>441119.10944937624</v>
      </c>
      <c r="F134" s="234">
        <f>Yhteenveto[[#This Row],[Ikärakenne, laskennallinen kustannus]]+Yhteenveto[[#This Row],[Muut laskennalliset kustannukset ]]</f>
        <v>1499001.7994493763</v>
      </c>
      <c r="G134" s="329">
        <v>1388.69</v>
      </c>
      <c r="H134" s="17">
        <v>965139.55</v>
      </c>
      <c r="I134" s="345">
        <f>Yhteenveto[[#This Row],[Laskennalliset kustannukset yhteensä]]-Yhteenveto[[#This Row],[Omarahoitusosuus, €]]</f>
        <v>533862.24944937625</v>
      </c>
      <c r="J134" s="33">
        <v>222695.85077396219</v>
      </c>
      <c r="K134" s="34">
        <v>380682.62634693878</v>
      </c>
      <c r="L134" s="234">
        <f>Yhteenveto[[#This Row],[Valtionosuus omarahoitusosuuden jälkeen (välisumma)]]+Yhteenveto[[#This Row],[Lisäosat yhteensä]]+Yhteenveto[[#This Row],[Valtionosuuteen tehtävät vähennykset ja lisäykset, netto]]</f>
        <v>1137240.7265702772</v>
      </c>
      <c r="M134" s="34">
        <v>196547.4678800673</v>
      </c>
      <c r="N134" s="308">
        <f>SUM(Yhteenveto[[#This Row],[Valtionosuus ennen verotuloihin perustuvaa valtionosuuden tasausta]]+Yhteenveto[[#This Row],[Verotuloihin perustuva valtionosuuden tasaus]])</f>
        <v>1333788.1944503444</v>
      </c>
      <c r="O134" s="244">
        <v>171167.80470794902</v>
      </c>
      <c r="P134" s="380">
        <f>SUM(Yhteenveto[[#This Row],[Kunnan  peruspalvelujen valtionosuus ]:[Veroperustemuutoksista johtuvien veromenetysten korvaus]])</f>
        <v>1504955.9991582935</v>
      </c>
      <c r="Q134" s="34">
        <v>0</v>
      </c>
      <c r="R134" s="347">
        <f>+Yhteenveto[[#This Row],[Kunnan  peruspalvelujen valtionosuus ]]+Yhteenveto[[#This Row],[Veroperustemuutoksista johtuvien veromenetysten korvaus]]+Yhteenveto[[#This Row],[Kotikuntakorvaus, netto]]</f>
        <v>1504955.9991582935</v>
      </c>
      <c r="S134" s="11"/>
      <c r="T134"/>
    </row>
    <row r="135" spans="1:20" ht="15" x14ac:dyDescent="0.25">
      <c r="A135" s="32">
        <v>422</v>
      </c>
      <c r="B135" s="13" t="s">
        <v>140</v>
      </c>
      <c r="C135" s="15">
        <v>10372</v>
      </c>
      <c r="D135" s="15">
        <v>10169009.91</v>
      </c>
      <c r="E135" s="15">
        <v>5042445.0706719812</v>
      </c>
      <c r="F135" s="234">
        <f>Yhteenveto[[#This Row],[Ikärakenne, laskennallinen kustannus]]+Yhteenveto[[#This Row],[Muut laskennalliset kustannukset ]]</f>
        <v>15211454.980671981</v>
      </c>
      <c r="G135" s="329">
        <v>1388.69</v>
      </c>
      <c r="H135" s="17">
        <v>14403492.68</v>
      </c>
      <c r="I135" s="345">
        <f>Yhteenveto[[#This Row],[Laskennalliset kustannukset yhteensä]]-Yhteenveto[[#This Row],[Omarahoitusosuus, €]]</f>
        <v>807962.30067198165</v>
      </c>
      <c r="J135" s="33">
        <v>1495340.1426876581</v>
      </c>
      <c r="K135" s="34">
        <v>-1580790.0840565017</v>
      </c>
      <c r="L135" s="234">
        <f>Yhteenveto[[#This Row],[Valtionosuus omarahoitusosuuden jälkeen (välisumma)]]+Yhteenveto[[#This Row],[Lisäosat yhteensä]]+Yhteenveto[[#This Row],[Valtionosuuteen tehtävät vähennykset ja lisäykset, netto]]</f>
        <v>722512.35930313775</v>
      </c>
      <c r="M135" s="34">
        <v>3451300.5793498056</v>
      </c>
      <c r="N135" s="308">
        <f>SUM(Yhteenveto[[#This Row],[Valtionosuus ennen verotuloihin perustuvaa valtionosuuden tasausta]]+Yhteenveto[[#This Row],[Verotuloihin perustuva valtionosuuden tasaus]])</f>
        <v>4173812.9386529434</v>
      </c>
      <c r="O135" s="244">
        <v>2083674.6945745316</v>
      </c>
      <c r="P135" s="380">
        <f>SUM(Yhteenveto[[#This Row],[Kunnan  peruspalvelujen valtionosuus ]:[Veroperustemuutoksista johtuvien veromenetysten korvaus]])</f>
        <v>6257487.633227475</v>
      </c>
      <c r="Q135" s="34">
        <v>145177.33430000008</v>
      </c>
      <c r="R135" s="347">
        <f>+Yhteenveto[[#This Row],[Kunnan  peruspalvelujen valtionosuus ]]+Yhteenveto[[#This Row],[Veroperustemuutoksista johtuvien veromenetysten korvaus]]+Yhteenveto[[#This Row],[Kotikuntakorvaus, netto]]</f>
        <v>6402664.9675274752</v>
      </c>
      <c r="S135" s="11"/>
      <c r="T135"/>
    </row>
    <row r="136" spans="1:20" ht="15" x14ac:dyDescent="0.25">
      <c r="A136" s="32">
        <v>423</v>
      </c>
      <c r="B136" s="13" t="s">
        <v>141</v>
      </c>
      <c r="C136" s="15">
        <v>20497</v>
      </c>
      <c r="D136" s="15">
        <v>37388533.659999996</v>
      </c>
      <c r="E136" s="15">
        <v>2739603.3962880489</v>
      </c>
      <c r="F136" s="234">
        <f>Yhteenveto[[#This Row],[Ikärakenne, laskennallinen kustannus]]+Yhteenveto[[#This Row],[Muut laskennalliset kustannukset ]]</f>
        <v>40128137.056288049</v>
      </c>
      <c r="G136" s="329">
        <v>1388.69</v>
      </c>
      <c r="H136" s="17">
        <v>28463978.93</v>
      </c>
      <c r="I136" s="345">
        <f>Yhteenveto[[#This Row],[Laskennalliset kustannukset yhteensä]]-Yhteenveto[[#This Row],[Omarahoitusosuus, €]]</f>
        <v>11664158.126288049</v>
      </c>
      <c r="J136" s="33">
        <v>760344.72076405305</v>
      </c>
      <c r="K136" s="34">
        <v>1284678.7355751647</v>
      </c>
      <c r="L136" s="234">
        <f>Yhteenveto[[#This Row],[Valtionosuus omarahoitusosuuden jälkeen (välisumma)]]+Yhteenveto[[#This Row],[Lisäosat yhteensä]]+Yhteenveto[[#This Row],[Valtionosuuteen tehtävät vähennykset ja lisäykset, netto]]</f>
        <v>13709181.582627267</v>
      </c>
      <c r="M136" s="34">
        <v>2104133.6650734823</v>
      </c>
      <c r="N136" s="308">
        <f>SUM(Yhteenveto[[#This Row],[Valtionosuus ennen verotuloihin perustuvaa valtionosuuden tasausta]]+Yhteenveto[[#This Row],[Verotuloihin perustuva valtionosuuden tasaus]])</f>
        <v>15813315.247700749</v>
      </c>
      <c r="O136" s="244">
        <v>2498054.886262083</v>
      </c>
      <c r="P136" s="380">
        <f>SUM(Yhteenveto[[#This Row],[Kunnan  peruspalvelujen valtionosuus ]:[Veroperustemuutoksista johtuvien veromenetysten korvaus]])</f>
        <v>18311370.133962832</v>
      </c>
      <c r="Q136" s="34">
        <v>-771909.66749999986</v>
      </c>
      <c r="R136" s="347">
        <f>+Yhteenveto[[#This Row],[Kunnan  peruspalvelujen valtionosuus ]]+Yhteenveto[[#This Row],[Veroperustemuutoksista johtuvien veromenetysten korvaus]]+Yhteenveto[[#This Row],[Kotikuntakorvaus, netto]]</f>
        <v>17539460.466462832</v>
      </c>
      <c r="S136" s="11"/>
      <c r="T136"/>
    </row>
    <row r="137" spans="1:20" ht="15" x14ac:dyDescent="0.25">
      <c r="A137" s="32">
        <v>425</v>
      </c>
      <c r="B137" s="13" t="s">
        <v>142</v>
      </c>
      <c r="C137" s="15">
        <v>10258</v>
      </c>
      <c r="D137" s="15">
        <v>29655743.530000001</v>
      </c>
      <c r="E137" s="15">
        <v>1117068.225176509</v>
      </c>
      <c r="F137" s="234">
        <f>Yhteenveto[[#This Row],[Ikärakenne, laskennallinen kustannus]]+Yhteenveto[[#This Row],[Muut laskennalliset kustannukset ]]</f>
        <v>30772811.755176511</v>
      </c>
      <c r="G137" s="329">
        <v>1388.69</v>
      </c>
      <c r="H137" s="17">
        <v>14245182.020000001</v>
      </c>
      <c r="I137" s="345">
        <f>Yhteenveto[[#This Row],[Laskennalliset kustannukset yhteensä]]-Yhteenveto[[#This Row],[Omarahoitusosuus, €]]</f>
        <v>16527629.735176509</v>
      </c>
      <c r="J137" s="33">
        <v>326992.34361549461</v>
      </c>
      <c r="K137" s="34">
        <v>-3091941.0785447508</v>
      </c>
      <c r="L137" s="234">
        <f>Yhteenveto[[#This Row],[Valtionosuus omarahoitusosuuden jälkeen (välisumma)]]+Yhteenveto[[#This Row],[Lisäosat yhteensä]]+Yhteenveto[[#This Row],[Valtionosuuteen tehtävät vähennykset ja lisäykset, netto]]</f>
        <v>13762681.000247251</v>
      </c>
      <c r="M137" s="34">
        <v>5142157.3466271069</v>
      </c>
      <c r="N137" s="308">
        <f>SUM(Yhteenveto[[#This Row],[Valtionosuus ennen verotuloihin perustuvaa valtionosuuden tasausta]]+Yhteenveto[[#This Row],[Verotuloihin perustuva valtionosuuden tasaus]])</f>
        <v>18904838.346874356</v>
      </c>
      <c r="O137" s="244">
        <v>1152653.9221954255</v>
      </c>
      <c r="P137" s="380">
        <f>SUM(Yhteenveto[[#This Row],[Kunnan  peruspalvelujen valtionosuus ]:[Veroperustemuutoksista johtuvien veromenetysten korvaus]])</f>
        <v>20057492.269069783</v>
      </c>
      <c r="Q137" s="34">
        <v>-12824.969810000068</v>
      </c>
      <c r="R137" s="347">
        <f>+Yhteenveto[[#This Row],[Kunnan  peruspalvelujen valtionosuus ]]+Yhteenveto[[#This Row],[Veroperustemuutoksista johtuvien veromenetysten korvaus]]+Yhteenveto[[#This Row],[Kotikuntakorvaus, netto]]</f>
        <v>20044667.299259782</v>
      </c>
      <c r="S137" s="11"/>
      <c r="T137"/>
    </row>
    <row r="138" spans="1:20" ht="15" x14ac:dyDescent="0.25">
      <c r="A138" s="32">
        <v>426</v>
      </c>
      <c r="B138" s="13" t="s">
        <v>143</v>
      </c>
      <c r="C138" s="15">
        <v>11962</v>
      </c>
      <c r="D138" s="15">
        <v>20300207.809999999</v>
      </c>
      <c r="E138" s="15">
        <v>2181415.6371324775</v>
      </c>
      <c r="F138" s="234">
        <f>Yhteenveto[[#This Row],[Ikärakenne, laskennallinen kustannus]]+Yhteenveto[[#This Row],[Muut laskennalliset kustannukset ]]</f>
        <v>22481623.447132476</v>
      </c>
      <c r="G138" s="329">
        <v>1388.69</v>
      </c>
      <c r="H138" s="17">
        <v>16611509.780000001</v>
      </c>
      <c r="I138" s="345">
        <f>Yhteenveto[[#This Row],[Laskennalliset kustannukset yhteensä]]-Yhteenveto[[#This Row],[Omarahoitusosuus, €]]</f>
        <v>5870113.6671324745</v>
      </c>
      <c r="J138" s="33">
        <v>330541.78068837622</v>
      </c>
      <c r="K138" s="34">
        <v>-4211679.8652396342</v>
      </c>
      <c r="L138" s="234">
        <f>Yhteenveto[[#This Row],[Valtionosuus omarahoitusosuuden jälkeen (välisumma)]]+Yhteenveto[[#This Row],[Lisäosat yhteensä]]+Yhteenveto[[#This Row],[Valtionosuuteen tehtävät vähennykset ja lisäykset, netto]]</f>
        <v>1988975.5825812165</v>
      </c>
      <c r="M138" s="34">
        <v>5975700.0152636115</v>
      </c>
      <c r="N138" s="308">
        <f>SUM(Yhteenveto[[#This Row],[Valtionosuus ennen verotuloihin perustuvaa valtionosuuden tasausta]]+Yhteenveto[[#This Row],[Verotuloihin perustuva valtionosuuden tasaus]])</f>
        <v>7964675.5978448279</v>
      </c>
      <c r="O138" s="244">
        <v>2072703.9688236376</v>
      </c>
      <c r="P138" s="380">
        <f>SUM(Yhteenveto[[#This Row],[Kunnan  peruspalvelujen valtionosuus ]:[Veroperustemuutoksista johtuvien veromenetysten korvaus]])</f>
        <v>10037379.566668466</v>
      </c>
      <c r="Q138" s="34">
        <v>-797818.09243999992</v>
      </c>
      <c r="R138" s="347">
        <f>+Yhteenveto[[#This Row],[Kunnan  peruspalvelujen valtionosuus ]]+Yhteenveto[[#This Row],[Veroperustemuutoksista johtuvien veromenetysten korvaus]]+Yhteenveto[[#This Row],[Kotikuntakorvaus, netto]]</f>
        <v>9239561.4742284659</v>
      </c>
      <c r="S138" s="11"/>
      <c r="T138"/>
    </row>
    <row r="139" spans="1:20" ht="15" x14ac:dyDescent="0.25">
      <c r="A139" s="32">
        <v>430</v>
      </c>
      <c r="B139" s="13" t="s">
        <v>144</v>
      </c>
      <c r="C139" s="15">
        <v>15392</v>
      </c>
      <c r="D139" s="15">
        <v>19981303.68</v>
      </c>
      <c r="E139" s="15">
        <v>3186124.2907836498</v>
      </c>
      <c r="F139" s="234">
        <f>Yhteenveto[[#This Row],[Ikärakenne, laskennallinen kustannus]]+Yhteenveto[[#This Row],[Muut laskennalliset kustannukset ]]</f>
        <v>23167427.970783651</v>
      </c>
      <c r="G139" s="329">
        <v>1388.69</v>
      </c>
      <c r="H139" s="17">
        <v>21374716.48</v>
      </c>
      <c r="I139" s="345">
        <f>Yhteenveto[[#This Row],[Laskennalliset kustannukset yhteensä]]-Yhteenveto[[#This Row],[Omarahoitusosuus, €]]</f>
        <v>1792711.4907836504</v>
      </c>
      <c r="J139" s="33">
        <v>515099.91848896432</v>
      </c>
      <c r="K139" s="34">
        <v>-77305.528189965611</v>
      </c>
      <c r="L139" s="234">
        <f>Yhteenveto[[#This Row],[Valtionosuus omarahoitusosuuden jälkeen (välisumma)]]+Yhteenveto[[#This Row],[Lisäosat yhteensä]]+Yhteenveto[[#This Row],[Valtionosuuteen tehtävät vähennykset ja lisäykset, netto]]</f>
        <v>2230505.8810826493</v>
      </c>
      <c r="M139" s="34">
        <v>6096013.1881590029</v>
      </c>
      <c r="N139" s="308">
        <f>SUM(Yhteenveto[[#This Row],[Valtionosuus ennen verotuloihin perustuvaa valtionosuuden tasausta]]+Yhteenveto[[#This Row],[Verotuloihin perustuva valtionosuuden tasaus]])</f>
        <v>8326519.0692416523</v>
      </c>
      <c r="O139" s="244">
        <v>3262020.8470723964</v>
      </c>
      <c r="P139" s="380">
        <f>SUM(Yhteenveto[[#This Row],[Kunnan  peruspalvelujen valtionosuus ]:[Veroperustemuutoksista johtuvien veromenetysten korvaus]])</f>
        <v>11588539.916314049</v>
      </c>
      <c r="Q139" s="34">
        <v>50341.592199999839</v>
      </c>
      <c r="R139" s="347">
        <f>+Yhteenveto[[#This Row],[Kunnan  peruspalvelujen valtionosuus ]]+Yhteenveto[[#This Row],[Veroperustemuutoksista johtuvien veromenetysten korvaus]]+Yhteenveto[[#This Row],[Kotikuntakorvaus, netto]]</f>
        <v>11638881.508514049</v>
      </c>
      <c r="S139" s="11"/>
      <c r="T139"/>
    </row>
    <row r="140" spans="1:20" ht="15" x14ac:dyDescent="0.25">
      <c r="A140" s="32">
        <v>433</v>
      </c>
      <c r="B140" s="13" t="s">
        <v>145</v>
      </c>
      <c r="C140" s="15">
        <v>7749</v>
      </c>
      <c r="D140" s="15">
        <v>12093224.010000002</v>
      </c>
      <c r="E140" s="15">
        <v>1396021.7258487265</v>
      </c>
      <c r="F140" s="234">
        <f>Yhteenveto[[#This Row],[Ikärakenne, laskennallinen kustannus]]+Yhteenveto[[#This Row],[Muut laskennalliset kustannukset ]]</f>
        <v>13489245.735848729</v>
      </c>
      <c r="G140" s="329">
        <v>1388.69</v>
      </c>
      <c r="H140" s="17">
        <v>10760958.810000001</v>
      </c>
      <c r="I140" s="345">
        <f>Yhteenveto[[#This Row],[Laskennalliset kustannukset yhteensä]]-Yhteenveto[[#This Row],[Omarahoitusosuus, €]]</f>
        <v>2728286.925848728</v>
      </c>
      <c r="J140" s="33">
        <v>186274.31842886057</v>
      </c>
      <c r="K140" s="34">
        <v>-803536.84765760042</v>
      </c>
      <c r="L140" s="234">
        <f>Yhteenveto[[#This Row],[Valtionosuus omarahoitusosuuden jälkeen (välisumma)]]+Yhteenveto[[#This Row],[Lisäosat yhteensä]]+Yhteenveto[[#This Row],[Valtionosuuteen tehtävät vähennykset ja lisäykset, netto]]</f>
        <v>2111024.3966199881</v>
      </c>
      <c r="M140" s="34">
        <v>2289313.0917410306</v>
      </c>
      <c r="N140" s="308">
        <f>SUM(Yhteenveto[[#This Row],[Valtionosuus ennen verotuloihin perustuvaa valtionosuuden tasausta]]+Yhteenveto[[#This Row],[Verotuloihin perustuva valtionosuuden tasaus]])</f>
        <v>4400337.4883610187</v>
      </c>
      <c r="O140" s="244">
        <v>1403191.154405253</v>
      </c>
      <c r="P140" s="380">
        <f>SUM(Yhteenveto[[#This Row],[Kunnan  peruspalvelujen valtionosuus ]:[Veroperustemuutoksista johtuvien veromenetysten korvaus]])</f>
        <v>5803528.6427662717</v>
      </c>
      <c r="Q140" s="34">
        <v>7959.4565000000875</v>
      </c>
      <c r="R140" s="347">
        <f>+Yhteenveto[[#This Row],[Kunnan  peruspalvelujen valtionosuus ]]+Yhteenveto[[#This Row],[Veroperustemuutoksista johtuvien veromenetysten korvaus]]+Yhteenveto[[#This Row],[Kotikuntakorvaus, netto]]</f>
        <v>5811488.099266272</v>
      </c>
      <c r="S140" s="11"/>
      <c r="T140"/>
    </row>
    <row r="141" spans="1:20" ht="15" x14ac:dyDescent="0.25">
      <c r="A141" s="32">
        <v>434</v>
      </c>
      <c r="B141" s="13" t="s">
        <v>146</v>
      </c>
      <c r="C141" s="15">
        <v>14568</v>
      </c>
      <c r="D141" s="15">
        <v>18685104.310000002</v>
      </c>
      <c r="E141" s="15">
        <v>5508236.591414717</v>
      </c>
      <c r="F141" s="234">
        <f>Yhteenveto[[#This Row],[Ikärakenne, laskennallinen kustannus]]+Yhteenveto[[#This Row],[Muut laskennalliset kustannukset ]]</f>
        <v>24193340.901414718</v>
      </c>
      <c r="G141" s="329">
        <v>1388.69</v>
      </c>
      <c r="H141" s="17">
        <v>20230435.920000002</v>
      </c>
      <c r="I141" s="345">
        <f>Yhteenveto[[#This Row],[Laskennalliset kustannukset yhteensä]]-Yhteenveto[[#This Row],[Omarahoitusosuus, €]]</f>
        <v>3962904.9814147167</v>
      </c>
      <c r="J141" s="33">
        <v>390471.59774785413</v>
      </c>
      <c r="K141" s="34">
        <v>1665289.8917659733</v>
      </c>
      <c r="L141" s="234">
        <f>Yhteenveto[[#This Row],[Valtionosuus omarahoitusosuuden jälkeen (välisumma)]]+Yhteenveto[[#This Row],[Lisäosat yhteensä]]+Yhteenveto[[#This Row],[Valtionosuuteen tehtävät vähennykset ja lisäykset, netto]]</f>
        <v>6018666.4709285442</v>
      </c>
      <c r="M141" s="34">
        <v>884375.8336557555</v>
      </c>
      <c r="N141" s="308">
        <f>SUM(Yhteenveto[[#This Row],[Valtionosuus ennen verotuloihin perustuvaa valtionosuuden tasausta]]+Yhteenveto[[#This Row],[Verotuloihin perustuva valtionosuuden tasaus]])</f>
        <v>6903042.3045843001</v>
      </c>
      <c r="O141" s="244">
        <v>2582080.7873557578</v>
      </c>
      <c r="P141" s="380">
        <f>SUM(Yhteenveto[[#This Row],[Kunnan  peruspalvelujen valtionosuus ]:[Veroperustemuutoksista johtuvien veromenetysten korvaus]])</f>
        <v>9485123.0919400584</v>
      </c>
      <c r="Q141" s="34">
        <v>958082.14310000022</v>
      </c>
      <c r="R141" s="347">
        <f>+Yhteenveto[[#This Row],[Kunnan  peruspalvelujen valtionosuus ]]+Yhteenveto[[#This Row],[Veroperustemuutoksista johtuvien veromenetysten korvaus]]+Yhteenveto[[#This Row],[Kotikuntakorvaus, netto]]</f>
        <v>10443205.235040059</v>
      </c>
      <c r="S141" s="11"/>
      <c r="T141"/>
    </row>
    <row r="142" spans="1:20" ht="15" x14ac:dyDescent="0.25">
      <c r="A142" s="32">
        <v>435</v>
      </c>
      <c r="B142" s="13" t="s">
        <v>147</v>
      </c>
      <c r="C142" s="15">
        <v>692</v>
      </c>
      <c r="D142" s="15">
        <v>500603.20000000007</v>
      </c>
      <c r="E142" s="15">
        <v>335131.43543501874</v>
      </c>
      <c r="F142" s="234">
        <f>Yhteenveto[[#This Row],[Ikärakenne, laskennallinen kustannus]]+Yhteenveto[[#This Row],[Muut laskennalliset kustannukset ]]</f>
        <v>835734.6354350188</v>
      </c>
      <c r="G142" s="329">
        <v>1388.69</v>
      </c>
      <c r="H142" s="17">
        <v>960973.48</v>
      </c>
      <c r="I142" s="345">
        <f>Yhteenveto[[#This Row],[Laskennalliset kustannukset yhteensä]]-Yhteenveto[[#This Row],[Omarahoitusosuus, €]]</f>
        <v>-125238.84456498118</v>
      </c>
      <c r="J142" s="33">
        <v>210787.15860131913</v>
      </c>
      <c r="K142" s="34">
        <v>717484.36717634602</v>
      </c>
      <c r="L142" s="234">
        <f>Yhteenveto[[#This Row],[Valtionosuus omarahoitusosuuden jälkeen (välisumma)]]+Yhteenveto[[#This Row],[Lisäosat yhteensä]]+Yhteenveto[[#This Row],[Valtionosuuteen tehtävät vähennykset ja lisäykset, netto]]</f>
        <v>803032.68121268391</v>
      </c>
      <c r="M142" s="34">
        <v>51482.053425145852</v>
      </c>
      <c r="N142" s="308">
        <f>SUM(Yhteenveto[[#This Row],[Valtionosuus ennen verotuloihin perustuvaa valtionosuuden tasausta]]+Yhteenveto[[#This Row],[Verotuloihin perustuva valtionosuuden tasaus]])</f>
        <v>854514.73463782971</v>
      </c>
      <c r="O142" s="244">
        <v>149774.89296295712</v>
      </c>
      <c r="P142" s="380">
        <f>SUM(Yhteenveto[[#This Row],[Kunnan  peruspalvelujen valtionosuus ]:[Veroperustemuutoksista johtuvien veromenetysten korvaus]])</f>
        <v>1004289.6276007869</v>
      </c>
      <c r="Q142" s="34">
        <v>-62966.393500000006</v>
      </c>
      <c r="R142" s="347">
        <f>+Yhteenveto[[#This Row],[Kunnan  peruspalvelujen valtionosuus ]]+Yhteenveto[[#This Row],[Veroperustemuutoksista johtuvien veromenetysten korvaus]]+Yhteenveto[[#This Row],[Kotikuntakorvaus, netto]]</f>
        <v>941323.23410078685</v>
      </c>
      <c r="S142" s="11"/>
      <c r="T142"/>
    </row>
    <row r="143" spans="1:20" ht="15" x14ac:dyDescent="0.25">
      <c r="A143" s="32">
        <v>436</v>
      </c>
      <c r="B143" s="13" t="s">
        <v>148</v>
      </c>
      <c r="C143" s="15">
        <v>1988</v>
      </c>
      <c r="D143" s="15">
        <v>4732004.0699999994</v>
      </c>
      <c r="E143" s="15">
        <v>345421.02602601901</v>
      </c>
      <c r="F143" s="234">
        <f>Yhteenveto[[#This Row],[Ikärakenne, laskennallinen kustannus]]+Yhteenveto[[#This Row],[Muut laskennalliset kustannukset ]]</f>
        <v>5077425.0960260183</v>
      </c>
      <c r="G143" s="329">
        <v>1388.69</v>
      </c>
      <c r="H143" s="17">
        <v>2760715.72</v>
      </c>
      <c r="I143" s="345">
        <f>Yhteenveto[[#This Row],[Laskennalliset kustannukset yhteensä]]-Yhteenveto[[#This Row],[Omarahoitusosuus, €]]</f>
        <v>2316709.3760260181</v>
      </c>
      <c r="J143" s="33">
        <v>57022.584130914212</v>
      </c>
      <c r="K143" s="34">
        <v>-484401.21432506025</v>
      </c>
      <c r="L143" s="234">
        <f>Yhteenveto[[#This Row],[Valtionosuus omarahoitusosuuden jälkeen (välisumma)]]+Yhteenveto[[#This Row],[Lisäosat yhteensä]]+Yhteenveto[[#This Row],[Valtionosuuteen tehtävät vähennykset ja lisäykset, netto]]</f>
        <v>1889330.7458318723</v>
      </c>
      <c r="M143" s="34">
        <v>1370357.932213129</v>
      </c>
      <c r="N143" s="308">
        <f>SUM(Yhteenveto[[#This Row],[Valtionosuus ennen verotuloihin perustuvaa valtionosuuden tasausta]]+Yhteenveto[[#This Row],[Verotuloihin perustuva valtionosuuden tasaus]])</f>
        <v>3259688.6780450013</v>
      </c>
      <c r="O143" s="244">
        <v>322752.50759831484</v>
      </c>
      <c r="P143" s="380">
        <f>SUM(Yhteenveto[[#This Row],[Kunnan  peruspalvelujen valtionosuus ]:[Veroperustemuutoksista johtuvien veromenetysten korvaus]])</f>
        <v>3582441.1856433162</v>
      </c>
      <c r="Q143" s="34">
        <v>-11300.852099999996</v>
      </c>
      <c r="R143" s="347">
        <f>+Yhteenveto[[#This Row],[Kunnan  peruspalvelujen valtionosuus ]]+Yhteenveto[[#This Row],[Veroperustemuutoksista johtuvien veromenetysten korvaus]]+Yhteenveto[[#This Row],[Kotikuntakorvaus, netto]]</f>
        <v>3571140.3335433165</v>
      </c>
      <c r="S143" s="11"/>
      <c r="T143"/>
    </row>
    <row r="144" spans="1:20" ht="15" x14ac:dyDescent="0.25">
      <c r="A144" s="32">
        <v>440</v>
      </c>
      <c r="B144" s="13" t="s">
        <v>149</v>
      </c>
      <c r="C144" s="15">
        <v>5732</v>
      </c>
      <c r="D144" s="15">
        <v>15664084.210000001</v>
      </c>
      <c r="E144" s="15">
        <v>2746606.9582689521</v>
      </c>
      <c r="F144" s="234">
        <f>Yhteenveto[[#This Row],[Ikärakenne, laskennallinen kustannus]]+Yhteenveto[[#This Row],[Muut laskennalliset kustannukset ]]</f>
        <v>18410691.168268953</v>
      </c>
      <c r="G144" s="329">
        <v>1388.69</v>
      </c>
      <c r="H144" s="17">
        <v>7959971.0800000001</v>
      </c>
      <c r="I144" s="345">
        <f>Yhteenveto[[#This Row],[Laskennalliset kustannukset yhteensä]]-Yhteenveto[[#This Row],[Omarahoitusosuus, €]]</f>
        <v>10450720.088268952</v>
      </c>
      <c r="J144" s="33">
        <v>264274.57820758264</v>
      </c>
      <c r="K144" s="34">
        <v>-2744163.9503351264</v>
      </c>
      <c r="L144" s="234">
        <f>Yhteenveto[[#This Row],[Valtionosuus omarahoitusosuuden jälkeen (välisumma)]]+Yhteenveto[[#This Row],[Lisäosat yhteensä]]+Yhteenveto[[#This Row],[Valtionosuuteen tehtävät vähennykset ja lisäykset, netto]]</f>
        <v>7970830.7161414083</v>
      </c>
      <c r="M144" s="34">
        <v>3109938.5714811538</v>
      </c>
      <c r="N144" s="308">
        <f>SUM(Yhteenveto[[#This Row],[Valtionosuus ennen verotuloihin perustuvaa valtionosuuden tasausta]]+Yhteenveto[[#This Row],[Verotuloihin perustuva valtionosuuden tasaus]])</f>
        <v>11080769.287622562</v>
      </c>
      <c r="O144" s="244">
        <v>758111.19354579132</v>
      </c>
      <c r="P144" s="380">
        <f>SUM(Yhteenveto[[#This Row],[Kunnan  peruspalvelujen valtionosuus ]:[Veroperustemuutoksista johtuvien veromenetysten korvaus]])</f>
        <v>11838880.481168352</v>
      </c>
      <c r="Q144" s="34">
        <v>-67773.59</v>
      </c>
      <c r="R144" s="347">
        <f>+Yhteenveto[[#This Row],[Kunnan  peruspalvelujen valtionosuus ]]+Yhteenveto[[#This Row],[Veroperustemuutoksista johtuvien veromenetysten korvaus]]+Yhteenveto[[#This Row],[Kotikuntakorvaus, netto]]</f>
        <v>11771106.891168352</v>
      </c>
      <c r="S144" s="11"/>
      <c r="T144"/>
    </row>
    <row r="145" spans="1:20" ht="15" x14ac:dyDescent="0.25">
      <c r="A145" s="32">
        <v>441</v>
      </c>
      <c r="B145" s="13" t="s">
        <v>150</v>
      </c>
      <c r="C145" s="15">
        <v>4421</v>
      </c>
      <c r="D145" s="15">
        <v>5155070.24</v>
      </c>
      <c r="E145" s="15">
        <v>1375911.1408725502</v>
      </c>
      <c r="F145" s="234">
        <f>Yhteenveto[[#This Row],[Ikärakenne, laskennallinen kustannus]]+Yhteenveto[[#This Row],[Muut laskennalliset kustannukset ]]</f>
        <v>6530981.3808725504</v>
      </c>
      <c r="G145" s="329">
        <v>1388.69</v>
      </c>
      <c r="H145" s="17">
        <v>6139398.4900000002</v>
      </c>
      <c r="I145" s="345">
        <f>Yhteenveto[[#This Row],[Laskennalliset kustannukset yhteensä]]-Yhteenveto[[#This Row],[Omarahoitusosuus, €]]</f>
        <v>391582.8908725502</v>
      </c>
      <c r="J145" s="33">
        <v>305966.90443162603</v>
      </c>
      <c r="K145" s="34">
        <v>-1614054.2932491491</v>
      </c>
      <c r="L145" s="234">
        <f>Yhteenveto[[#This Row],[Valtionosuus omarahoitusosuuden jälkeen (välisumma)]]+Yhteenveto[[#This Row],[Lisäosat yhteensä]]+Yhteenveto[[#This Row],[Valtionosuuteen tehtävät vähennykset ja lisäykset, netto]]</f>
        <v>-916504.49794497294</v>
      </c>
      <c r="M145" s="34">
        <v>1133238.7092830553</v>
      </c>
      <c r="N145" s="308">
        <f>SUM(Yhteenveto[[#This Row],[Valtionosuus ennen verotuloihin perustuvaa valtionosuuden tasausta]]+Yhteenveto[[#This Row],[Verotuloihin perustuva valtionosuuden tasaus]])</f>
        <v>216734.21133808233</v>
      </c>
      <c r="O145" s="244">
        <v>875665.43026136665</v>
      </c>
      <c r="P145" s="380">
        <f>SUM(Yhteenveto[[#This Row],[Kunnan  peruspalvelujen valtionosuus ]:[Veroperustemuutoksista johtuvien veromenetysten korvaus]])</f>
        <v>1092399.6415994489</v>
      </c>
      <c r="Q145" s="34">
        <v>-98460.841100000005</v>
      </c>
      <c r="R145" s="347">
        <f>+Yhteenveto[[#This Row],[Kunnan  peruspalvelujen valtionosuus ]]+Yhteenveto[[#This Row],[Veroperustemuutoksista johtuvien veromenetysten korvaus]]+Yhteenveto[[#This Row],[Kotikuntakorvaus, netto]]</f>
        <v>993938.8004994489</v>
      </c>
      <c r="S145" s="11"/>
      <c r="T145"/>
    </row>
    <row r="146" spans="1:20" ht="15" x14ac:dyDescent="0.25">
      <c r="A146" s="32">
        <v>444</v>
      </c>
      <c r="B146" s="13" t="s">
        <v>151</v>
      </c>
      <c r="C146" s="15">
        <v>45811</v>
      </c>
      <c r="D146" s="15">
        <v>68126483.109999999</v>
      </c>
      <c r="E146" s="15">
        <v>10752870.332075479</v>
      </c>
      <c r="F146" s="234">
        <f>Yhteenveto[[#This Row],[Ikärakenne, laskennallinen kustannus]]+Yhteenveto[[#This Row],[Muut laskennalliset kustannukset ]]</f>
        <v>78879353.442075476</v>
      </c>
      <c r="G146" s="329">
        <v>1388.69</v>
      </c>
      <c r="H146" s="17">
        <v>63617277.590000004</v>
      </c>
      <c r="I146" s="345">
        <f>Yhteenveto[[#This Row],[Laskennalliset kustannukset yhteensä]]-Yhteenveto[[#This Row],[Omarahoitusosuus, €]]</f>
        <v>15262075.852075472</v>
      </c>
      <c r="J146" s="33">
        <v>1287242.3737172296</v>
      </c>
      <c r="K146" s="34">
        <v>-288390.71819395741</v>
      </c>
      <c r="L146" s="234">
        <f>Yhteenveto[[#This Row],[Valtionosuus omarahoitusosuuden jälkeen (välisumma)]]+Yhteenveto[[#This Row],[Lisäosat yhteensä]]+Yhteenveto[[#This Row],[Valtionosuuteen tehtävät vähennykset ja lisäykset, netto]]</f>
        <v>16260927.507598745</v>
      </c>
      <c r="M146" s="34">
        <v>6077122.0687223747</v>
      </c>
      <c r="N146" s="308">
        <f>SUM(Yhteenveto[[#This Row],[Valtionosuus ennen verotuloihin perustuvaa valtionosuuden tasausta]]+Yhteenveto[[#This Row],[Verotuloihin perustuva valtionosuuden tasaus]])</f>
        <v>22338049.576321118</v>
      </c>
      <c r="O146" s="244">
        <v>7023420.3214530004</v>
      </c>
      <c r="P146" s="380">
        <f>SUM(Yhteenveto[[#This Row],[Kunnan  peruspalvelujen valtionosuus ]:[Veroperustemuutoksista johtuvien veromenetysten korvaus]])</f>
        <v>29361469.897774119</v>
      </c>
      <c r="Q146" s="34">
        <v>2534576.2291300003</v>
      </c>
      <c r="R146" s="347">
        <f>+Yhteenveto[[#This Row],[Kunnan  peruspalvelujen valtionosuus ]]+Yhteenveto[[#This Row],[Veroperustemuutoksista johtuvien veromenetysten korvaus]]+Yhteenveto[[#This Row],[Kotikuntakorvaus, netto]]</f>
        <v>31896046.126904119</v>
      </c>
      <c r="S146" s="11"/>
      <c r="T146"/>
    </row>
    <row r="147" spans="1:20" ht="15" x14ac:dyDescent="0.25">
      <c r="A147" s="32">
        <v>445</v>
      </c>
      <c r="B147" s="13" t="s">
        <v>152</v>
      </c>
      <c r="C147" s="15">
        <v>14991</v>
      </c>
      <c r="D147" s="15">
        <v>21554502.650000002</v>
      </c>
      <c r="E147" s="15">
        <v>11267507.795407169</v>
      </c>
      <c r="F147" s="234">
        <f>Yhteenveto[[#This Row],[Ikärakenne, laskennallinen kustannus]]+Yhteenveto[[#This Row],[Muut laskennalliset kustannukset ]]</f>
        <v>32822010.445407171</v>
      </c>
      <c r="G147" s="329">
        <v>1388.69</v>
      </c>
      <c r="H147" s="17">
        <v>20817851.789999999</v>
      </c>
      <c r="I147" s="345">
        <f>Yhteenveto[[#This Row],[Laskennalliset kustannukset yhteensä]]-Yhteenveto[[#This Row],[Omarahoitusosuus, €]]</f>
        <v>12004158.655407172</v>
      </c>
      <c r="J147" s="33">
        <v>425914.03034851933</v>
      </c>
      <c r="K147" s="34">
        <v>-6829646.184018801</v>
      </c>
      <c r="L147" s="234">
        <f>Yhteenveto[[#This Row],[Valtionosuus omarahoitusosuuden jälkeen (välisumma)]]+Yhteenveto[[#This Row],[Lisäosat yhteensä]]+Yhteenveto[[#This Row],[Valtionosuuteen tehtävät vähennykset ja lisäykset, netto]]</f>
        <v>5600426.5017368896</v>
      </c>
      <c r="M147" s="34">
        <v>295021.01184143737</v>
      </c>
      <c r="N147" s="308">
        <f>SUM(Yhteenveto[[#This Row],[Valtionosuus ennen verotuloihin perustuvaa valtionosuuden tasausta]]+Yhteenveto[[#This Row],[Verotuloihin perustuva valtionosuuden tasaus]])</f>
        <v>5895447.5135783274</v>
      </c>
      <c r="O147" s="244">
        <v>2358629.6294035884</v>
      </c>
      <c r="P147" s="380">
        <f>SUM(Yhteenveto[[#This Row],[Kunnan  peruspalvelujen valtionosuus ]:[Veroperustemuutoksista johtuvien veromenetysten korvaus]])</f>
        <v>8254077.1429819157</v>
      </c>
      <c r="Q147" s="34">
        <v>133387.88189999998</v>
      </c>
      <c r="R147" s="347">
        <f>+Yhteenveto[[#This Row],[Kunnan  peruspalvelujen valtionosuus ]]+Yhteenveto[[#This Row],[Veroperustemuutoksista johtuvien veromenetysten korvaus]]+Yhteenveto[[#This Row],[Kotikuntakorvaus, netto]]</f>
        <v>8387465.0248819161</v>
      </c>
      <c r="S147" s="11"/>
      <c r="T147"/>
    </row>
    <row r="148" spans="1:20" ht="15" x14ac:dyDescent="0.25">
      <c r="A148" s="32">
        <v>475</v>
      </c>
      <c r="B148" s="13" t="s">
        <v>153</v>
      </c>
      <c r="C148" s="15">
        <v>5479</v>
      </c>
      <c r="D148" s="15">
        <v>8377607.1800000006</v>
      </c>
      <c r="E148" s="15">
        <v>4744703.7547700284</v>
      </c>
      <c r="F148" s="234">
        <f>Yhteenveto[[#This Row],[Ikärakenne, laskennallinen kustannus]]+Yhteenveto[[#This Row],[Muut laskennalliset kustannukset ]]</f>
        <v>13122310.934770029</v>
      </c>
      <c r="G148" s="329">
        <v>1388.69</v>
      </c>
      <c r="H148" s="17">
        <v>7608632.5100000007</v>
      </c>
      <c r="I148" s="345">
        <f>Yhteenveto[[#This Row],[Laskennalliset kustannukset yhteensä]]-Yhteenveto[[#This Row],[Omarahoitusosuus, €]]</f>
        <v>5513678.4247700283</v>
      </c>
      <c r="J148" s="33">
        <v>192663.77278385928</v>
      </c>
      <c r="K148" s="34">
        <v>-2844634.1132578021</v>
      </c>
      <c r="L148" s="234">
        <f>Yhteenveto[[#This Row],[Valtionosuus omarahoitusosuuden jälkeen (välisumma)]]+Yhteenveto[[#This Row],[Lisäosat yhteensä]]+Yhteenveto[[#This Row],[Valtionosuuteen tehtävät vähennykset ja lisäykset, netto]]</f>
        <v>2861708.0842960859</v>
      </c>
      <c r="M148" s="34">
        <v>1760521.3545379383</v>
      </c>
      <c r="N148" s="308">
        <f>SUM(Yhteenveto[[#This Row],[Valtionosuus ennen verotuloihin perustuvaa valtionosuuden tasausta]]+Yhteenveto[[#This Row],[Verotuloihin perustuva valtionosuuden tasaus]])</f>
        <v>4622229.4388340246</v>
      </c>
      <c r="O148" s="244">
        <v>1089548.6860257196</v>
      </c>
      <c r="P148" s="380">
        <f>SUM(Yhteenveto[[#This Row],[Kunnan  peruspalvelujen valtionosuus ]:[Veroperustemuutoksista johtuvien veromenetysten korvaus]])</f>
        <v>5711778.1248597447</v>
      </c>
      <c r="Q148" s="34">
        <v>766330.16730000009</v>
      </c>
      <c r="R148" s="347">
        <f>+Yhteenveto[[#This Row],[Kunnan  peruspalvelujen valtionosuus ]]+Yhteenveto[[#This Row],[Veroperustemuutoksista johtuvien veromenetysten korvaus]]+Yhteenveto[[#This Row],[Kotikuntakorvaus, netto]]</f>
        <v>6478108.2921597445</v>
      </c>
      <c r="S148" s="11"/>
      <c r="T148"/>
    </row>
    <row r="149" spans="1:20" ht="15" x14ac:dyDescent="0.25">
      <c r="A149" s="32">
        <v>480</v>
      </c>
      <c r="B149" s="13" t="s">
        <v>154</v>
      </c>
      <c r="C149" s="15">
        <v>1978</v>
      </c>
      <c r="D149" s="15">
        <v>3092622.3600000003</v>
      </c>
      <c r="E149" s="15">
        <v>394010.22668768541</v>
      </c>
      <c r="F149" s="234">
        <f>Yhteenveto[[#This Row],[Ikärakenne, laskennallinen kustannus]]+Yhteenveto[[#This Row],[Muut laskennalliset kustannukset ]]</f>
        <v>3486632.5866876859</v>
      </c>
      <c r="G149" s="329">
        <v>1388.69</v>
      </c>
      <c r="H149" s="17">
        <v>2746828.8200000003</v>
      </c>
      <c r="I149" s="345">
        <f>Yhteenveto[[#This Row],[Laskennalliset kustannukset yhteensä]]-Yhteenveto[[#This Row],[Omarahoitusosuus, €]]</f>
        <v>739803.76668768562</v>
      </c>
      <c r="J149" s="33">
        <v>45383.119669176522</v>
      </c>
      <c r="K149" s="34">
        <v>-84764.128677675864</v>
      </c>
      <c r="L149" s="234">
        <f>Yhteenveto[[#This Row],[Valtionosuus omarahoitusosuuden jälkeen (välisumma)]]+Yhteenveto[[#This Row],[Lisäosat yhteensä]]+Yhteenveto[[#This Row],[Valtionosuuteen tehtävät vähennykset ja lisäykset, netto]]</f>
        <v>700422.7576791863</v>
      </c>
      <c r="M149" s="34">
        <v>1045553.516954615</v>
      </c>
      <c r="N149" s="308">
        <f>SUM(Yhteenveto[[#This Row],[Valtionosuus ennen verotuloihin perustuvaa valtionosuuden tasausta]]+Yhteenveto[[#This Row],[Verotuloihin perustuva valtionosuuden tasaus]])</f>
        <v>1745976.2746338013</v>
      </c>
      <c r="O149" s="244">
        <v>425028.68870546325</v>
      </c>
      <c r="P149" s="380">
        <f>SUM(Yhteenveto[[#This Row],[Kunnan  peruspalvelujen valtionosuus ]:[Veroperustemuutoksista johtuvien veromenetysten korvaus]])</f>
        <v>2171004.9633392645</v>
      </c>
      <c r="Q149" s="34">
        <v>-836925.03000000014</v>
      </c>
      <c r="R149" s="347">
        <f>+Yhteenveto[[#This Row],[Kunnan  peruspalvelujen valtionosuus ]]+Yhteenveto[[#This Row],[Veroperustemuutoksista johtuvien veromenetysten korvaus]]+Yhteenveto[[#This Row],[Kotikuntakorvaus, netto]]</f>
        <v>1334079.9333392642</v>
      </c>
      <c r="S149" s="11"/>
      <c r="T149"/>
    </row>
    <row r="150" spans="1:20" ht="15" x14ac:dyDescent="0.25">
      <c r="A150" s="32">
        <v>481</v>
      </c>
      <c r="B150" s="13" t="s">
        <v>155</v>
      </c>
      <c r="C150" s="15">
        <v>9642</v>
      </c>
      <c r="D150" s="15">
        <v>17817307.720000003</v>
      </c>
      <c r="E150" s="15">
        <v>1036915.4752860673</v>
      </c>
      <c r="F150" s="234">
        <f>Yhteenveto[[#This Row],[Ikärakenne, laskennallinen kustannus]]+Yhteenveto[[#This Row],[Muut laskennalliset kustannukset ]]</f>
        <v>18854223.195286069</v>
      </c>
      <c r="G150" s="329">
        <v>1388.69</v>
      </c>
      <c r="H150" s="17">
        <v>13389748.98</v>
      </c>
      <c r="I150" s="345">
        <f>Yhteenveto[[#This Row],[Laskennalliset kustannukset yhteensä]]-Yhteenveto[[#This Row],[Omarahoitusosuus, €]]</f>
        <v>5464474.2152860686</v>
      </c>
      <c r="J150" s="33">
        <v>295385.83977277664</v>
      </c>
      <c r="K150" s="34">
        <v>-538959.43777745112</v>
      </c>
      <c r="L150" s="234">
        <f>Yhteenveto[[#This Row],[Valtionosuus omarahoitusosuuden jälkeen (välisumma)]]+Yhteenveto[[#This Row],[Lisäosat yhteensä]]+Yhteenveto[[#This Row],[Valtionosuuteen tehtävät vähennykset ja lisäykset, netto]]</f>
        <v>5220900.6172813941</v>
      </c>
      <c r="M150" s="34">
        <v>954728.97615719913</v>
      </c>
      <c r="N150" s="308">
        <f>SUM(Yhteenveto[[#This Row],[Valtionosuus ennen verotuloihin perustuvaa valtionosuuden tasausta]]+Yhteenveto[[#This Row],[Verotuloihin perustuva valtionosuuden tasaus]])</f>
        <v>6175629.5934385937</v>
      </c>
      <c r="O150" s="244">
        <v>1209835.8994331209</v>
      </c>
      <c r="P150" s="380">
        <f>SUM(Yhteenveto[[#This Row],[Kunnan  peruspalvelujen valtionosuus ]:[Veroperustemuutoksista johtuvien veromenetysten korvaus]])</f>
        <v>7385465.4928717148</v>
      </c>
      <c r="Q150" s="34">
        <v>-241920.19369999995</v>
      </c>
      <c r="R150" s="347">
        <f>+Yhteenveto[[#This Row],[Kunnan  peruspalvelujen valtionosuus ]]+Yhteenveto[[#This Row],[Veroperustemuutoksista johtuvien veromenetysten korvaus]]+Yhteenveto[[#This Row],[Kotikuntakorvaus, netto]]</f>
        <v>7143545.299171715</v>
      </c>
      <c r="S150" s="11"/>
      <c r="T150"/>
    </row>
    <row r="151" spans="1:20" ht="15" x14ac:dyDescent="0.25">
      <c r="A151" s="32">
        <v>483</v>
      </c>
      <c r="B151" s="13" t="s">
        <v>156</v>
      </c>
      <c r="C151" s="15">
        <v>1067</v>
      </c>
      <c r="D151" s="15">
        <v>2364343.37</v>
      </c>
      <c r="E151" s="15">
        <v>257156.84036864963</v>
      </c>
      <c r="F151" s="234">
        <f>Yhteenveto[[#This Row],[Ikärakenne, laskennallinen kustannus]]+Yhteenveto[[#This Row],[Muut laskennalliset kustannukset ]]</f>
        <v>2621500.2103686496</v>
      </c>
      <c r="G151" s="329">
        <v>1388.69</v>
      </c>
      <c r="H151" s="17">
        <v>1481732.23</v>
      </c>
      <c r="I151" s="345">
        <f>Yhteenveto[[#This Row],[Laskennalliset kustannukset yhteensä]]-Yhteenveto[[#This Row],[Omarahoitusosuus, €]]</f>
        <v>1139767.9803686496</v>
      </c>
      <c r="J151" s="33">
        <v>51996.242158363035</v>
      </c>
      <c r="K151" s="34">
        <v>-610231.0116365084</v>
      </c>
      <c r="L151" s="234">
        <f>Yhteenveto[[#This Row],[Valtionosuus omarahoitusosuuden jälkeen (välisumma)]]+Yhteenveto[[#This Row],[Lisäosat yhteensä]]+Yhteenveto[[#This Row],[Valtionosuuteen tehtävät vähennykset ja lisäykset, netto]]</f>
        <v>581533.2108905043</v>
      </c>
      <c r="M151" s="34">
        <v>954351.17404241033</v>
      </c>
      <c r="N151" s="308">
        <f>SUM(Yhteenveto[[#This Row],[Valtionosuus ennen verotuloihin perustuvaa valtionosuuden tasausta]]+Yhteenveto[[#This Row],[Verotuloihin perustuva valtionosuuden tasaus]])</f>
        <v>1535884.3849329147</v>
      </c>
      <c r="O151" s="244">
        <v>239935.47596454332</v>
      </c>
      <c r="P151" s="380">
        <f>SUM(Yhteenveto[[#This Row],[Kunnan  peruspalvelujen valtionosuus ]:[Veroperustemuutoksista johtuvien veromenetysten korvaus]])</f>
        <v>1775819.8608974582</v>
      </c>
      <c r="Q151" s="34">
        <v>61547.876499999998</v>
      </c>
      <c r="R151" s="347">
        <f>+Yhteenveto[[#This Row],[Kunnan  peruspalvelujen valtionosuus ]]+Yhteenveto[[#This Row],[Veroperustemuutoksista johtuvien veromenetysten korvaus]]+Yhteenveto[[#This Row],[Kotikuntakorvaus, netto]]</f>
        <v>1837367.7373974582</v>
      </c>
      <c r="S151" s="11"/>
      <c r="T151"/>
    </row>
    <row r="152" spans="1:20" ht="15" x14ac:dyDescent="0.25">
      <c r="A152" s="32">
        <v>484</v>
      </c>
      <c r="B152" s="13" t="s">
        <v>157</v>
      </c>
      <c r="C152" s="15">
        <v>2967</v>
      </c>
      <c r="D152" s="15">
        <v>4039884.19</v>
      </c>
      <c r="E152" s="15">
        <v>727670.38535457209</v>
      </c>
      <c r="F152" s="234">
        <f>Yhteenveto[[#This Row],[Ikärakenne, laskennallinen kustannus]]+Yhteenveto[[#This Row],[Muut laskennalliset kustannukset ]]</f>
        <v>4767554.5753545724</v>
      </c>
      <c r="G152" s="329">
        <v>1388.69</v>
      </c>
      <c r="H152" s="17">
        <v>4120243.23</v>
      </c>
      <c r="I152" s="345">
        <f>Yhteenveto[[#This Row],[Laskennalliset kustannukset yhteensä]]-Yhteenveto[[#This Row],[Omarahoitusosuus, €]]</f>
        <v>647311.3453545724</v>
      </c>
      <c r="J152" s="33">
        <v>229568.9020561199</v>
      </c>
      <c r="K152" s="34">
        <v>-581821.18241674767</v>
      </c>
      <c r="L152" s="234">
        <f>Yhteenveto[[#This Row],[Valtionosuus omarahoitusosuuden jälkeen (välisumma)]]+Yhteenveto[[#This Row],[Lisäosat yhteensä]]+Yhteenveto[[#This Row],[Valtionosuuteen tehtävät vähennykset ja lisäykset, netto]]</f>
        <v>295059.0649939446</v>
      </c>
      <c r="M152" s="34">
        <v>1072995.1742732907</v>
      </c>
      <c r="N152" s="308">
        <f>SUM(Yhteenveto[[#This Row],[Valtionosuus ennen verotuloihin perustuvaa valtionosuuden tasausta]]+Yhteenveto[[#This Row],[Verotuloihin perustuva valtionosuuden tasaus]])</f>
        <v>1368054.2392672352</v>
      </c>
      <c r="O152" s="244">
        <v>603634.27597390395</v>
      </c>
      <c r="P152" s="380">
        <f>SUM(Yhteenveto[[#This Row],[Kunnan  peruspalvelujen valtionosuus ]:[Veroperustemuutoksista johtuvien veromenetysten korvaus]])</f>
        <v>1971688.5152411391</v>
      </c>
      <c r="Q152" s="34">
        <v>135704.79300000001</v>
      </c>
      <c r="R152" s="347">
        <f>+Yhteenveto[[#This Row],[Kunnan  peruspalvelujen valtionosuus ]]+Yhteenveto[[#This Row],[Veroperustemuutoksista johtuvien veromenetysten korvaus]]+Yhteenveto[[#This Row],[Kotikuntakorvaus, netto]]</f>
        <v>2107393.3082411392</v>
      </c>
      <c r="S152" s="11"/>
      <c r="T152"/>
    </row>
    <row r="153" spans="1:20" ht="15" x14ac:dyDescent="0.25">
      <c r="A153" s="32">
        <v>489</v>
      </c>
      <c r="B153" s="13" t="s">
        <v>158</v>
      </c>
      <c r="C153" s="15">
        <v>1791</v>
      </c>
      <c r="D153" s="15">
        <v>1772591.1300000001</v>
      </c>
      <c r="E153" s="15">
        <v>671012.62551666051</v>
      </c>
      <c r="F153" s="234">
        <f>Yhteenveto[[#This Row],[Ikärakenne, laskennallinen kustannus]]+Yhteenveto[[#This Row],[Muut laskennalliset kustannukset ]]</f>
        <v>2443603.7555166604</v>
      </c>
      <c r="G153" s="329">
        <v>1388.69</v>
      </c>
      <c r="H153" s="17">
        <v>2487143.79</v>
      </c>
      <c r="I153" s="345">
        <f>Yhteenveto[[#This Row],[Laskennalliset kustannukset yhteensä]]-Yhteenveto[[#This Row],[Omarahoitusosuus, €]]</f>
        <v>-43540.034483339638</v>
      </c>
      <c r="J153" s="33">
        <v>234894.93017259188</v>
      </c>
      <c r="K153" s="34">
        <v>784997.66689548444</v>
      </c>
      <c r="L153" s="234">
        <f>Yhteenveto[[#This Row],[Valtionosuus omarahoitusosuuden jälkeen (välisumma)]]+Yhteenveto[[#This Row],[Lisäosat yhteensä]]+Yhteenveto[[#This Row],[Valtionosuuteen tehtävät vähennykset ja lisäykset, netto]]</f>
        <v>976352.56258473662</v>
      </c>
      <c r="M153" s="34">
        <v>857723.72717211826</v>
      </c>
      <c r="N153" s="308">
        <f>SUM(Yhteenveto[[#This Row],[Valtionosuus ennen verotuloihin perustuvaa valtionosuuden tasausta]]+Yhteenveto[[#This Row],[Verotuloihin perustuva valtionosuuden tasaus]])</f>
        <v>1834076.289756855</v>
      </c>
      <c r="O153" s="244">
        <v>421166.26189265435</v>
      </c>
      <c r="P153" s="380">
        <f>SUM(Yhteenveto[[#This Row],[Kunnan  peruspalvelujen valtionosuus ]:[Veroperustemuutoksista johtuvien veromenetysten korvaus]])</f>
        <v>2255242.5516495095</v>
      </c>
      <c r="Q153" s="34">
        <v>-1304247.575</v>
      </c>
      <c r="R153" s="347">
        <f>+Yhteenveto[[#This Row],[Kunnan  peruspalvelujen valtionosuus ]]+Yhteenveto[[#This Row],[Veroperustemuutoksista johtuvien veromenetysten korvaus]]+Yhteenveto[[#This Row],[Kotikuntakorvaus, netto]]</f>
        <v>950994.97664950951</v>
      </c>
      <c r="S153" s="11"/>
      <c r="T153"/>
    </row>
    <row r="154" spans="1:20" ht="15" x14ac:dyDescent="0.25">
      <c r="A154" s="32">
        <v>491</v>
      </c>
      <c r="B154" s="13" t="s">
        <v>159</v>
      </c>
      <c r="C154" s="15">
        <v>51980</v>
      </c>
      <c r="D154" s="15">
        <v>68680800.140000001</v>
      </c>
      <c r="E154" s="15">
        <v>10979268.479283644</v>
      </c>
      <c r="F154" s="234">
        <f>Yhteenveto[[#This Row],[Ikärakenne, laskennallinen kustannus]]+Yhteenveto[[#This Row],[Muut laskennalliset kustannukset ]]</f>
        <v>79660068.619283646</v>
      </c>
      <c r="G154" s="329">
        <v>1388.69</v>
      </c>
      <c r="H154" s="17">
        <v>72184106.200000003</v>
      </c>
      <c r="I154" s="345">
        <f>Yhteenveto[[#This Row],[Laskennalliset kustannukset yhteensä]]-Yhteenveto[[#This Row],[Omarahoitusosuus, €]]</f>
        <v>7475962.4192836434</v>
      </c>
      <c r="J154" s="33">
        <v>1719362.293802598</v>
      </c>
      <c r="K154" s="34">
        <v>-24151272.651988998</v>
      </c>
      <c r="L154" s="234">
        <f>Yhteenveto[[#This Row],[Valtionosuus omarahoitusosuuden jälkeen (välisumma)]]+Yhteenveto[[#This Row],[Lisäosat yhteensä]]+Yhteenveto[[#This Row],[Valtionosuuteen tehtävät vähennykset ja lisäykset, netto]]</f>
        <v>-14955947.938902756</v>
      </c>
      <c r="M154" s="34">
        <v>10990523.321787212</v>
      </c>
      <c r="N154" s="308">
        <f>SUM(Yhteenveto[[#This Row],[Valtionosuus ennen verotuloihin perustuvaa valtionosuuden tasausta]]+Yhteenveto[[#This Row],[Verotuloihin perustuva valtionosuuden tasaus]])</f>
        <v>-3965424.6171155442</v>
      </c>
      <c r="O154" s="244">
        <v>8891267.5812161621</v>
      </c>
      <c r="P154" s="380">
        <f>SUM(Yhteenveto[[#This Row],[Kunnan  peruspalvelujen valtionosuus ]:[Veroperustemuutoksista johtuvien veromenetysten korvaus]])</f>
        <v>4925842.9641006179</v>
      </c>
      <c r="Q154" s="34">
        <v>215409.68710000021</v>
      </c>
      <c r="R154" s="347">
        <f>+Yhteenveto[[#This Row],[Kunnan  peruspalvelujen valtionosuus ]]+Yhteenveto[[#This Row],[Veroperustemuutoksista johtuvien veromenetysten korvaus]]+Yhteenveto[[#This Row],[Kotikuntakorvaus, netto]]</f>
        <v>5141252.6512006186</v>
      </c>
      <c r="S154" s="11"/>
      <c r="T154"/>
    </row>
    <row r="155" spans="1:20" ht="15" x14ac:dyDescent="0.25">
      <c r="A155" s="32">
        <v>494</v>
      </c>
      <c r="B155" s="13" t="s">
        <v>160</v>
      </c>
      <c r="C155" s="15">
        <v>8882</v>
      </c>
      <c r="D155" s="15">
        <v>19057684.43</v>
      </c>
      <c r="E155" s="15">
        <v>1599894.1742090355</v>
      </c>
      <c r="F155" s="234">
        <f>Yhteenveto[[#This Row],[Ikärakenne, laskennallinen kustannus]]+Yhteenveto[[#This Row],[Muut laskennalliset kustannukset ]]</f>
        <v>20657578.604209036</v>
      </c>
      <c r="G155" s="329">
        <v>1388.69</v>
      </c>
      <c r="H155" s="17">
        <v>12334344.58</v>
      </c>
      <c r="I155" s="345">
        <f>Yhteenveto[[#This Row],[Laskennalliset kustannukset yhteensä]]-Yhteenveto[[#This Row],[Omarahoitusosuus, €]]</f>
        <v>8323234.0242090356</v>
      </c>
      <c r="J155" s="33">
        <v>325131.17209609773</v>
      </c>
      <c r="K155" s="34">
        <v>-4607526.3278320068</v>
      </c>
      <c r="L155" s="234">
        <f>Yhteenveto[[#This Row],[Valtionosuus omarahoitusosuuden jälkeen (välisumma)]]+Yhteenveto[[#This Row],[Lisäosat yhteensä]]+Yhteenveto[[#This Row],[Valtionosuuteen tehtävät vähennykset ja lisäykset, netto]]</f>
        <v>4040838.8684731266</v>
      </c>
      <c r="M155" s="34">
        <v>4996715.2621696265</v>
      </c>
      <c r="N155" s="308">
        <f>SUM(Yhteenveto[[#This Row],[Valtionosuus ennen verotuloihin perustuvaa valtionosuuden tasausta]]+Yhteenveto[[#This Row],[Verotuloihin perustuva valtionosuuden tasaus]])</f>
        <v>9037554.1306427531</v>
      </c>
      <c r="O155" s="244">
        <v>1337371.9809139245</v>
      </c>
      <c r="P155" s="380">
        <f>SUM(Yhteenveto[[#This Row],[Kunnan  peruspalvelujen valtionosuus ]:[Veroperustemuutoksista johtuvien veromenetysten korvaus]])</f>
        <v>10374926.111556677</v>
      </c>
      <c r="Q155" s="34">
        <v>97341.788800000068</v>
      </c>
      <c r="R155" s="347">
        <f>+Yhteenveto[[#This Row],[Kunnan  peruspalvelujen valtionosuus ]]+Yhteenveto[[#This Row],[Veroperustemuutoksista johtuvien veromenetysten korvaus]]+Yhteenveto[[#This Row],[Kotikuntakorvaus, netto]]</f>
        <v>10472267.900356676</v>
      </c>
      <c r="S155" s="11"/>
      <c r="T155"/>
    </row>
    <row r="156" spans="1:20" ht="15" x14ac:dyDescent="0.25">
      <c r="A156" s="32">
        <v>495</v>
      </c>
      <c r="B156" s="13" t="s">
        <v>161</v>
      </c>
      <c r="C156" s="15">
        <v>1477</v>
      </c>
      <c r="D156" s="15">
        <v>1911254.89</v>
      </c>
      <c r="E156" s="15">
        <v>763164.26657233341</v>
      </c>
      <c r="F156" s="234">
        <f>Yhteenveto[[#This Row],[Ikärakenne, laskennallinen kustannus]]+Yhteenveto[[#This Row],[Muut laskennalliset kustannukset ]]</f>
        <v>2674419.1565723335</v>
      </c>
      <c r="G156" s="329">
        <v>1388.69</v>
      </c>
      <c r="H156" s="17">
        <v>2051095.1300000001</v>
      </c>
      <c r="I156" s="345">
        <f>Yhteenveto[[#This Row],[Laskennalliset kustannukset yhteensä]]-Yhteenveto[[#This Row],[Omarahoitusosuus, €]]</f>
        <v>623324.02657233342</v>
      </c>
      <c r="J156" s="33">
        <v>125080.63251962858</v>
      </c>
      <c r="K156" s="34">
        <v>-185853.40870111092</v>
      </c>
      <c r="L156" s="234">
        <f>Yhteenveto[[#This Row],[Valtionosuus omarahoitusosuuden jälkeen (välisumma)]]+Yhteenveto[[#This Row],[Lisäosat yhteensä]]+Yhteenveto[[#This Row],[Valtionosuuteen tehtävät vähennykset ja lisäykset, netto]]</f>
        <v>562551.25039085117</v>
      </c>
      <c r="M156" s="34">
        <v>277393.98080993321</v>
      </c>
      <c r="N156" s="308">
        <f>SUM(Yhteenveto[[#This Row],[Valtionosuus ennen verotuloihin perustuvaa valtionosuuden tasausta]]+Yhteenveto[[#This Row],[Verotuloihin perustuva valtionosuuden tasaus]])</f>
        <v>839945.23120078444</v>
      </c>
      <c r="O156" s="244">
        <v>328284.18479940266</v>
      </c>
      <c r="P156" s="380">
        <f>SUM(Yhteenveto[[#This Row],[Kunnan  peruspalvelujen valtionosuus ]:[Veroperustemuutoksista johtuvien veromenetysten korvaus]])</f>
        <v>1168229.4160001872</v>
      </c>
      <c r="Q156" s="34">
        <v>-68798.074500000002</v>
      </c>
      <c r="R156" s="347">
        <f>+Yhteenveto[[#This Row],[Kunnan  peruspalvelujen valtionosuus ]]+Yhteenveto[[#This Row],[Veroperustemuutoksista johtuvien veromenetysten korvaus]]+Yhteenveto[[#This Row],[Kotikuntakorvaus, netto]]</f>
        <v>1099431.3415001871</v>
      </c>
      <c r="S156" s="11"/>
      <c r="T156"/>
    </row>
    <row r="157" spans="1:20" ht="15" x14ac:dyDescent="0.25">
      <c r="A157" s="32">
        <v>498</v>
      </c>
      <c r="B157" s="13" t="s">
        <v>162</v>
      </c>
      <c r="C157" s="15">
        <v>2281</v>
      </c>
      <c r="D157" s="15">
        <v>3092742.6799999997</v>
      </c>
      <c r="E157" s="15">
        <v>1888230.4965202499</v>
      </c>
      <c r="F157" s="234">
        <f>Yhteenveto[[#This Row],[Ikärakenne, laskennallinen kustannus]]+Yhteenveto[[#This Row],[Muut laskennalliset kustannukset ]]</f>
        <v>4980973.1765202498</v>
      </c>
      <c r="G157" s="329">
        <v>1388.69</v>
      </c>
      <c r="H157" s="17">
        <v>3167601.89</v>
      </c>
      <c r="I157" s="345">
        <f>Yhteenveto[[#This Row],[Laskennalliset kustannukset yhteensä]]-Yhteenveto[[#This Row],[Omarahoitusosuus, €]]</f>
        <v>1813371.2865202497</v>
      </c>
      <c r="J157" s="33">
        <v>861139.11840169155</v>
      </c>
      <c r="K157" s="34">
        <v>449134.54416656919</v>
      </c>
      <c r="L157" s="234">
        <f>Yhteenveto[[#This Row],[Valtionosuus omarahoitusosuuden jälkeen (välisumma)]]+Yhteenveto[[#This Row],[Lisäosat yhteensä]]+Yhteenveto[[#This Row],[Valtionosuuteen tehtävät vähennykset ja lisäykset, netto]]</f>
        <v>3123644.9490885106</v>
      </c>
      <c r="M157" s="34">
        <v>36990.052047333578</v>
      </c>
      <c r="N157" s="308">
        <f>SUM(Yhteenveto[[#This Row],[Valtionosuus ennen verotuloihin perustuvaa valtionosuuden tasausta]]+Yhteenveto[[#This Row],[Verotuloihin perustuva valtionosuuden tasaus]])</f>
        <v>3160635.0011358443</v>
      </c>
      <c r="O157" s="244">
        <v>439580.56041408132</v>
      </c>
      <c r="P157" s="380">
        <f>SUM(Yhteenveto[[#This Row],[Kunnan  peruspalvelujen valtionosuus ]:[Veroperustemuutoksista johtuvien veromenetysten korvaus]])</f>
        <v>3600215.5615499257</v>
      </c>
      <c r="Q157" s="34">
        <v>29063.83719999998</v>
      </c>
      <c r="R157" s="347">
        <f>+Yhteenveto[[#This Row],[Kunnan  peruspalvelujen valtionosuus ]]+Yhteenveto[[#This Row],[Veroperustemuutoksista johtuvien veromenetysten korvaus]]+Yhteenveto[[#This Row],[Kotikuntakorvaus, netto]]</f>
        <v>3629279.3987499257</v>
      </c>
      <c r="S157" s="11"/>
      <c r="T157"/>
    </row>
    <row r="158" spans="1:20" ht="15" x14ac:dyDescent="0.25">
      <c r="A158" s="32">
        <v>499</v>
      </c>
      <c r="B158" s="13" t="s">
        <v>163</v>
      </c>
      <c r="C158" s="15">
        <v>19662</v>
      </c>
      <c r="D158" s="15">
        <v>35841883.480000004</v>
      </c>
      <c r="E158" s="15">
        <v>7159622.9430806451</v>
      </c>
      <c r="F158" s="234">
        <f>Yhteenveto[[#This Row],[Ikärakenne, laskennallinen kustannus]]+Yhteenveto[[#This Row],[Muut laskennalliset kustannukset ]]</f>
        <v>43001506.423080653</v>
      </c>
      <c r="G158" s="329">
        <v>1388.69</v>
      </c>
      <c r="H158" s="17">
        <v>27304422.780000001</v>
      </c>
      <c r="I158" s="345">
        <f>Yhteenveto[[#This Row],[Laskennalliset kustannukset yhteensä]]-Yhteenveto[[#This Row],[Omarahoitusosuus, €]]</f>
        <v>15697083.643080652</v>
      </c>
      <c r="J158" s="33">
        <v>600856.52988480183</v>
      </c>
      <c r="K158" s="34">
        <v>-536824.20152222842</v>
      </c>
      <c r="L158" s="234">
        <f>Yhteenveto[[#This Row],[Valtionosuus omarahoitusosuuden jälkeen (välisumma)]]+Yhteenveto[[#This Row],[Lisäosat yhteensä]]+Yhteenveto[[#This Row],[Valtionosuuteen tehtävät vähennykset ja lisäykset, netto]]</f>
        <v>15761115.971443225</v>
      </c>
      <c r="M158" s="34">
        <v>4089687.6496608984</v>
      </c>
      <c r="N158" s="308">
        <f>SUM(Yhteenveto[[#This Row],[Valtionosuus ennen verotuloihin perustuvaa valtionosuuden tasausta]]+Yhteenveto[[#This Row],[Verotuloihin perustuva valtionosuuden tasaus]])</f>
        <v>19850803.621104121</v>
      </c>
      <c r="O158" s="244">
        <v>2824104.0038644425</v>
      </c>
      <c r="P158" s="380">
        <f>SUM(Yhteenveto[[#This Row],[Kunnan  peruspalvelujen valtionosuus ]:[Veroperustemuutoksista johtuvien veromenetysten korvaus]])</f>
        <v>22674907.624968562</v>
      </c>
      <c r="Q158" s="34">
        <v>418057.44958999986</v>
      </c>
      <c r="R158" s="347">
        <f>+Yhteenveto[[#This Row],[Kunnan  peruspalvelujen valtionosuus ]]+Yhteenveto[[#This Row],[Veroperustemuutoksista johtuvien veromenetysten korvaus]]+Yhteenveto[[#This Row],[Kotikuntakorvaus, netto]]</f>
        <v>23092965.074558564</v>
      </c>
      <c r="S158" s="11"/>
      <c r="T158"/>
    </row>
    <row r="159" spans="1:20" ht="15" x14ac:dyDescent="0.25">
      <c r="A159" s="32">
        <v>500</v>
      </c>
      <c r="B159" s="13" t="s">
        <v>164</v>
      </c>
      <c r="C159" s="15">
        <v>10486</v>
      </c>
      <c r="D159" s="15">
        <v>21002621.629999999</v>
      </c>
      <c r="E159" s="15">
        <v>1131562.9971688681</v>
      </c>
      <c r="F159" s="234">
        <f>Yhteenveto[[#This Row],[Ikärakenne, laskennallinen kustannus]]+Yhteenveto[[#This Row],[Muut laskennalliset kustannukset ]]</f>
        <v>22134184.627168868</v>
      </c>
      <c r="G159" s="329">
        <v>1388.69</v>
      </c>
      <c r="H159" s="17">
        <v>14561803.34</v>
      </c>
      <c r="I159" s="345">
        <f>Yhteenveto[[#This Row],[Laskennalliset kustannukset yhteensä]]-Yhteenveto[[#This Row],[Omarahoitusosuus, €]]</f>
        <v>7572381.2871688679</v>
      </c>
      <c r="J159" s="33">
        <v>360666.36810013058</v>
      </c>
      <c r="K159" s="34">
        <v>2947551.1102973837</v>
      </c>
      <c r="L159" s="234">
        <f>Yhteenveto[[#This Row],[Valtionosuus omarahoitusosuuden jälkeen (välisumma)]]+Yhteenveto[[#This Row],[Lisäosat yhteensä]]+Yhteenveto[[#This Row],[Valtionosuuteen tehtävät vähennykset ja lisäykset, netto]]</f>
        <v>10880598.765566383</v>
      </c>
      <c r="M159" s="34">
        <v>1325646.2473453768</v>
      </c>
      <c r="N159" s="308">
        <f>SUM(Yhteenveto[[#This Row],[Valtionosuus ennen verotuloihin perustuvaa valtionosuuden tasausta]]+Yhteenveto[[#This Row],[Verotuloihin perustuva valtionosuuden tasaus]])</f>
        <v>12206245.012911759</v>
      </c>
      <c r="O159" s="244">
        <v>1032774.5607903547</v>
      </c>
      <c r="P159" s="380">
        <f>SUM(Yhteenveto[[#This Row],[Kunnan  peruspalvelujen valtionosuus ]:[Veroperustemuutoksista johtuvien veromenetysten korvaus]])</f>
        <v>13239019.573702114</v>
      </c>
      <c r="Q159" s="34">
        <v>-235599.9124</v>
      </c>
      <c r="R159" s="347">
        <f>+Yhteenveto[[#This Row],[Kunnan  peruspalvelujen valtionosuus ]]+Yhteenveto[[#This Row],[Veroperustemuutoksista johtuvien veromenetysten korvaus]]+Yhteenveto[[#This Row],[Kotikuntakorvaus, netto]]</f>
        <v>13003419.661302114</v>
      </c>
      <c r="S159" s="11"/>
      <c r="T159"/>
    </row>
    <row r="160" spans="1:20" ht="15" x14ac:dyDescent="0.25">
      <c r="A160" s="32">
        <v>503</v>
      </c>
      <c r="B160" s="13" t="s">
        <v>165</v>
      </c>
      <c r="C160" s="15">
        <v>7539</v>
      </c>
      <c r="D160" s="15">
        <v>10913097.490000002</v>
      </c>
      <c r="E160" s="15">
        <v>1344317.6470978458</v>
      </c>
      <c r="F160" s="234">
        <f>Yhteenveto[[#This Row],[Ikärakenne, laskennallinen kustannus]]+Yhteenveto[[#This Row],[Muut laskennalliset kustannukset ]]</f>
        <v>12257415.137097849</v>
      </c>
      <c r="G160" s="329">
        <v>1388.69</v>
      </c>
      <c r="H160" s="17">
        <v>10469333.91</v>
      </c>
      <c r="I160" s="345">
        <f>Yhteenveto[[#This Row],[Laskennalliset kustannukset yhteensä]]-Yhteenveto[[#This Row],[Omarahoitusosuus, €]]</f>
        <v>1788081.2270978484</v>
      </c>
      <c r="J160" s="33">
        <v>205980.52187703986</v>
      </c>
      <c r="K160" s="34">
        <v>-2144524.5311524244</v>
      </c>
      <c r="L160" s="234">
        <f>Yhteenveto[[#This Row],[Valtionosuus omarahoitusosuuden jälkeen (välisumma)]]+Yhteenveto[[#This Row],[Lisäosat yhteensä]]+Yhteenveto[[#This Row],[Valtionosuuteen tehtävät vähennykset ja lisäykset, netto]]</f>
        <v>-150462.78217753605</v>
      </c>
      <c r="M160" s="34">
        <v>2935606.9525766899</v>
      </c>
      <c r="N160" s="308">
        <f>SUM(Yhteenveto[[#This Row],[Valtionosuus ennen verotuloihin perustuvaa valtionosuuden tasausta]]+Yhteenveto[[#This Row],[Verotuloihin perustuva valtionosuuden tasaus]])</f>
        <v>2785144.1703991536</v>
      </c>
      <c r="O160" s="244">
        <v>1388308.1387866098</v>
      </c>
      <c r="P160" s="380">
        <f>SUM(Yhteenveto[[#This Row],[Kunnan  peruspalvelujen valtionosuus ]:[Veroperustemuutoksista johtuvien veromenetysten korvaus]])</f>
        <v>4173452.3091857634</v>
      </c>
      <c r="Q160" s="34">
        <v>150725.3119</v>
      </c>
      <c r="R160" s="347">
        <f>+Yhteenveto[[#This Row],[Kunnan  peruspalvelujen valtionosuus ]]+Yhteenveto[[#This Row],[Veroperustemuutoksista johtuvien veromenetysten korvaus]]+Yhteenveto[[#This Row],[Kotikuntakorvaus, netto]]</f>
        <v>4324177.621085763</v>
      </c>
      <c r="S160" s="11"/>
      <c r="T160"/>
    </row>
    <row r="161" spans="1:20" ht="15" x14ac:dyDescent="0.25">
      <c r="A161" s="32">
        <v>504</v>
      </c>
      <c r="B161" s="13" t="s">
        <v>166</v>
      </c>
      <c r="C161" s="15">
        <v>1764</v>
      </c>
      <c r="D161" s="15">
        <v>2475335.63</v>
      </c>
      <c r="E161" s="15">
        <v>531023.9599416405</v>
      </c>
      <c r="F161" s="234">
        <f>Yhteenveto[[#This Row],[Ikärakenne, laskennallinen kustannus]]+Yhteenveto[[#This Row],[Muut laskennalliset kustannukset ]]</f>
        <v>3006359.5899416404</v>
      </c>
      <c r="G161" s="329">
        <v>1388.69</v>
      </c>
      <c r="H161" s="17">
        <v>2449649.16</v>
      </c>
      <c r="I161" s="345">
        <f>Yhteenveto[[#This Row],[Laskennalliset kustannukset yhteensä]]-Yhteenveto[[#This Row],[Omarahoitusosuus, €]]</f>
        <v>556710.42994164024</v>
      </c>
      <c r="J161" s="33">
        <v>48732.351851385385</v>
      </c>
      <c r="K161" s="34">
        <v>-860541.3856071881</v>
      </c>
      <c r="L161" s="234">
        <f>Yhteenveto[[#This Row],[Valtionosuus omarahoitusosuuden jälkeen (välisumma)]]+Yhteenveto[[#This Row],[Lisäosat yhteensä]]+Yhteenveto[[#This Row],[Valtionosuuteen tehtävät vähennykset ja lisäykset, netto]]</f>
        <v>-255098.60381416243</v>
      </c>
      <c r="M161" s="34">
        <v>749595.54293986352</v>
      </c>
      <c r="N161" s="308">
        <f>SUM(Yhteenveto[[#This Row],[Valtionosuus ennen verotuloihin perustuvaa valtionosuuden tasausta]]+Yhteenveto[[#This Row],[Verotuloihin perustuva valtionosuuden tasaus]])</f>
        <v>494496.93912570109</v>
      </c>
      <c r="O161" s="244">
        <v>381953.30608945538</v>
      </c>
      <c r="P161" s="380">
        <f>SUM(Yhteenveto[[#This Row],[Kunnan  peruspalvelujen valtionosuus ]:[Veroperustemuutoksista johtuvien veromenetysten korvaus]])</f>
        <v>876450.24521515646</v>
      </c>
      <c r="Q161" s="34">
        <v>-895036.94310000003</v>
      </c>
      <c r="R161" s="347">
        <f>+Yhteenveto[[#This Row],[Kunnan  peruspalvelujen valtionosuus ]]+Yhteenveto[[#This Row],[Veroperustemuutoksista johtuvien veromenetysten korvaus]]+Yhteenveto[[#This Row],[Kotikuntakorvaus, netto]]</f>
        <v>-18586.697884843568</v>
      </c>
      <c r="S161" s="11"/>
      <c r="T161"/>
    </row>
    <row r="162" spans="1:20" ht="15" x14ac:dyDescent="0.25">
      <c r="A162" s="32">
        <v>505</v>
      </c>
      <c r="B162" s="13" t="s">
        <v>167</v>
      </c>
      <c r="C162" s="15">
        <v>20912</v>
      </c>
      <c r="D162" s="15">
        <v>37754456.879999995</v>
      </c>
      <c r="E162" s="15">
        <v>3647579.3212559563</v>
      </c>
      <c r="F162" s="234">
        <f>Yhteenveto[[#This Row],[Ikärakenne, laskennallinen kustannus]]+Yhteenveto[[#This Row],[Muut laskennalliset kustannukset ]]</f>
        <v>41402036.201255955</v>
      </c>
      <c r="G162" s="329">
        <v>1388.69</v>
      </c>
      <c r="H162" s="17">
        <v>29040285.280000001</v>
      </c>
      <c r="I162" s="345">
        <f>Yhteenveto[[#This Row],[Laskennalliset kustannukset yhteensä]]-Yhteenveto[[#This Row],[Omarahoitusosuus, €]]</f>
        <v>12361750.921255954</v>
      </c>
      <c r="J162" s="33">
        <v>642014.32016938122</v>
      </c>
      <c r="K162" s="34">
        <v>-3179466.3096034015</v>
      </c>
      <c r="L162" s="234">
        <f>Yhteenveto[[#This Row],[Valtionosuus omarahoitusosuuden jälkeen (välisumma)]]+Yhteenveto[[#This Row],[Lisäosat yhteensä]]+Yhteenveto[[#This Row],[Valtionosuuteen tehtävät vähennykset ja lisäykset, netto]]</f>
        <v>9824298.9318219349</v>
      </c>
      <c r="M162" s="34">
        <v>3849164.0262180516</v>
      </c>
      <c r="N162" s="308">
        <f>SUM(Yhteenveto[[#This Row],[Valtionosuus ennen verotuloihin perustuvaa valtionosuuden tasausta]]+Yhteenveto[[#This Row],[Verotuloihin perustuva valtionosuuden tasaus]])</f>
        <v>13673462.958039986</v>
      </c>
      <c r="O162" s="244">
        <v>3077114.9719463256</v>
      </c>
      <c r="P162" s="380">
        <f>SUM(Yhteenveto[[#This Row],[Kunnan  peruspalvelujen valtionosuus ]:[Veroperustemuutoksista johtuvien veromenetysten korvaus]])</f>
        <v>16750577.929986311</v>
      </c>
      <c r="Q162" s="34">
        <v>-1913878.8977000001</v>
      </c>
      <c r="R162" s="347">
        <f>+Yhteenveto[[#This Row],[Kunnan  peruspalvelujen valtionosuus ]]+Yhteenveto[[#This Row],[Veroperustemuutoksista johtuvien veromenetysten korvaus]]+Yhteenveto[[#This Row],[Kotikuntakorvaus, netto]]</f>
        <v>14836699.032286311</v>
      </c>
      <c r="S162" s="11"/>
      <c r="T162"/>
    </row>
    <row r="163" spans="1:20" ht="15" x14ac:dyDescent="0.25">
      <c r="A163" s="32">
        <v>507</v>
      </c>
      <c r="B163" s="13" t="s">
        <v>168</v>
      </c>
      <c r="C163" s="15">
        <v>5564</v>
      </c>
      <c r="D163" s="15">
        <v>6066470.6600000001</v>
      </c>
      <c r="E163" s="15">
        <v>1584111.1251742274</v>
      </c>
      <c r="F163" s="234">
        <f>Yhteenveto[[#This Row],[Ikärakenne, laskennallinen kustannus]]+Yhteenveto[[#This Row],[Muut laskennalliset kustannukset ]]</f>
        <v>7650581.7851742273</v>
      </c>
      <c r="G163" s="329">
        <v>1388.69</v>
      </c>
      <c r="H163" s="17">
        <v>7726671.1600000001</v>
      </c>
      <c r="I163" s="345">
        <f>Yhteenveto[[#This Row],[Laskennalliset kustannukset yhteensä]]-Yhteenveto[[#This Row],[Omarahoitusosuus, €]]</f>
        <v>-76089.374825772829</v>
      </c>
      <c r="J163" s="33">
        <v>419882.85010188294</v>
      </c>
      <c r="K163" s="34">
        <v>-1511600.8277548014</v>
      </c>
      <c r="L163" s="234">
        <f>Yhteenveto[[#This Row],[Valtionosuus omarahoitusosuuden jälkeen (välisumma)]]+Yhteenveto[[#This Row],[Lisäosat yhteensä]]+Yhteenveto[[#This Row],[Valtionosuuteen tehtävät vähennykset ja lisäykset, netto]]</f>
        <v>-1167807.3524786914</v>
      </c>
      <c r="M163" s="34">
        <v>972036.42851637793</v>
      </c>
      <c r="N163" s="308">
        <f>SUM(Yhteenveto[[#This Row],[Valtionosuus ennen verotuloihin perustuvaa valtionosuuden tasausta]]+Yhteenveto[[#This Row],[Verotuloihin perustuva valtionosuuden tasaus]])</f>
        <v>-195770.92396231345</v>
      </c>
      <c r="O163" s="244">
        <v>1106543.9257034184</v>
      </c>
      <c r="P163" s="380">
        <f>SUM(Yhteenveto[[#This Row],[Kunnan  peruspalvelujen valtionosuus ]:[Veroperustemuutoksista johtuvien veromenetysten korvaus]])</f>
        <v>910773.00174110499</v>
      </c>
      <c r="Q163" s="34">
        <v>46164.847700000013</v>
      </c>
      <c r="R163" s="347">
        <f>+Yhteenveto[[#This Row],[Kunnan  peruspalvelujen valtionosuus ]]+Yhteenveto[[#This Row],[Veroperustemuutoksista johtuvien veromenetysten korvaus]]+Yhteenveto[[#This Row],[Kotikuntakorvaus, netto]]</f>
        <v>956937.84944110503</v>
      </c>
      <c r="S163" s="11"/>
      <c r="T163"/>
    </row>
    <row r="164" spans="1:20" ht="15" x14ac:dyDescent="0.25">
      <c r="A164" s="32">
        <v>508</v>
      </c>
      <c r="B164" s="13" t="s">
        <v>169</v>
      </c>
      <c r="C164" s="15">
        <v>9360</v>
      </c>
      <c r="D164" s="15">
        <v>10642958.420000002</v>
      </c>
      <c r="E164" s="15">
        <v>1713574.077851221</v>
      </c>
      <c r="F164" s="234">
        <f>Yhteenveto[[#This Row],[Ikärakenne, laskennallinen kustannus]]+Yhteenveto[[#This Row],[Muut laskennalliset kustannukset ]]</f>
        <v>12356532.497851223</v>
      </c>
      <c r="G164" s="329">
        <v>1388.69</v>
      </c>
      <c r="H164" s="17">
        <v>12998138.4</v>
      </c>
      <c r="I164" s="345">
        <f>Yhteenveto[[#This Row],[Laskennalliset kustannukset yhteensä]]-Yhteenveto[[#This Row],[Omarahoitusosuus, €]]</f>
        <v>-641605.90214877762</v>
      </c>
      <c r="J164" s="33">
        <v>635648.50973304163</v>
      </c>
      <c r="K164" s="34">
        <v>-2586517.5467448742</v>
      </c>
      <c r="L164" s="234">
        <f>Yhteenveto[[#This Row],[Valtionosuus omarahoitusosuuden jälkeen (välisumma)]]+Yhteenveto[[#This Row],[Lisäosat yhteensä]]+Yhteenveto[[#This Row],[Valtionosuuteen tehtävät vähennykset ja lisäykset, netto]]</f>
        <v>-2592474.9391606101</v>
      </c>
      <c r="M164" s="34">
        <v>2354897.9557672702</v>
      </c>
      <c r="N164" s="308">
        <f>SUM(Yhteenveto[[#This Row],[Valtionosuus ennen verotuloihin perustuvaa valtionosuuden tasausta]]+Yhteenveto[[#This Row],[Verotuloihin perustuva valtionosuuden tasaus]])</f>
        <v>-237576.98339333991</v>
      </c>
      <c r="O164" s="244">
        <v>1662356.1026546212</v>
      </c>
      <c r="P164" s="380">
        <f>SUM(Yhteenveto[[#This Row],[Kunnan  peruspalvelujen valtionosuus ]:[Veroperustemuutoksista johtuvien veromenetysten korvaus]])</f>
        <v>1424779.1192612813</v>
      </c>
      <c r="Q164" s="34">
        <v>117989.09179999999</v>
      </c>
      <c r="R164" s="347">
        <f>+Yhteenveto[[#This Row],[Kunnan  peruspalvelujen valtionosuus ]]+Yhteenveto[[#This Row],[Veroperustemuutoksista johtuvien veromenetysten korvaus]]+Yhteenveto[[#This Row],[Kotikuntakorvaus, netto]]</f>
        <v>1542768.2110612814</v>
      </c>
      <c r="S164" s="11"/>
      <c r="T164"/>
    </row>
    <row r="165" spans="1:20" ht="15" x14ac:dyDescent="0.25">
      <c r="A165" s="32">
        <v>529</v>
      </c>
      <c r="B165" s="13" t="s">
        <v>170</v>
      </c>
      <c r="C165" s="15">
        <v>19850</v>
      </c>
      <c r="D165" s="15">
        <v>28609573.909999996</v>
      </c>
      <c r="E165" s="15">
        <v>3980123.1918549011</v>
      </c>
      <c r="F165" s="234">
        <f>Yhteenveto[[#This Row],[Ikärakenne, laskennallinen kustannus]]+Yhteenveto[[#This Row],[Muut laskennalliset kustannukset ]]</f>
        <v>32589697.101854898</v>
      </c>
      <c r="G165" s="329">
        <v>1388.69</v>
      </c>
      <c r="H165" s="17">
        <v>27565496.5</v>
      </c>
      <c r="I165" s="345">
        <f>Yhteenveto[[#This Row],[Laskennalliset kustannukset yhteensä]]-Yhteenveto[[#This Row],[Omarahoitusosuus, €]]</f>
        <v>5024200.601854898</v>
      </c>
      <c r="J165" s="33">
        <v>767459.5807251106</v>
      </c>
      <c r="K165" s="34">
        <v>3133026.0181799051</v>
      </c>
      <c r="L165" s="234">
        <f>Yhteenveto[[#This Row],[Valtionosuus omarahoitusosuuden jälkeen (välisumma)]]+Yhteenveto[[#This Row],[Lisäosat yhteensä]]+Yhteenveto[[#This Row],[Valtionosuuteen tehtävät vähennykset ja lisäykset, netto]]</f>
        <v>8924686.2007599138</v>
      </c>
      <c r="M165" s="34">
        <v>-634526.86247983784</v>
      </c>
      <c r="N165" s="308">
        <f>SUM(Yhteenveto[[#This Row],[Valtionosuus ennen verotuloihin perustuvaa valtionosuuden tasausta]]+Yhteenveto[[#This Row],[Verotuloihin perustuva valtionosuuden tasaus]])</f>
        <v>8290159.3382800762</v>
      </c>
      <c r="O165" s="244">
        <v>2301642.8770866529</v>
      </c>
      <c r="P165" s="380">
        <f>SUM(Yhteenveto[[#This Row],[Kunnan  peruspalvelujen valtionosuus ]:[Veroperustemuutoksista johtuvien veromenetysten korvaus]])</f>
        <v>10591802.215366729</v>
      </c>
      <c r="Q165" s="34">
        <v>-212236.93740999987</v>
      </c>
      <c r="R165" s="347">
        <f>+Yhteenveto[[#This Row],[Kunnan  peruspalvelujen valtionosuus ]]+Yhteenveto[[#This Row],[Veroperustemuutoksista johtuvien veromenetysten korvaus]]+Yhteenveto[[#This Row],[Kotikuntakorvaus, netto]]</f>
        <v>10379565.277956728</v>
      </c>
      <c r="S165" s="11"/>
      <c r="T165"/>
    </row>
    <row r="166" spans="1:20" ht="15" x14ac:dyDescent="0.25">
      <c r="A166" s="32">
        <v>531</v>
      </c>
      <c r="B166" s="13" t="s">
        <v>171</v>
      </c>
      <c r="C166" s="15">
        <v>5072</v>
      </c>
      <c r="D166" s="15">
        <v>6945893.4499999993</v>
      </c>
      <c r="E166" s="15">
        <v>667278.0964513002</v>
      </c>
      <c r="F166" s="234">
        <f>Yhteenveto[[#This Row],[Ikärakenne, laskennallinen kustannus]]+Yhteenveto[[#This Row],[Muut laskennalliset kustannukset ]]</f>
        <v>7613171.5464512995</v>
      </c>
      <c r="G166" s="329">
        <v>1388.69</v>
      </c>
      <c r="H166" s="17">
        <v>7043435.6800000006</v>
      </c>
      <c r="I166" s="345">
        <f>Yhteenveto[[#This Row],[Laskennalliset kustannukset yhteensä]]-Yhteenveto[[#This Row],[Omarahoitusosuus, €]]</f>
        <v>569735.86645129882</v>
      </c>
      <c r="J166" s="33">
        <v>134254.22413924203</v>
      </c>
      <c r="K166" s="34">
        <v>-2674649.9008157067</v>
      </c>
      <c r="L166" s="234">
        <f>Yhteenveto[[#This Row],[Valtionosuus omarahoitusosuuden jälkeen (välisumma)]]+Yhteenveto[[#This Row],[Lisäosat yhteensä]]+Yhteenveto[[#This Row],[Valtionosuuteen tehtävät vähennykset ja lisäykset, netto]]</f>
        <v>-1970659.8102251659</v>
      </c>
      <c r="M166" s="34">
        <v>2197489.3816848043</v>
      </c>
      <c r="N166" s="308">
        <f>SUM(Yhteenveto[[#This Row],[Valtionosuus ennen verotuloihin perustuvaa valtionosuuden tasausta]]+Yhteenveto[[#This Row],[Verotuloihin perustuva valtionosuuden tasaus]])</f>
        <v>226829.57145963842</v>
      </c>
      <c r="O166" s="244">
        <v>879128.80053243821</v>
      </c>
      <c r="P166" s="380">
        <f>SUM(Yhteenveto[[#This Row],[Kunnan  peruspalvelujen valtionosuus ]:[Veroperustemuutoksista johtuvien veromenetysten korvaus]])</f>
        <v>1105958.3719920767</v>
      </c>
      <c r="Q166" s="34">
        <v>38525.345590000012</v>
      </c>
      <c r="R166" s="347">
        <f>+Yhteenveto[[#This Row],[Kunnan  peruspalvelujen valtionosuus ]]+Yhteenveto[[#This Row],[Veroperustemuutoksista johtuvien veromenetysten korvaus]]+Yhteenveto[[#This Row],[Kotikuntakorvaus, netto]]</f>
        <v>1144483.7175820768</v>
      </c>
      <c r="S166" s="11"/>
      <c r="T166"/>
    </row>
    <row r="167" spans="1:20" ht="15" x14ac:dyDescent="0.25">
      <c r="A167" s="32">
        <v>535</v>
      </c>
      <c r="B167" s="13" t="s">
        <v>172</v>
      </c>
      <c r="C167" s="15">
        <v>10419</v>
      </c>
      <c r="D167" s="15">
        <v>21658747.25</v>
      </c>
      <c r="E167" s="15">
        <v>1296896.0593473706</v>
      </c>
      <c r="F167" s="234">
        <f>Yhteenveto[[#This Row],[Ikärakenne, laskennallinen kustannus]]+Yhteenveto[[#This Row],[Muut laskennalliset kustannukset ]]</f>
        <v>22955643.309347369</v>
      </c>
      <c r="G167" s="329">
        <v>1388.69</v>
      </c>
      <c r="H167" s="17">
        <v>14468761.110000001</v>
      </c>
      <c r="I167" s="345">
        <f>Yhteenveto[[#This Row],[Laskennalliset kustannukset yhteensä]]-Yhteenveto[[#This Row],[Omarahoitusosuus, €]]</f>
        <v>8486882.1993473675</v>
      </c>
      <c r="J167" s="33">
        <v>384178.36506370781</v>
      </c>
      <c r="K167" s="34">
        <v>-1001440.511864766</v>
      </c>
      <c r="L167" s="234">
        <f>Yhteenveto[[#This Row],[Valtionosuus omarahoitusosuuden jälkeen (välisumma)]]+Yhteenveto[[#This Row],[Lisäosat yhteensä]]+Yhteenveto[[#This Row],[Valtionosuuteen tehtävät vähennykset ja lisäykset, netto]]</f>
        <v>7869620.0525463093</v>
      </c>
      <c r="M167" s="34">
        <v>6452510.2409875169</v>
      </c>
      <c r="N167" s="308">
        <f>SUM(Yhteenveto[[#This Row],[Valtionosuus ennen verotuloihin perustuvaa valtionosuuden tasausta]]+Yhteenveto[[#This Row],[Verotuloihin perustuva valtionosuuden tasaus]])</f>
        <v>14322130.293533826</v>
      </c>
      <c r="O167" s="244">
        <v>1996894.0519505634</v>
      </c>
      <c r="P167" s="380">
        <f>SUM(Yhteenveto[[#This Row],[Kunnan  peruspalvelujen valtionosuus ]:[Veroperustemuutoksista johtuvien veromenetysten korvaus]])</f>
        <v>16319024.345484389</v>
      </c>
      <c r="Q167" s="34">
        <v>-65488.201500000025</v>
      </c>
      <c r="R167" s="347">
        <f>+Yhteenveto[[#This Row],[Kunnan  peruspalvelujen valtionosuus ]]+Yhteenveto[[#This Row],[Veroperustemuutoksista johtuvien veromenetysten korvaus]]+Yhteenveto[[#This Row],[Kotikuntakorvaus, netto]]</f>
        <v>16253536.143984389</v>
      </c>
      <c r="S167" s="11"/>
      <c r="T167"/>
    </row>
    <row r="168" spans="1:20" ht="15" x14ac:dyDescent="0.25">
      <c r="A168" s="32">
        <v>536</v>
      </c>
      <c r="B168" s="13" t="s">
        <v>173</v>
      </c>
      <c r="C168" s="15">
        <v>35346</v>
      </c>
      <c r="D168" s="15">
        <v>60665424.590000004</v>
      </c>
      <c r="E168" s="15">
        <v>4666100.3654891429</v>
      </c>
      <c r="F168" s="234">
        <f>Yhteenveto[[#This Row],[Ikärakenne, laskennallinen kustannus]]+Yhteenveto[[#This Row],[Muut laskennalliset kustannukset ]]</f>
        <v>65331524.955489144</v>
      </c>
      <c r="G168" s="329">
        <v>1388.69</v>
      </c>
      <c r="H168" s="17">
        <v>49084636.740000002</v>
      </c>
      <c r="I168" s="345">
        <f>Yhteenveto[[#This Row],[Laskennalliset kustannukset yhteensä]]-Yhteenveto[[#This Row],[Omarahoitusosuus, €]]</f>
        <v>16246888.215489142</v>
      </c>
      <c r="J168" s="33">
        <v>1606164.570400025</v>
      </c>
      <c r="K168" s="34">
        <v>-6815922.6322406344</v>
      </c>
      <c r="L168" s="234">
        <f>Yhteenveto[[#This Row],[Valtionosuus omarahoitusosuuden jälkeen (välisumma)]]+Yhteenveto[[#This Row],[Lisäosat yhteensä]]+Yhteenveto[[#This Row],[Valtionosuuteen tehtävät vähennykset ja lisäykset, netto]]</f>
        <v>11037130.153648533</v>
      </c>
      <c r="M168" s="34">
        <v>5605455.9076610524</v>
      </c>
      <c r="N168" s="308">
        <f>SUM(Yhteenveto[[#This Row],[Valtionosuus ennen verotuloihin perustuvaa valtionosuuden tasausta]]+Yhteenveto[[#This Row],[Verotuloihin perustuva valtionosuuden tasaus]])</f>
        <v>16642586.061309585</v>
      </c>
      <c r="O168" s="244">
        <v>4243793.9768804414</v>
      </c>
      <c r="P168" s="380">
        <f>SUM(Yhteenveto[[#This Row],[Kunnan  peruspalvelujen valtionosuus ]:[Veroperustemuutoksista johtuvien veromenetysten korvaus]])</f>
        <v>20886380.038190026</v>
      </c>
      <c r="Q168" s="34">
        <v>-14639.09543999983</v>
      </c>
      <c r="R168" s="347">
        <f>+Yhteenveto[[#This Row],[Kunnan  peruspalvelujen valtionosuus ]]+Yhteenveto[[#This Row],[Veroperustemuutoksista johtuvien veromenetysten korvaus]]+Yhteenveto[[#This Row],[Kotikuntakorvaus, netto]]</f>
        <v>20871740.942750026</v>
      </c>
      <c r="S168" s="11"/>
      <c r="T168"/>
    </row>
    <row r="169" spans="1:20" ht="15" x14ac:dyDescent="0.25">
      <c r="A169" s="32">
        <v>538</v>
      </c>
      <c r="B169" s="13" t="s">
        <v>174</v>
      </c>
      <c r="C169" s="15">
        <v>4644</v>
      </c>
      <c r="D169" s="15">
        <v>8470010.2699999996</v>
      </c>
      <c r="E169" s="15">
        <v>595118.56160804932</v>
      </c>
      <c r="F169" s="234">
        <f>Yhteenveto[[#This Row],[Ikärakenne, laskennallinen kustannus]]+Yhteenveto[[#This Row],[Muut laskennalliset kustannukset ]]</f>
        <v>9065128.8316080496</v>
      </c>
      <c r="G169" s="329">
        <v>1388.69</v>
      </c>
      <c r="H169" s="17">
        <v>6449076.3600000003</v>
      </c>
      <c r="I169" s="345">
        <f>Yhteenveto[[#This Row],[Laskennalliset kustannukset yhteensä]]-Yhteenveto[[#This Row],[Omarahoitusosuus, €]]</f>
        <v>2616052.4716080492</v>
      </c>
      <c r="J169" s="33">
        <v>97184.54430031481</v>
      </c>
      <c r="K169" s="34">
        <v>-626245.63644445222</v>
      </c>
      <c r="L169" s="234">
        <f>Yhteenveto[[#This Row],[Valtionosuus omarahoitusosuuden jälkeen (välisumma)]]+Yhteenveto[[#This Row],[Lisäosat yhteensä]]+Yhteenveto[[#This Row],[Valtionosuuteen tehtävät vähennykset ja lisäykset, netto]]</f>
        <v>2086991.379463912</v>
      </c>
      <c r="M169" s="34">
        <v>1892610.609176897</v>
      </c>
      <c r="N169" s="308">
        <f>SUM(Yhteenveto[[#This Row],[Valtionosuus ennen verotuloihin perustuvaa valtionosuuden tasausta]]+Yhteenveto[[#This Row],[Verotuloihin perustuva valtionosuuden tasaus]])</f>
        <v>3979601.988640809</v>
      </c>
      <c r="O169" s="244">
        <v>778488.80307166837</v>
      </c>
      <c r="P169" s="380">
        <f>SUM(Yhteenveto[[#This Row],[Kunnan  peruspalvelujen valtionosuus ]:[Veroperustemuutoksista johtuvien veromenetysten korvaus]])</f>
        <v>4758090.7917124778</v>
      </c>
      <c r="Q169" s="34">
        <v>-83456.083500000008</v>
      </c>
      <c r="R169" s="347">
        <f>+Yhteenveto[[#This Row],[Kunnan  peruspalvelujen valtionosuus ]]+Yhteenveto[[#This Row],[Veroperustemuutoksista johtuvien veromenetysten korvaus]]+Yhteenveto[[#This Row],[Kotikuntakorvaus, netto]]</f>
        <v>4674634.7082124781</v>
      </c>
      <c r="S169" s="11"/>
      <c r="T169"/>
    </row>
    <row r="170" spans="1:20" ht="15" x14ac:dyDescent="0.25">
      <c r="A170" s="32">
        <v>541</v>
      </c>
      <c r="B170" s="13" t="s">
        <v>175</v>
      </c>
      <c r="C170" s="15">
        <v>9243</v>
      </c>
      <c r="D170" s="15">
        <v>10426502.949999999</v>
      </c>
      <c r="E170" s="15">
        <v>3286998.7770954217</v>
      </c>
      <c r="F170" s="234">
        <f>Yhteenveto[[#This Row],[Ikärakenne, laskennallinen kustannus]]+Yhteenveto[[#This Row],[Muut laskennalliset kustannukset ]]</f>
        <v>13713501.727095421</v>
      </c>
      <c r="G170" s="329">
        <v>1388.69</v>
      </c>
      <c r="H170" s="17">
        <v>12835661.67</v>
      </c>
      <c r="I170" s="345">
        <f>Yhteenveto[[#This Row],[Laskennalliset kustannukset yhteensä]]-Yhteenveto[[#This Row],[Omarahoitusosuus, €]]</f>
        <v>877840.05709542148</v>
      </c>
      <c r="J170" s="33">
        <v>1302193.1678332263</v>
      </c>
      <c r="K170" s="34">
        <v>3045653.6000521802</v>
      </c>
      <c r="L170" s="234">
        <f>Yhteenveto[[#This Row],[Valtionosuus omarahoitusosuuden jälkeen (välisumma)]]+Yhteenveto[[#This Row],[Lisäosat yhteensä]]+Yhteenveto[[#This Row],[Valtionosuuteen tehtävät vähennykset ja lisäykset, netto]]</f>
        <v>5225686.824980828</v>
      </c>
      <c r="M170" s="34">
        <v>4567844.1577191809</v>
      </c>
      <c r="N170" s="308">
        <f>SUM(Yhteenveto[[#This Row],[Valtionosuus ennen verotuloihin perustuvaa valtionosuuden tasausta]]+Yhteenveto[[#This Row],[Verotuloihin perustuva valtionosuuden tasaus]])</f>
        <v>9793530.9827000089</v>
      </c>
      <c r="O170" s="244">
        <v>2030617.8902143268</v>
      </c>
      <c r="P170" s="380">
        <f>SUM(Yhteenveto[[#This Row],[Kunnan  peruspalvelujen valtionosuus ]:[Veroperustemuutoksista johtuvien veromenetysten korvaus]])</f>
        <v>11824148.872914337</v>
      </c>
      <c r="Q170" s="34">
        <v>-10350.445710000029</v>
      </c>
      <c r="R170" s="347">
        <f>+Yhteenveto[[#This Row],[Kunnan  peruspalvelujen valtionosuus ]]+Yhteenveto[[#This Row],[Veroperustemuutoksista johtuvien veromenetysten korvaus]]+Yhteenveto[[#This Row],[Kotikuntakorvaus, netto]]</f>
        <v>11813798.427204337</v>
      </c>
      <c r="S170" s="11"/>
      <c r="T170"/>
    </row>
    <row r="171" spans="1:20" ht="15" x14ac:dyDescent="0.25">
      <c r="A171" s="32">
        <v>543</v>
      </c>
      <c r="B171" s="13" t="s">
        <v>176</v>
      </c>
      <c r="C171" s="15">
        <v>44458</v>
      </c>
      <c r="D171" s="15">
        <v>82057134.729999989</v>
      </c>
      <c r="E171" s="15">
        <v>9280142.6772082876</v>
      </c>
      <c r="F171" s="234">
        <f>Yhteenveto[[#This Row],[Ikärakenne, laskennallinen kustannus]]+Yhteenveto[[#This Row],[Muut laskennalliset kustannukset ]]</f>
        <v>91337277.407208279</v>
      </c>
      <c r="G171" s="329">
        <v>1388.69</v>
      </c>
      <c r="H171" s="17">
        <v>61738380.020000003</v>
      </c>
      <c r="I171" s="345">
        <f>Yhteenveto[[#This Row],[Laskennalliset kustannukset yhteensä]]-Yhteenveto[[#This Row],[Omarahoitusosuus, €]]</f>
        <v>29598897.387208275</v>
      </c>
      <c r="J171" s="33">
        <v>1732856.1023560262</v>
      </c>
      <c r="K171" s="34">
        <v>2880175.6996313287</v>
      </c>
      <c r="L171" s="234">
        <f>Yhteenveto[[#This Row],[Valtionosuus omarahoitusosuuden jälkeen (välisumma)]]+Yhteenveto[[#This Row],[Lisäosat yhteensä]]+Yhteenveto[[#This Row],[Valtionosuuteen tehtävät vähennykset ja lisäykset, netto]]</f>
        <v>34211929.189195633</v>
      </c>
      <c r="M171" s="34">
        <v>-198832.6306909867</v>
      </c>
      <c r="N171" s="308">
        <f>SUM(Yhteenveto[[#This Row],[Valtionosuus ennen verotuloihin perustuvaa valtionosuuden tasausta]]+Yhteenveto[[#This Row],[Verotuloihin perustuva valtionosuuden tasaus]])</f>
        <v>34013096.558504649</v>
      </c>
      <c r="O171" s="244">
        <v>5144222.2518574186</v>
      </c>
      <c r="P171" s="380">
        <f>SUM(Yhteenveto[[#This Row],[Kunnan  peruspalvelujen valtionosuus ]:[Veroperustemuutoksista johtuvien veromenetysten korvaus]])</f>
        <v>39157318.810362071</v>
      </c>
      <c r="Q171" s="34">
        <v>-281235.18041999999</v>
      </c>
      <c r="R171" s="347">
        <f>+Yhteenveto[[#This Row],[Kunnan  peruspalvelujen valtionosuus ]]+Yhteenveto[[#This Row],[Veroperustemuutoksista johtuvien veromenetysten korvaus]]+Yhteenveto[[#This Row],[Kotikuntakorvaus, netto]]</f>
        <v>38876083.629942074</v>
      </c>
      <c r="S171" s="11"/>
      <c r="T171"/>
    </row>
    <row r="172" spans="1:20" ht="15" x14ac:dyDescent="0.25">
      <c r="A172" s="32">
        <v>545</v>
      </c>
      <c r="B172" s="13" t="s">
        <v>177</v>
      </c>
      <c r="C172" s="15">
        <v>9584</v>
      </c>
      <c r="D172" s="15">
        <v>14424700.939999999</v>
      </c>
      <c r="E172" s="15">
        <v>6883886.1776131587</v>
      </c>
      <c r="F172" s="234">
        <f>Yhteenveto[[#This Row],[Ikärakenne, laskennallinen kustannus]]+Yhteenveto[[#This Row],[Muut laskennalliset kustannukset ]]</f>
        <v>21308587.117613159</v>
      </c>
      <c r="G172" s="329">
        <v>1388.69</v>
      </c>
      <c r="H172" s="17">
        <v>13309204.960000001</v>
      </c>
      <c r="I172" s="345">
        <f>Yhteenveto[[#This Row],[Laskennalliset kustannukset yhteensä]]-Yhteenveto[[#This Row],[Omarahoitusosuus, €]]</f>
        <v>7999382.1576131582</v>
      </c>
      <c r="J172" s="33">
        <v>769589.82882114872</v>
      </c>
      <c r="K172" s="34">
        <v>2420284.7789564682</v>
      </c>
      <c r="L172" s="234">
        <f>Yhteenveto[[#This Row],[Valtionosuus omarahoitusosuuden jälkeen (välisumma)]]+Yhteenveto[[#This Row],[Lisäosat yhteensä]]+Yhteenveto[[#This Row],[Valtionosuuteen tehtävät vähennykset ja lisäykset, netto]]</f>
        <v>11189256.765390776</v>
      </c>
      <c r="M172" s="34">
        <v>3119934.886978758</v>
      </c>
      <c r="N172" s="308">
        <f>SUM(Yhteenveto[[#This Row],[Valtionosuus ennen verotuloihin perustuvaa valtionosuuden tasausta]]+Yhteenveto[[#This Row],[Verotuloihin perustuva valtionosuuden tasaus]])</f>
        <v>14309191.652369535</v>
      </c>
      <c r="O172" s="244">
        <v>2173390.3931355006</v>
      </c>
      <c r="P172" s="380">
        <f>SUM(Yhteenveto[[#This Row],[Kunnan  peruspalvelujen valtionosuus ]:[Veroperustemuutoksista johtuvien veromenetysten korvaus]])</f>
        <v>16482582.045505036</v>
      </c>
      <c r="Q172" s="34">
        <v>14342.782999999996</v>
      </c>
      <c r="R172" s="347">
        <f>+Yhteenveto[[#This Row],[Kunnan  peruspalvelujen valtionosuus ]]+Yhteenveto[[#This Row],[Veroperustemuutoksista johtuvien veromenetysten korvaus]]+Yhteenveto[[#This Row],[Kotikuntakorvaus, netto]]</f>
        <v>16496924.828505035</v>
      </c>
      <c r="S172" s="11"/>
      <c r="T172"/>
    </row>
    <row r="173" spans="1:20" ht="15" x14ac:dyDescent="0.25">
      <c r="A173" s="32">
        <v>560</v>
      </c>
      <c r="B173" s="13" t="s">
        <v>178</v>
      </c>
      <c r="C173" s="15">
        <v>15735</v>
      </c>
      <c r="D173" s="15">
        <v>24476640.690000001</v>
      </c>
      <c r="E173" s="15">
        <v>3179537.8735488942</v>
      </c>
      <c r="F173" s="234">
        <f>Yhteenveto[[#This Row],[Ikärakenne, laskennallinen kustannus]]+Yhteenveto[[#This Row],[Muut laskennalliset kustannukset ]]</f>
        <v>27656178.563548896</v>
      </c>
      <c r="G173" s="329">
        <v>1388.69</v>
      </c>
      <c r="H173" s="17">
        <v>21851037.150000002</v>
      </c>
      <c r="I173" s="345">
        <f>Yhteenveto[[#This Row],[Laskennalliset kustannukset yhteensä]]-Yhteenveto[[#This Row],[Omarahoitusosuus, €]]</f>
        <v>5805141.4135488942</v>
      </c>
      <c r="J173" s="33">
        <v>399386.92259176972</v>
      </c>
      <c r="K173" s="34">
        <v>-1824050.7414877189</v>
      </c>
      <c r="L173" s="234">
        <f>Yhteenveto[[#This Row],[Valtionosuus omarahoitusosuuden jälkeen (välisumma)]]+Yhteenveto[[#This Row],[Lisäosat yhteensä]]+Yhteenveto[[#This Row],[Valtionosuuteen tehtävät vähennykset ja lisäykset, netto]]</f>
        <v>4380477.5946529452</v>
      </c>
      <c r="M173" s="34">
        <v>6119155.5578805432</v>
      </c>
      <c r="N173" s="308">
        <f>SUM(Yhteenveto[[#This Row],[Valtionosuus ennen verotuloihin perustuvaa valtionosuuden tasausta]]+Yhteenveto[[#This Row],[Verotuloihin perustuva valtionosuuden tasaus]])</f>
        <v>10499633.152533488</v>
      </c>
      <c r="O173" s="244">
        <v>2752491.5886558881</v>
      </c>
      <c r="P173" s="380">
        <f>SUM(Yhteenveto[[#This Row],[Kunnan  peruspalvelujen valtionosuus ]:[Veroperustemuutoksista johtuvien veromenetysten korvaus]])</f>
        <v>13252124.741189376</v>
      </c>
      <c r="Q173" s="34">
        <v>501324.39749000082</v>
      </c>
      <c r="R173" s="347">
        <f>+Yhteenveto[[#This Row],[Kunnan  peruspalvelujen valtionosuus ]]+Yhteenveto[[#This Row],[Veroperustemuutoksista johtuvien veromenetysten korvaus]]+Yhteenveto[[#This Row],[Kotikuntakorvaus, netto]]</f>
        <v>13753449.138679376</v>
      </c>
      <c r="S173" s="11"/>
      <c r="T173"/>
    </row>
    <row r="174" spans="1:20" ht="15" x14ac:dyDescent="0.25">
      <c r="A174" s="32">
        <v>561</v>
      </c>
      <c r="B174" s="13" t="s">
        <v>179</v>
      </c>
      <c r="C174" s="15">
        <v>1317</v>
      </c>
      <c r="D174" s="15">
        <v>2118126.5</v>
      </c>
      <c r="E174" s="15">
        <v>394889.64826803561</v>
      </c>
      <c r="F174" s="234">
        <f>Yhteenveto[[#This Row],[Ikärakenne, laskennallinen kustannus]]+Yhteenveto[[#This Row],[Muut laskennalliset kustannukset ]]</f>
        <v>2513016.1482680356</v>
      </c>
      <c r="G174" s="329">
        <v>1388.69</v>
      </c>
      <c r="H174" s="17">
        <v>1828904.73</v>
      </c>
      <c r="I174" s="345">
        <f>Yhteenveto[[#This Row],[Laskennalliset kustannukset yhteensä]]-Yhteenveto[[#This Row],[Omarahoitusosuus, €]]</f>
        <v>684111.41826803563</v>
      </c>
      <c r="J174" s="33">
        <v>31538.349559626353</v>
      </c>
      <c r="K174" s="34">
        <v>588242.81789476576</v>
      </c>
      <c r="L174" s="234">
        <f>Yhteenveto[[#This Row],[Valtionosuus omarahoitusosuuden jälkeen (välisumma)]]+Yhteenveto[[#This Row],[Lisäosat yhteensä]]+Yhteenveto[[#This Row],[Valtionosuuteen tehtävät vähennykset ja lisäykset, netto]]</f>
        <v>1303892.5857224278</v>
      </c>
      <c r="M174" s="34">
        <v>436774.38299178809</v>
      </c>
      <c r="N174" s="308">
        <f>SUM(Yhteenveto[[#This Row],[Valtionosuus ennen verotuloihin perustuvaa valtionosuuden tasausta]]+Yhteenveto[[#This Row],[Verotuloihin perustuva valtionosuuden tasaus]])</f>
        <v>1740666.9687142158</v>
      </c>
      <c r="O174" s="244">
        <v>340084.14675400406</v>
      </c>
      <c r="P174" s="380">
        <f>SUM(Yhteenveto[[#This Row],[Kunnan  peruspalvelujen valtionosuus ]:[Veroperustemuutoksista johtuvien veromenetysten korvaus]])</f>
        <v>2080751.1154682199</v>
      </c>
      <c r="Q174" s="34">
        <v>-627299.74000000011</v>
      </c>
      <c r="R174" s="347">
        <f>+Yhteenveto[[#This Row],[Kunnan  peruspalvelujen valtionosuus ]]+Yhteenveto[[#This Row],[Veroperustemuutoksista johtuvien veromenetysten korvaus]]+Yhteenveto[[#This Row],[Kotikuntakorvaus, netto]]</f>
        <v>1453451.3754682196</v>
      </c>
      <c r="S174" s="11"/>
      <c r="T174"/>
    </row>
    <row r="175" spans="1:20" ht="15" x14ac:dyDescent="0.25">
      <c r="A175" s="32">
        <v>562</v>
      </c>
      <c r="B175" s="13" t="s">
        <v>180</v>
      </c>
      <c r="C175" s="15">
        <v>8935</v>
      </c>
      <c r="D175" s="15">
        <v>12302184.580000002</v>
      </c>
      <c r="E175" s="15">
        <v>1643824.8839165966</v>
      </c>
      <c r="F175" s="234">
        <f>Yhteenveto[[#This Row],[Ikärakenne, laskennallinen kustannus]]+Yhteenveto[[#This Row],[Muut laskennalliset kustannukset ]]</f>
        <v>13946009.463916598</v>
      </c>
      <c r="G175" s="329">
        <v>1388.69</v>
      </c>
      <c r="H175" s="17">
        <v>12407945.15</v>
      </c>
      <c r="I175" s="345">
        <f>Yhteenveto[[#This Row],[Laskennalliset kustannukset yhteensä]]-Yhteenveto[[#This Row],[Omarahoitusosuus, €]]</f>
        <v>1538064.3139165975</v>
      </c>
      <c r="J175" s="33">
        <v>412214.64918875688</v>
      </c>
      <c r="K175" s="34">
        <v>-1008032.7392053959</v>
      </c>
      <c r="L175" s="234">
        <f>Yhteenveto[[#This Row],[Valtionosuus omarahoitusosuuden jälkeen (välisumma)]]+Yhteenveto[[#This Row],[Lisäosat yhteensä]]+Yhteenveto[[#This Row],[Valtionosuuteen tehtävät vähennykset ja lisäykset, netto]]</f>
        <v>942246.22389995854</v>
      </c>
      <c r="M175" s="34">
        <v>3280420.7878165888</v>
      </c>
      <c r="N175" s="308">
        <f>SUM(Yhteenveto[[#This Row],[Valtionosuus ennen verotuloihin perustuvaa valtionosuuden tasausta]]+Yhteenveto[[#This Row],[Verotuloihin perustuva valtionosuuden tasaus]])</f>
        <v>4222667.0117165474</v>
      </c>
      <c r="O175" s="244">
        <v>1658725.5906780572</v>
      </c>
      <c r="P175" s="380">
        <f>SUM(Yhteenveto[[#This Row],[Kunnan  peruspalvelujen valtionosuus ]:[Veroperustemuutoksista johtuvien veromenetysten korvaus]])</f>
        <v>5881392.6023946051</v>
      </c>
      <c r="Q175" s="34">
        <v>-107602.92047666659</v>
      </c>
      <c r="R175" s="347">
        <f>+Yhteenveto[[#This Row],[Kunnan  peruspalvelujen valtionosuus ]]+Yhteenveto[[#This Row],[Veroperustemuutoksista johtuvien veromenetysten korvaus]]+Yhteenveto[[#This Row],[Kotikuntakorvaus, netto]]</f>
        <v>5773789.6819179384</v>
      </c>
      <c r="S175" s="11"/>
      <c r="T175"/>
    </row>
    <row r="176" spans="1:20" ht="15" x14ac:dyDescent="0.25">
      <c r="A176" s="32">
        <v>563</v>
      </c>
      <c r="B176" s="13" t="s">
        <v>181</v>
      </c>
      <c r="C176" s="15">
        <v>7025</v>
      </c>
      <c r="D176" s="15">
        <v>11670016.539999999</v>
      </c>
      <c r="E176" s="15">
        <v>1195760.3850668035</v>
      </c>
      <c r="F176" s="234">
        <f>Yhteenveto[[#This Row],[Ikärakenne, laskennallinen kustannus]]+Yhteenveto[[#This Row],[Muut laskennalliset kustannukset ]]</f>
        <v>12865776.925066803</v>
      </c>
      <c r="G176" s="329">
        <v>1388.69</v>
      </c>
      <c r="H176" s="17">
        <v>9755547.25</v>
      </c>
      <c r="I176" s="345">
        <f>Yhteenveto[[#This Row],[Laskennalliset kustannukset yhteensä]]-Yhteenveto[[#This Row],[Omarahoitusosuus, €]]</f>
        <v>3110229.6750668027</v>
      </c>
      <c r="J176" s="33">
        <v>419089.18386204768</v>
      </c>
      <c r="K176" s="34">
        <v>-2450646.2104650345</v>
      </c>
      <c r="L176" s="234">
        <f>Yhteenveto[[#This Row],[Valtionosuus omarahoitusosuuden jälkeen (välisumma)]]+Yhteenveto[[#This Row],[Lisäosat yhteensä]]+Yhteenveto[[#This Row],[Valtionosuuteen tehtävät vähennykset ja lisäykset, netto]]</f>
        <v>1078672.6484638159</v>
      </c>
      <c r="M176" s="34">
        <v>3488074.9075481249</v>
      </c>
      <c r="N176" s="308">
        <f>SUM(Yhteenveto[[#This Row],[Valtionosuus ennen verotuloihin perustuvaa valtionosuuden tasausta]]+Yhteenveto[[#This Row],[Verotuloihin perustuva valtionosuuden tasaus]])</f>
        <v>4566747.5560119413</v>
      </c>
      <c r="O176" s="244">
        <v>1297173.6383667197</v>
      </c>
      <c r="P176" s="380">
        <f>SUM(Yhteenveto[[#This Row],[Kunnan  peruspalvelujen valtionosuus ]:[Veroperustemuutoksista johtuvien veromenetysten korvaus]])</f>
        <v>5863921.194378661</v>
      </c>
      <c r="Q176" s="34">
        <v>12482.949599999964</v>
      </c>
      <c r="R176" s="347">
        <f>+Yhteenveto[[#This Row],[Kunnan  peruspalvelujen valtionosuus ]]+Yhteenveto[[#This Row],[Veroperustemuutoksista johtuvien veromenetysten korvaus]]+Yhteenveto[[#This Row],[Kotikuntakorvaus, netto]]</f>
        <v>5876404.1439786609</v>
      </c>
      <c r="S176" s="11"/>
      <c r="T176"/>
    </row>
    <row r="177" spans="1:20" ht="15" x14ac:dyDescent="0.25">
      <c r="A177" s="32">
        <v>564</v>
      </c>
      <c r="B177" s="13" t="s">
        <v>182</v>
      </c>
      <c r="C177" s="15">
        <v>211848</v>
      </c>
      <c r="D177" s="15">
        <v>340799987.46000004</v>
      </c>
      <c r="E177" s="15">
        <v>42559805.597982459</v>
      </c>
      <c r="F177" s="234">
        <f>Yhteenveto[[#This Row],[Ikärakenne, laskennallinen kustannus]]+Yhteenveto[[#This Row],[Muut laskennalliset kustannukset ]]</f>
        <v>383359793.0579825</v>
      </c>
      <c r="G177" s="329">
        <v>1388.69</v>
      </c>
      <c r="H177" s="17">
        <v>294191199.12</v>
      </c>
      <c r="I177" s="345">
        <f>Yhteenveto[[#This Row],[Laskennalliset kustannukset yhteensä]]-Yhteenveto[[#This Row],[Omarahoitusosuus, €]]</f>
        <v>89168593.9379825</v>
      </c>
      <c r="J177" s="33">
        <v>9268788.6503326129</v>
      </c>
      <c r="K177" s="34">
        <v>-48274274.07680241</v>
      </c>
      <c r="L177" s="234">
        <f>Yhteenveto[[#This Row],[Valtionosuus omarahoitusosuuden jälkeen (välisumma)]]+Yhteenveto[[#This Row],[Lisäosat yhteensä]]+Yhteenveto[[#This Row],[Valtionosuuteen tehtävät vähennykset ja lisäykset, netto]]</f>
        <v>50163108.511512704</v>
      </c>
      <c r="M177" s="34">
        <v>35268957.532213382</v>
      </c>
      <c r="N177" s="308">
        <f>SUM(Yhteenveto[[#This Row],[Valtionosuus ennen verotuloihin perustuvaa valtionosuuden tasausta]]+Yhteenveto[[#This Row],[Verotuloihin perustuva valtionosuuden tasaus]])</f>
        <v>85432066.043726087</v>
      </c>
      <c r="O177" s="244">
        <v>29399289.202421021</v>
      </c>
      <c r="P177" s="380">
        <f>SUM(Yhteenveto[[#This Row],[Kunnan  peruspalvelujen valtionosuus ]:[Veroperustemuutoksista johtuvien veromenetysten korvaus]])</f>
        <v>114831355.24614711</v>
      </c>
      <c r="Q177" s="34">
        <v>-13715021.453910001</v>
      </c>
      <c r="R177" s="347">
        <f>+Yhteenveto[[#This Row],[Kunnan  peruspalvelujen valtionosuus ]]+Yhteenveto[[#This Row],[Veroperustemuutoksista johtuvien veromenetysten korvaus]]+Yhteenveto[[#This Row],[Kotikuntakorvaus, netto]]</f>
        <v>101116333.7922371</v>
      </c>
      <c r="S177" s="11"/>
      <c r="T177"/>
    </row>
    <row r="178" spans="1:20" ht="15" x14ac:dyDescent="0.25">
      <c r="A178" s="32">
        <v>576</v>
      </c>
      <c r="B178" s="13" t="s">
        <v>183</v>
      </c>
      <c r="C178" s="15">
        <v>2750</v>
      </c>
      <c r="D178" s="15">
        <v>2659054.38</v>
      </c>
      <c r="E178" s="15">
        <v>810890.23691924522</v>
      </c>
      <c r="F178" s="234">
        <f>Yhteenveto[[#This Row],[Ikärakenne, laskennallinen kustannus]]+Yhteenveto[[#This Row],[Muut laskennalliset kustannukset ]]</f>
        <v>3469944.6169192451</v>
      </c>
      <c r="G178" s="329">
        <v>1388.69</v>
      </c>
      <c r="H178" s="17">
        <v>3818897.5</v>
      </c>
      <c r="I178" s="345">
        <f>Yhteenveto[[#This Row],[Laskennalliset kustannukset yhteensä]]-Yhteenveto[[#This Row],[Omarahoitusosuus, €]]</f>
        <v>-348952.88308075489</v>
      </c>
      <c r="J178" s="33">
        <v>362929.66743933153</v>
      </c>
      <c r="K178" s="34">
        <v>426970.29307376069</v>
      </c>
      <c r="L178" s="234">
        <f>Yhteenveto[[#This Row],[Valtionosuus omarahoitusosuuden jälkeen (välisumma)]]+Yhteenveto[[#This Row],[Lisäosat yhteensä]]+Yhteenveto[[#This Row],[Valtionosuuteen tehtävät vähennykset ja lisäykset, netto]]</f>
        <v>440947.07743233733</v>
      </c>
      <c r="M178" s="34">
        <v>786039.56098853913</v>
      </c>
      <c r="N178" s="308">
        <f>SUM(Yhteenveto[[#This Row],[Valtionosuus ennen verotuloihin perustuvaa valtionosuuden tasausta]]+Yhteenveto[[#This Row],[Verotuloihin perustuva valtionosuuden tasaus]])</f>
        <v>1226986.6384208766</v>
      </c>
      <c r="O178" s="244">
        <v>615792.64660424495</v>
      </c>
      <c r="P178" s="380">
        <f>SUM(Yhteenveto[[#This Row],[Kunnan  peruspalvelujen valtionosuus ]:[Veroperustemuutoksista johtuvien veromenetysten korvaus]])</f>
        <v>1842779.2850251216</v>
      </c>
      <c r="Q178" s="34">
        <v>-44052.833500000008</v>
      </c>
      <c r="R178" s="347">
        <f>+Yhteenveto[[#This Row],[Kunnan  peruspalvelujen valtionosuus ]]+Yhteenveto[[#This Row],[Veroperustemuutoksista johtuvien veromenetysten korvaus]]+Yhteenveto[[#This Row],[Kotikuntakorvaus, netto]]</f>
        <v>1798726.4515251217</v>
      </c>
      <c r="S178" s="11"/>
      <c r="T178"/>
    </row>
    <row r="179" spans="1:20" ht="15" x14ac:dyDescent="0.25">
      <c r="A179" s="32">
        <v>577</v>
      </c>
      <c r="B179" s="13" t="s">
        <v>184</v>
      </c>
      <c r="C179" s="15">
        <v>11138</v>
      </c>
      <c r="D179" s="15">
        <v>19954529.900000002</v>
      </c>
      <c r="E179" s="15">
        <v>1435033.2825702068</v>
      </c>
      <c r="F179" s="234">
        <f>Yhteenveto[[#This Row],[Ikärakenne, laskennallinen kustannus]]+Yhteenveto[[#This Row],[Muut laskennalliset kustannukset ]]</f>
        <v>21389563.182570208</v>
      </c>
      <c r="G179" s="329">
        <v>1388.69</v>
      </c>
      <c r="H179" s="17">
        <v>15467229.220000001</v>
      </c>
      <c r="I179" s="345">
        <f>Yhteenveto[[#This Row],[Laskennalliset kustannukset yhteensä]]-Yhteenveto[[#This Row],[Omarahoitusosuus, €]]</f>
        <v>5922333.9625702072</v>
      </c>
      <c r="J179" s="33">
        <v>409816.58464681171</v>
      </c>
      <c r="K179" s="34">
        <v>-1024454.5527047581</v>
      </c>
      <c r="L179" s="234">
        <f>Yhteenveto[[#This Row],[Valtionosuus omarahoitusosuuden jälkeen (välisumma)]]+Yhteenveto[[#This Row],[Lisäosat yhteensä]]+Yhteenveto[[#This Row],[Valtionosuuteen tehtävät vähennykset ja lisäykset, netto]]</f>
        <v>5307695.9945122609</v>
      </c>
      <c r="M179" s="34">
        <v>2375117.9126870902</v>
      </c>
      <c r="N179" s="308">
        <f>SUM(Yhteenveto[[#This Row],[Valtionosuus ennen verotuloihin perustuvaa valtionosuuden tasausta]]+Yhteenveto[[#This Row],[Verotuloihin perustuva valtionosuuden tasaus]])</f>
        <v>7682813.9071993511</v>
      </c>
      <c r="O179" s="244">
        <v>1573741.4322604346</v>
      </c>
      <c r="P179" s="380">
        <f>SUM(Yhteenveto[[#This Row],[Kunnan  peruspalvelujen valtionosuus ]:[Veroperustemuutoksista johtuvien veromenetysten korvaus]])</f>
        <v>9256555.3394597862</v>
      </c>
      <c r="Q179" s="34">
        <v>-24351.208500000066</v>
      </c>
      <c r="R179" s="347">
        <f>+Yhteenveto[[#This Row],[Kunnan  peruspalvelujen valtionosuus ]]+Yhteenveto[[#This Row],[Veroperustemuutoksista johtuvien veromenetysten korvaus]]+Yhteenveto[[#This Row],[Kotikuntakorvaus, netto]]</f>
        <v>9232204.1309597865</v>
      </c>
      <c r="S179" s="11"/>
      <c r="T179"/>
    </row>
    <row r="180" spans="1:20" ht="15" x14ac:dyDescent="0.25">
      <c r="A180" s="32">
        <v>578</v>
      </c>
      <c r="B180" s="13" t="s">
        <v>185</v>
      </c>
      <c r="C180" s="15">
        <v>3100</v>
      </c>
      <c r="D180" s="15">
        <v>3626362.81</v>
      </c>
      <c r="E180" s="15">
        <v>1044924.2262465517</v>
      </c>
      <c r="F180" s="234">
        <f>Yhteenveto[[#This Row],[Ikärakenne, laskennallinen kustannus]]+Yhteenveto[[#This Row],[Muut laskennalliset kustannukset ]]</f>
        <v>4671287.0362465521</v>
      </c>
      <c r="G180" s="329">
        <v>1388.69</v>
      </c>
      <c r="H180" s="17">
        <v>4304939</v>
      </c>
      <c r="I180" s="345">
        <f>Yhteenveto[[#This Row],[Laskennalliset kustannukset yhteensä]]-Yhteenveto[[#This Row],[Omarahoitusosuus, €]]</f>
        <v>366348.03624655213</v>
      </c>
      <c r="J180" s="33">
        <v>284938.34065235581</v>
      </c>
      <c r="K180" s="34">
        <v>-961070.33681854722</v>
      </c>
      <c r="L180" s="234">
        <f>Yhteenveto[[#This Row],[Valtionosuus omarahoitusosuuden jälkeen (välisumma)]]+Yhteenveto[[#This Row],[Lisäosat yhteensä]]+Yhteenveto[[#This Row],[Valtionosuuteen tehtävät vähennykset ja lisäykset, netto]]</f>
        <v>-309783.95991963928</v>
      </c>
      <c r="M180" s="34">
        <v>1681732.3514559427</v>
      </c>
      <c r="N180" s="308">
        <f>SUM(Yhteenveto[[#This Row],[Valtionosuus ennen verotuloihin perustuvaa valtionosuuden tasausta]]+Yhteenveto[[#This Row],[Verotuloihin perustuva valtionosuuden tasaus]])</f>
        <v>1371948.3915363033</v>
      </c>
      <c r="O180" s="244">
        <v>664195.90807623544</v>
      </c>
      <c r="P180" s="380">
        <f>SUM(Yhteenveto[[#This Row],[Kunnan  peruspalvelujen valtionosuus ]:[Veroperustemuutoksista johtuvien veromenetysten korvaus]])</f>
        <v>2036144.2996125389</v>
      </c>
      <c r="Q180" s="34">
        <v>377246.71549999999</v>
      </c>
      <c r="R180" s="347">
        <f>+Yhteenveto[[#This Row],[Kunnan  peruspalvelujen valtionosuus ]]+Yhteenveto[[#This Row],[Veroperustemuutoksista johtuvien veromenetysten korvaus]]+Yhteenveto[[#This Row],[Kotikuntakorvaus, netto]]</f>
        <v>2413391.0151125388</v>
      </c>
      <c r="S180" s="11"/>
      <c r="T180"/>
    </row>
    <row r="181" spans="1:20" ht="15" x14ac:dyDescent="0.25">
      <c r="A181" s="32">
        <v>580</v>
      </c>
      <c r="B181" s="13" t="s">
        <v>186</v>
      </c>
      <c r="C181" s="15">
        <v>4438</v>
      </c>
      <c r="D181" s="15">
        <v>4237393.24</v>
      </c>
      <c r="E181" s="15">
        <v>1123703.6856307951</v>
      </c>
      <c r="F181" s="234">
        <f>Yhteenveto[[#This Row],[Ikärakenne, laskennallinen kustannus]]+Yhteenveto[[#This Row],[Muut laskennalliset kustannukset ]]</f>
        <v>5361096.9256307948</v>
      </c>
      <c r="G181" s="329">
        <v>1388.69</v>
      </c>
      <c r="H181" s="17">
        <v>6163006.2200000007</v>
      </c>
      <c r="I181" s="345">
        <f>Yhteenveto[[#This Row],[Laskennalliset kustannukset yhteensä]]-Yhteenveto[[#This Row],[Omarahoitusosuus, €]]</f>
        <v>-801909.29436920583</v>
      </c>
      <c r="J181" s="33">
        <v>683535.19485004852</v>
      </c>
      <c r="K181" s="34">
        <v>-872359.31096177094</v>
      </c>
      <c r="L181" s="234">
        <f>Yhteenveto[[#This Row],[Valtionosuus omarahoitusosuuden jälkeen (välisumma)]]+Yhteenveto[[#This Row],[Lisäosat yhteensä]]+Yhteenveto[[#This Row],[Valtionosuuteen tehtävät vähennykset ja lisäykset, netto]]</f>
        <v>-990733.41048092826</v>
      </c>
      <c r="M181" s="34">
        <v>2018922.5981847316</v>
      </c>
      <c r="N181" s="308">
        <f>SUM(Yhteenveto[[#This Row],[Valtionosuus ennen verotuloihin perustuvaa valtionosuuden tasausta]]+Yhteenveto[[#This Row],[Verotuloihin perustuva valtionosuuden tasaus]])</f>
        <v>1028189.1877038033</v>
      </c>
      <c r="O181" s="244">
        <v>1025465.9249549286</v>
      </c>
      <c r="P181" s="380">
        <f>SUM(Yhteenveto[[#This Row],[Kunnan  peruspalvelujen valtionosuus ]:[Veroperustemuutoksista johtuvien veromenetysten korvaus]])</f>
        <v>2053655.1126587319</v>
      </c>
      <c r="Q181" s="34">
        <v>69428.526500000007</v>
      </c>
      <c r="R181" s="347">
        <f>+Yhteenveto[[#This Row],[Kunnan  peruspalvelujen valtionosuus ]]+Yhteenveto[[#This Row],[Veroperustemuutoksista johtuvien veromenetysten korvaus]]+Yhteenveto[[#This Row],[Kotikuntakorvaus, netto]]</f>
        <v>2123083.6391587318</v>
      </c>
      <c r="S181" s="11"/>
      <c r="T181"/>
    </row>
    <row r="182" spans="1:20" ht="15" x14ac:dyDescent="0.25">
      <c r="A182" s="32">
        <v>581</v>
      </c>
      <c r="B182" s="13" t="s">
        <v>187</v>
      </c>
      <c r="C182" s="15">
        <v>6240</v>
      </c>
      <c r="D182" s="15">
        <v>8293967.0700000003</v>
      </c>
      <c r="E182" s="15">
        <v>1496328.8683508583</v>
      </c>
      <c r="F182" s="234">
        <f>Yhteenveto[[#This Row],[Ikärakenne, laskennallinen kustannus]]+Yhteenveto[[#This Row],[Muut laskennalliset kustannukset ]]</f>
        <v>9790295.9383508582</v>
      </c>
      <c r="G182" s="329">
        <v>1388.69</v>
      </c>
      <c r="H182" s="17">
        <v>8665425.5999999996</v>
      </c>
      <c r="I182" s="345">
        <f>Yhteenveto[[#This Row],[Laskennalliset kustannukset yhteensä]]-Yhteenveto[[#This Row],[Omarahoitusosuus, €]]</f>
        <v>1124870.3383508585</v>
      </c>
      <c r="J182" s="33">
        <v>506285.54328282992</v>
      </c>
      <c r="K182" s="34">
        <v>-1470218.7337477845</v>
      </c>
      <c r="L182" s="234">
        <f>Yhteenveto[[#This Row],[Valtionosuus omarahoitusosuuden jälkeen (välisumma)]]+Yhteenveto[[#This Row],[Lisäosat yhteensä]]+Yhteenveto[[#This Row],[Valtionosuuteen tehtävät vähennykset ja lisäykset, netto]]</f>
        <v>160937.14788590395</v>
      </c>
      <c r="M182" s="34">
        <v>2191744.4437877815</v>
      </c>
      <c r="N182" s="308">
        <f>SUM(Yhteenveto[[#This Row],[Valtionosuus ennen verotuloihin perustuvaa valtionosuuden tasausta]]+Yhteenveto[[#This Row],[Verotuloihin perustuva valtionosuuden tasaus]])</f>
        <v>2352681.5916736852</v>
      </c>
      <c r="O182" s="244">
        <v>1224477.4940081832</v>
      </c>
      <c r="P182" s="380">
        <f>SUM(Yhteenveto[[#This Row],[Kunnan  peruspalvelujen valtionosuus ]:[Veroperustemuutoksista johtuvien veromenetysten korvaus]])</f>
        <v>3577159.0856818687</v>
      </c>
      <c r="Q182" s="34">
        <v>107649.679</v>
      </c>
      <c r="R182" s="347">
        <f>+Yhteenveto[[#This Row],[Kunnan  peruspalvelujen valtionosuus ]]+Yhteenveto[[#This Row],[Veroperustemuutoksista johtuvien veromenetysten korvaus]]+Yhteenveto[[#This Row],[Kotikuntakorvaus, netto]]</f>
        <v>3684808.7646818687</v>
      </c>
      <c r="S182" s="11"/>
      <c r="T182"/>
    </row>
    <row r="183" spans="1:20" ht="15" x14ac:dyDescent="0.25">
      <c r="A183" s="32">
        <v>583</v>
      </c>
      <c r="B183" s="13" t="s">
        <v>188</v>
      </c>
      <c r="C183" s="15">
        <v>947</v>
      </c>
      <c r="D183" s="15">
        <v>934307.18</v>
      </c>
      <c r="E183" s="15">
        <v>909516.4553493592</v>
      </c>
      <c r="F183" s="234">
        <f>Yhteenveto[[#This Row],[Ikärakenne, laskennallinen kustannus]]+Yhteenveto[[#This Row],[Muut laskennalliset kustannukset ]]</f>
        <v>1843823.6353493594</v>
      </c>
      <c r="G183" s="329">
        <v>1388.69</v>
      </c>
      <c r="H183" s="17">
        <v>1315089.4300000002</v>
      </c>
      <c r="I183" s="345">
        <f>Yhteenveto[[#This Row],[Laskennalliset kustannukset yhteensä]]-Yhteenveto[[#This Row],[Omarahoitusosuus, €]]</f>
        <v>528734.2053493592</v>
      </c>
      <c r="J183" s="33">
        <v>365765.40323805989</v>
      </c>
      <c r="K183" s="34">
        <v>-262618.22234375123</v>
      </c>
      <c r="L183" s="234">
        <f>Yhteenveto[[#This Row],[Valtionosuus omarahoitusosuuden jälkeen (välisumma)]]+Yhteenveto[[#This Row],[Lisäosat yhteensä]]+Yhteenveto[[#This Row],[Valtionosuuteen tehtävät vähennykset ja lisäykset, netto]]</f>
        <v>631881.38624366792</v>
      </c>
      <c r="M183" s="34">
        <v>37541.577134502841</v>
      </c>
      <c r="N183" s="308">
        <f>SUM(Yhteenveto[[#This Row],[Valtionosuus ennen verotuloihin perustuvaa valtionosuuden tasausta]]+Yhteenveto[[#This Row],[Verotuloihin perustuva valtionosuuden tasaus]])</f>
        <v>669422.96337817074</v>
      </c>
      <c r="O183" s="244">
        <v>191518.08710063214</v>
      </c>
      <c r="P183" s="380">
        <f>SUM(Yhteenveto[[#This Row],[Kunnan  peruspalvelujen valtionosuus ]:[Veroperustemuutoksista johtuvien veromenetysten korvaus]])</f>
        <v>860941.05047880288</v>
      </c>
      <c r="Q183" s="34">
        <v>149653.5435</v>
      </c>
      <c r="R183" s="347">
        <f>+Yhteenveto[[#This Row],[Kunnan  peruspalvelujen valtionosuus ]]+Yhteenveto[[#This Row],[Veroperustemuutoksista johtuvien veromenetysten korvaus]]+Yhteenveto[[#This Row],[Kotikuntakorvaus, netto]]</f>
        <v>1010594.5939788029</v>
      </c>
      <c r="S183" s="11"/>
      <c r="T183"/>
    </row>
    <row r="184" spans="1:20" ht="15" x14ac:dyDescent="0.25">
      <c r="A184" s="32">
        <v>584</v>
      </c>
      <c r="B184" s="13" t="s">
        <v>189</v>
      </c>
      <c r="C184" s="15">
        <v>2653</v>
      </c>
      <c r="D184" s="15">
        <v>6317222.1099999994</v>
      </c>
      <c r="E184" s="15">
        <v>849111.9635860027</v>
      </c>
      <c r="F184" s="234">
        <f>Yhteenveto[[#This Row],[Ikärakenne, laskennallinen kustannus]]+Yhteenveto[[#This Row],[Muut laskennalliset kustannukset ]]</f>
        <v>7166334.073586002</v>
      </c>
      <c r="G184" s="329">
        <v>1388.69</v>
      </c>
      <c r="H184" s="17">
        <v>3684194.5700000003</v>
      </c>
      <c r="I184" s="345">
        <f>Yhteenveto[[#This Row],[Laskennalliset kustannukset yhteensä]]-Yhteenveto[[#This Row],[Omarahoitusosuus, €]]</f>
        <v>3482139.5035860017</v>
      </c>
      <c r="J184" s="33">
        <v>411345.83766883478</v>
      </c>
      <c r="K184" s="34">
        <v>-1079781.6463753358</v>
      </c>
      <c r="L184" s="234">
        <f>Yhteenveto[[#This Row],[Valtionosuus omarahoitusosuuden jälkeen (välisumma)]]+Yhteenveto[[#This Row],[Lisäosat yhteensä]]+Yhteenveto[[#This Row],[Valtionosuuteen tehtävät vähennykset ja lisäykset, netto]]</f>
        <v>2813703.6948795007</v>
      </c>
      <c r="M184" s="34">
        <v>1820969.3542463663</v>
      </c>
      <c r="N184" s="308">
        <f>SUM(Yhteenveto[[#This Row],[Valtionosuus ennen verotuloihin perustuvaa valtionosuuden tasausta]]+Yhteenveto[[#This Row],[Verotuloihin perustuva valtionosuuden tasaus]])</f>
        <v>4634673.049125867</v>
      </c>
      <c r="O184" s="244">
        <v>547646.60296014382</v>
      </c>
      <c r="P184" s="380">
        <f>SUM(Yhteenveto[[#This Row],[Kunnan  peruspalvelujen valtionosuus ]:[Veroperustemuutoksista johtuvien veromenetysten korvaus]])</f>
        <v>5182319.6520860111</v>
      </c>
      <c r="Q184" s="34">
        <v>12609.04</v>
      </c>
      <c r="R184" s="347">
        <f>+Yhteenveto[[#This Row],[Kunnan  peruspalvelujen valtionosuus ]]+Yhteenveto[[#This Row],[Veroperustemuutoksista johtuvien veromenetysten korvaus]]+Yhteenveto[[#This Row],[Kotikuntakorvaus, netto]]</f>
        <v>5194928.6920860112</v>
      </c>
      <c r="S184" s="11"/>
      <c r="T184"/>
    </row>
    <row r="185" spans="1:20" ht="15" x14ac:dyDescent="0.25">
      <c r="A185" s="32">
        <v>588</v>
      </c>
      <c r="B185" s="13" t="s">
        <v>190</v>
      </c>
      <c r="C185" s="15">
        <v>1600</v>
      </c>
      <c r="D185" s="15">
        <v>1636407.79</v>
      </c>
      <c r="E185" s="15">
        <v>530269.73376546439</v>
      </c>
      <c r="F185" s="234">
        <f>Yhteenveto[[#This Row],[Ikärakenne, laskennallinen kustannus]]+Yhteenveto[[#This Row],[Muut laskennalliset kustannukset ]]</f>
        <v>2166677.5237654643</v>
      </c>
      <c r="G185" s="329">
        <v>1388.69</v>
      </c>
      <c r="H185" s="17">
        <v>2221904</v>
      </c>
      <c r="I185" s="345">
        <f>Yhteenveto[[#This Row],[Laskennalliset kustannukset yhteensä]]-Yhteenveto[[#This Row],[Omarahoitusosuus, €]]</f>
        <v>-55226.476234535687</v>
      </c>
      <c r="J185" s="33">
        <v>223431.46165622419</v>
      </c>
      <c r="K185" s="34">
        <v>-1155562.8300254799</v>
      </c>
      <c r="L185" s="234">
        <f>Yhteenveto[[#This Row],[Valtionosuus omarahoitusosuuden jälkeen (välisumma)]]+Yhteenveto[[#This Row],[Lisäosat yhteensä]]+Yhteenveto[[#This Row],[Valtionosuuteen tehtävät vähennykset ja lisäykset, netto]]</f>
        <v>-987357.84460379137</v>
      </c>
      <c r="M185" s="34">
        <v>441902.08535899949</v>
      </c>
      <c r="N185" s="308">
        <f>SUM(Yhteenveto[[#This Row],[Valtionosuus ennen verotuloihin perustuvaa valtionosuuden tasausta]]+Yhteenveto[[#This Row],[Verotuloihin perustuva valtionosuuden tasaus]])</f>
        <v>-545455.75924479193</v>
      </c>
      <c r="O185" s="244">
        <v>380138.47448730201</v>
      </c>
      <c r="P185" s="380">
        <f>SUM(Yhteenveto[[#This Row],[Kunnan  peruspalvelujen valtionosuus ]:[Veroperustemuutoksista johtuvien veromenetysten korvaus]])</f>
        <v>-165317.28475748992</v>
      </c>
      <c r="Q185" s="34">
        <v>-10623.116200000004</v>
      </c>
      <c r="R185" s="347">
        <f>+Yhteenveto[[#This Row],[Kunnan  peruspalvelujen valtionosuus ]]+Yhteenveto[[#This Row],[Veroperustemuutoksista johtuvien veromenetysten korvaus]]+Yhteenveto[[#This Row],[Kotikuntakorvaus, netto]]</f>
        <v>-175940.40095748991</v>
      </c>
      <c r="S185" s="11"/>
      <c r="T185"/>
    </row>
    <row r="186" spans="1:20" ht="15" x14ac:dyDescent="0.25">
      <c r="A186" s="32">
        <v>592</v>
      </c>
      <c r="B186" s="13" t="s">
        <v>191</v>
      </c>
      <c r="C186" s="15">
        <v>3651</v>
      </c>
      <c r="D186" s="15">
        <v>6393720.6799999997</v>
      </c>
      <c r="E186" s="15">
        <v>758254.88242505072</v>
      </c>
      <c r="F186" s="234">
        <f>Yhteenveto[[#This Row],[Ikärakenne, laskennallinen kustannus]]+Yhteenveto[[#This Row],[Muut laskennalliset kustannukset ]]</f>
        <v>7151975.5624250509</v>
      </c>
      <c r="G186" s="329">
        <v>1388.69</v>
      </c>
      <c r="H186" s="17">
        <v>5070107.1900000004</v>
      </c>
      <c r="I186" s="345">
        <f>Yhteenveto[[#This Row],[Laskennalliset kustannukset yhteensä]]-Yhteenveto[[#This Row],[Omarahoitusosuus, €]]</f>
        <v>2081868.3724250505</v>
      </c>
      <c r="J186" s="33">
        <v>191504.5957385455</v>
      </c>
      <c r="K186" s="34">
        <v>-1136738.6756527305</v>
      </c>
      <c r="L186" s="234">
        <f>Yhteenveto[[#This Row],[Valtionosuus omarahoitusosuuden jälkeen (välisumma)]]+Yhteenveto[[#This Row],[Lisäosat yhteensä]]+Yhteenveto[[#This Row],[Valtionosuuteen tehtävät vähennykset ja lisäykset, netto]]</f>
        <v>1136634.2925108655</v>
      </c>
      <c r="M186" s="34">
        <v>1425204.221694584</v>
      </c>
      <c r="N186" s="308">
        <f>SUM(Yhteenveto[[#This Row],[Valtionosuus ennen verotuloihin perustuvaa valtionosuuden tasausta]]+Yhteenveto[[#This Row],[Verotuloihin perustuva valtionosuuden tasaus]])</f>
        <v>2561838.5142054493</v>
      </c>
      <c r="O186" s="244">
        <v>673755.39020160388</v>
      </c>
      <c r="P186" s="380">
        <f>SUM(Yhteenveto[[#This Row],[Kunnan  peruspalvelujen valtionosuus ]:[Veroperustemuutoksista johtuvien veromenetysten korvaus]])</f>
        <v>3235593.9044070533</v>
      </c>
      <c r="Q186" s="34">
        <v>134522.69549999997</v>
      </c>
      <c r="R186" s="347">
        <f>+Yhteenveto[[#This Row],[Kunnan  peruspalvelujen valtionosuus ]]+Yhteenveto[[#This Row],[Veroperustemuutoksista johtuvien veromenetysten korvaus]]+Yhteenveto[[#This Row],[Kotikuntakorvaus, netto]]</f>
        <v>3370116.5999070532</v>
      </c>
      <c r="S186" s="11"/>
      <c r="T186"/>
    </row>
    <row r="187" spans="1:20" ht="15" x14ac:dyDescent="0.25">
      <c r="A187" s="32">
        <v>593</v>
      </c>
      <c r="B187" s="13" t="s">
        <v>192</v>
      </c>
      <c r="C187" s="15">
        <v>17077</v>
      </c>
      <c r="D187" s="15">
        <v>19307964.380000003</v>
      </c>
      <c r="E187" s="15">
        <v>3646650.8654118092</v>
      </c>
      <c r="F187" s="234">
        <f>Yhteenveto[[#This Row],[Ikärakenne, laskennallinen kustannus]]+Yhteenveto[[#This Row],[Muut laskennalliset kustannukset ]]</f>
        <v>22954615.245411813</v>
      </c>
      <c r="G187" s="329">
        <v>1388.69</v>
      </c>
      <c r="H187" s="17">
        <v>23714659.130000003</v>
      </c>
      <c r="I187" s="345">
        <f>Yhteenveto[[#This Row],[Laskennalliset kustannukset yhteensä]]-Yhteenveto[[#This Row],[Omarahoitusosuus, €]]</f>
        <v>-760043.88458818942</v>
      </c>
      <c r="J187" s="33">
        <v>566485.44852760469</v>
      </c>
      <c r="K187" s="34">
        <v>-5180548.5006927382</v>
      </c>
      <c r="L187" s="234">
        <f>Yhteenveto[[#This Row],[Valtionosuus omarahoitusosuuden jälkeen (välisumma)]]+Yhteenveto[[#This Row],[Lisäosat yhteensä]]+Yhteenveto[[#This Row],[Valtionosuuteen tehtävät vähennykset ja lisäykset, netto]]</f>
        <v>-5374106.9367533233</v>
      </c>
      <c r="M187" s="34">
        <v>6268444.1043851022</v>
      </c>
      <c r="N187" s="308">
        <f>SUM(Yhteenveto[[#This Row],[Valtionosuus ennen verotuloihin perustuvaa valtionosuuden tasausta]]+Yhteenveto[[#This Row],[Verotuloihin perustuva valtionosuuden tasaus]])</f>
        <v>894337.16763177887</v>
      </c>
      <c r="O187" s="244">
        <v>3322183.4441921045</v>
      </c>
      <c r="P187" s="380">
        <f>SUM(Yhteenveto[[#This Row],[Kunnan  peruspalvelujen valtionosuus ]:[Veroperustemuutoksista johtuvien veromenetysten korvaus]])</f>
        <v>4216520.6118238829</v>
      </c>
      <c r="Q187" s="34">
        <v>-260754.94719999994</v>
      </c>
      <c r="R187" s="347">
        <f>+Yhteenveto[[#This Row],[Kunnan  peruspalvelujen valtionosuus ]]+Yhteenveto[[#This Row],[Veroperustemuutoksista johtuvien veromenetysten korvaus]]+Yhteenveto[[#This Row],[Kotikuntakorvaus, netto]]</f>
        <v>3955765.6646238831</v>
      </c>
      <c r="S187" s="11"/>
      <c r="T187"/>
    </row>
    <row r="188" spans="1:20" ht="15" x14ac:dyDescent="0.25">
      <c r="A188" s="32">
        <v>595</v>
      </c>
      <c r="B188" s="13" t="s">
        <v>193</v>
      </c>
      <c r="C188" s="15">
        <v>4140</v>
      </c>
      <c r="D188" s="15">
        <v>5278059.09</v>
      </c>
      <c r="E188" s="15">
        <v>1386916.5126148714</v>
      </c>
      <c r="F188" s="234">
        <f>Yhteenveto[[#This Row],[Ikärakenne, laskennallinen kustannus]]+Yhteenveto[[#This Row],[Muut laskennalliset kustannukset ]]</f>
        <v>6664975.6026148712</v>
      </c>
      <c r="G188" s="329">
        <v>1388.69</v>
      </c>
      <c r="H188" s="17">
        <v>5749176.6000000006</v>
      </c>
      <c r="I188" s="345">
        <f>Yhteenveto[[#This Row],[Laskennalliset kustannukset yhteensä]]-Yhteenveto[[#This Row],[Omarahoitusosuus, €]]</f>
        <v>915799.00261487067</v>
      </c>
      <c r="J188" s="33">
        <v>631169.89066483779</v>
      </c>
      <c r="K188" s="34">
        <v>791636.2476621957</v>
      </c>
      <c r="L188" s="234">
        <f>Yhteenveto[[#This Row],[Valtionosuus omarahoitusosuuden jälkeen (välisumma)]]+Yhteenveto[[#This Row],[Lisäosat yhteensä]]+Yhteenveto[[#This Row],[Valtionosuuteen tehtävät vähennykset ja lisäykset, netto]]</f>
        <v>2338605.1409419039</v>
      </c>
      <c r="M188" s="34">
        <v>2280686.9865767313</v>
      </c>
      <c r="N188" s="308">
        <f>SUM(Yhteenveto[[#This Row],[Valtionosuus ennen verotuloihin perustuvaa valtionosuuden tasausta]]+Yhteenveto[[#This Row],[Verotuloihin perustuva valtionosuuden tasaus]])</f>
        <v>4619292.1275186352</v>
      </c>
      <c r="O188" s="244">
        <v>965502.29387445038</v>
      </c>
      <c r="P188" s="380">
        <f>SUM(Yhteenveto[[#This Row],[Kunnan  peruspalvelujen valtionosuus ]:[Veroperustemuutoksista johtuvien veromenetysten korvaus]])</f>
        <v>5584794.4213930853</v>
      </c>
      <c r="Q188" s="34">
        <v>137438.53600000005</v>
      </c>
      <c r="R188" s="347">
        <f>+Yhteenveto[[#This Row],[Kunnan  peruspalvelujen valtionosuus ]]+Yhteenveto[[#This Row],[Veroperustemuutoksista johtuvien veromenetysten korvaus]]+Yhteenveto[[#This Row],[Kotikuntakorvaus, netto]]</f>
        <v>5722232.9573930856</v>
      </c>
      <c r="S188" s="11"/>
      <c r="T188"/>
    </row>
    <row r="189" spans="1:20" ht="15" x14ac:dyDescent="0.25">
      <c r="A189" s="32">
        <v>598</v>
      </c>
      <c r="B189" s="13" t="s">
        <v>194</v>
      </c>
      <c r="C189" s="15">
        <v>19207</v>
      </c>
      <c r="D189" s="15">
        <v>28060120.249999996</v>
      </c>
      <c r="E189" s="15">
        <v>9082732.7744789366</v>
      </c>
      <c r="F189" s="234">
        <f>Yhteenveto[[#This Row],[Ikärakenne, laskennallinen kustannus]]+Yhteenveto[[#This Row],[Muut laskennalliset kustannukset ]]</f>
        <v>37142853.024478935</v>
      </c>
      <c r="G189" s="329">
        <v>1388.69</v>
      </c>
      <c r="H189" s="17">
        <v>26672568.830000002</v>
      </c>
      <c r="I189" s="345">
        <f>Yhteenveto[[#This Row],[Laskennalliset kustannukset yhteensä]]-Yhteenveto[[#This Row],[Omarahoitusosuus, €]]</f>
        <v>10470284.194478933</v>
      </c>
      <c r="J189" s="33">
        <v>616229.46565648774</v>
      </c>
      <c r="K189" s="34">
        <v>-13226256.062483158</v>
      </c>
      <c r="L189" s="234">
        <f>Yhteenveto[[#This Row],[Valtionosuus omarahoitusosuuden jälkeen (välisumma)]]+Yhteenveto[[#This Row],[Lisäosat yhteensä]]+Yhteenveto[[#This Row],[Valtionosuuteen tehtävät vähennykset ja lisäykset, netto]]</f>
        <v>-2139742.4023477379</v>
      </c>
      <c r="M189" s="34">
        <v>1509816.7851735575</v>
      </c>
      <c r="N189" s="308">
        <f>SUM(Yhteenveto[[#This Row],[Valtionosuus ennen verotuloihin perustuvaa valtionosuuden tasausta]]+Yhteenveto[[#This Row],[Verotuloihin perustuva valtionosuuden tasaus]])</f>
        <v>-629925.61717418046</v>
      </c>
      <c r="O189" s="244">
        <v>3076435.0527252527</v>
      </c>
      <c r="P189" s="380">
        <f>SUM(Yhteenveto[[#This Row],[Kunnan  peruspalvelujen valtionosuus ]:[Veroperustemuutoksista johtuvien veromenetysten korvaus]])</f>
        <v>2446509.4355510725</v>
      </c>
      <c r="Q189" s="34">
        <v>819666.40649999992</v>
      </c>
      <c r="R189" s="347">
        <f>+Yhteenveto[[#This Row],[Kunnan  peruspalvelujen valtionosuus ]]+Yhteenveto[[#This Row],[Veroperustemuutoksista johtuvien veromenetysten korvaus]]+Yhteenveto[[#This Row],[Kotikuntakorvaus, netto]]</f>
        <v>3266175.8420510725</v>
      </c>
      <c r="S189" s="11"/>
      <c r="T189"/>
    </row>
    <row r="190" spans="1:20" ht="15" x14ac:dyDescent="0.25">
      <c r="A190" s="32">
        <v>599</v>
      </c>
      <c r="B190" s="13" t="s">
        <v>195</v>
      </c>
      <c r="C190" s="15">
        <v>11206</v>
      </c>
      <c r="D190" s="15">
        <v>24901488.050000001</v>
      </c>
      <c r="E190" s="15">
        <v>4552825.8347746795</v>
      </c>
      <c r="F190" s="234">
        <f>Yhteenveto[[#This Row],[Ikärakenne, laskennallinen kustannus]]+Yhteenveto[[#This Row],[Muut laskennalliset kustannukset ]]</f>
        <v>29454313.884774681</v>
      </c>
      <c r="G190" s="329">
        <v>1388.69</v>
      </c>
      <c r="H190" s="17">
        <v>15561660.140000001</v>
      </c>
      <c r="I190" s="345">
        <f>Yhteenveto[[#This Row],[Laskennalliset kustannukset yhteensä]]-Yhteenveto[[#This Row],[Omarahoitusosuus, €]]</f>
        <v>13892653.744774681</v>
      </c>
      <c r="J190" s="33">
        <v>384214.14542826614</v>
      </c>
      <c r="K190" s="34">
        <v>-4744139.062913198</v>
      </c>
      <c r="L190" s="234">
        <f>Yhteenveto[[#This Row],[Valtionosuus omarahoitusosuuden jälkeen (välisumma)]]+Yhteenveto[[#This Row],[Lisäosat yhteensä]]+Yhteenveto[[#This Row],[Valtionosuuteen tehtävät vähennykset ja lisäykset, netto]]</f>
        <v>9532728.8272897489</v>
      </c>
      <c r="M190" s="34">
        <v>4793569.6578630488</v>
      </c>
      <c r="N190" s="308">
        <f>SUM(Yhteenveto[[#This Row],[Valtionosuus ennen verotuloihin perustuvaa valtionosuuden tasausta]]+Yhteenveto[[#This Row],[Verotuloihin perustuva valtionosuuden tasaus]])</f>
        <v>14326298.485152798</v>
      </c>
      <c r="O190" s="244">
        <v>2040595.8378582234</v>
      </c>
      <c r="P190" s="380">
        <f>SUM(Yhteenveto[[#This Row],[Kunnan  peruspalvelujen valtionosuus ]:[Veroperustemuutoksista johtuvien veromenetysten korvaus]])</f>
        <v>16366894.323011022</v>
      </c>
      <c r="Q190" s="34">
        <v>-494983.62650000013</v>
      </c>
      <c r="R190" s="347">
        <f>+Yhteenveto[[#This Row],[Kunnan  peruspalvelujen valtionosuus ]]+Yhteenveto[[#This Row],[Veroperustemuutoksista johtuvien veromenetysten korvaus]]+Yhteenveto[[#This Row],[Kotikuntakorvaus, netto]]</f>
        <v>15871910.696511023</v>
      </c>
      <c r="S190" s="11"/>
      <c r="T190"/>
    </row>
    <row r="191" spans="1:20" ht="15" x14ac:dyDescent="0.25">
      <c r="A191" s="32">
        <v>601</v>
      </c>
      <c r="B191" s="13" t="s">
        <v>196</v>
      </c>
      <c r="C191" s="15">
        <v>3786</v>
      </c>
      <c r="D191" s="15">
        <v>5205820.45</v>
      </c>
      <c r="E191" s="15">
        <v>1246506.0826867307</v>
      </c>
      <c r="F191" s="234">
        <f>Yhteenveto[[#This Row],[Ikärakenne, laskennallinen kustannus]]+Yhteenveto[[#This Row],[Muut laskennalliset kustannukset ]]</f>
        <v>6452326.5326867308</v>
      </c>
      <c r="G191" s="329">
        <v>1388.69</v>
      </c>
      <c r="H191" s="17">
        <v>5257580.34</v>
      </c>
      <c r="I191" s="345">
        <f>Yhteenveto[[#This Row],[Laskennalliset kustannukset yhteensä]]-Yhteenveto[[#This Row],[Omarahoitusosuus, €]]</f>
        <v>1194746.192686731</v>
      </c>
      <c r="J191" s="33">
        <v>627852.70438171772</v>
      </c>
      <c r="K191" s="34">
        <v>755052.48553718324</v>
      </c>
      <c r="L191" s="234">
        <f>Yhteenveto[[#This Row],[Valtionosuus omarahoitusosuuden jälkeen (välisumma)]]+Yhteenveto[[#This Row],[Lisäosat yhteensä]]+Yhteenveto[[#This Row],[Valtionosuuteen tehtävät vähennykset ja lisäykset, netto]]</f>
        <v>2577651.3826056318</v>
      </c>
      <c r="M191" s="34">
        <v>1539874.3496339608</v>
      </c>
      <c r="N191" s="308">
        <f>SUM(Yhteenveto[[#This Row],[Valtionosuus ennen verotuloihin perustuvaa valtionosuuden tasausta]]+Yhteenveto[[#This Row],[Verotuloihin perustuva valtionosuuden tasaus]])</f>
        <v>4117525.7322395928</v>
      </c>
      <c r="O191" s="244">
        <v>857854.44757574226</v>
      </c>
      <c r="P191" s="380">
        <f>SUM(Yhteenveto[[#This Row],[Kunnan  peruspalvelujen valtionosuus ]:[Veroperustemuutoksista johtuvien veromenetysten korvaus]])</f>
        <v>4975380.1798153352</v>
      </c>
      <c r="Q191" s="34">
        <v>-54486.814100000003</v>
      </c>
      <c r="R191" s="347">
        <f>+Yhteenveto[[#This Row],[Kunnan  peruspalvelujen valtionosuus ]]+Yhteenveto[[#This Row],[Veroperustemuutoksista johtuvien veromenetysten korvaus]]+Yhteenveto[[#This Row],[Kotikuntakorvaus, netto]]</f>
        <v>4920893.3657153351</v>
      </c>
      <c r="S191" s="11"/>
      <c r="T191"/>
    </row>
    <row r="192" spans="1:20" ht="15" x14ac:dyDescent="0.25">
      <c r="A192" s="32">
        <v>604</v>
      </c>
      <c r="B192" s="13" t="s">
        <v>197</v>
      </c>
      <c r="C192" s="15">
        <v>20405</v>
      </c>
      <c r="D192" s="15">
        <v>37616110.689999998</v>
      </c>
      <c r="E192" s="15">
        <v>2683885.8817924587</v>
      </c>
      <c r="F192" s="234">
        <f>Yhteenveto[[#This Row],[Ikärakenne, laskennallinen kustannus]]+Yhteenveto[[#This Row],[Muut laskennalliset kustannukset ]]</f>
        <v>40299996.571792454</v>
      </c>
      <c r="G192" s="329">
        <v>1388.69</v>
      </c>
      <c r="H192" s="17">
        <v>28336219.449999999</v>
      </c>
      <c r="I192" s="345">
        <f>Yhteenveto[[#This Row],[Laskennalliset kustannukset yhteensä]]-Yhteenveto[[#This Row],[Omarahoitusosuus, €]]</f>
        <v>11963777.121792454</v>
      </c>
      <c r="J192" s="33">
        <v>995378.95492871513</v>
      </c>
      <c r="K192" s="34">
        <v>3492880.6031722445</v>
      </c>
      <c r="L192" s="234">
        <f>Yhteenveto[[#This Row],[Valtionosuus omarahoitusosuuden jälkeen (välisumma)]]+Yhteenveto[[#This Row],[Lisäosat yhteensä]]+Yhteenveto[[#This Row],[Valtionosuuteen tehtävät vähennykset ja lisäykset, netto]]</f>
        <v>16452036.679893414</v>
      </c>
      <c r="M192" s="34">
        <v>-403690.54200171522</v>
      </c>
      <c r="N192" s="308">
        <f>SUM(Yhteenveto[[#This Row],[Valtionosuus ennen verotuloihin perustuvaa valtionosuuden tasausta]]+Yhteenveto[[#This Row],[Verotuloihin perustuva valtionosuuden tasaus]])</f>
        <v>16048346.137891699</v>
      </c>
      <c r="O192" s="244">
        <v>2119660.5445921016</v>
      </c>
      <c r="P192" s="380">
        <f>SUM(Yhteenveto[[#This Row],[Kunnan  peruspalvelujen valtionosuus ]:[Veroperustemuutoksista johtuvien veromenetysten korvaus]])</f>
        <v>18168006.6824838</v>
      </c>
      <c r="Q192" s="34">
        <v>-736090.53712000023</v>
      </c>
      <c r="R192" s="347">
        <f>+Yhteenveto[[#This Row],[Kunnan  peruspalvelujen valtionosuus ]]+Yhteenveto[[#This Row],[Veroperustemuutoksista johtuvien veromenetysten korvaus]]+Yhteenveto[[#This Row],[Kotikuntakorvaus, netto]]</f>
        <v>17431916.1453638</v>
      </c>
      <c r="S192" s="11"/>
      <c r="T192"/>
    </row>
    <row r="193" spans="1:20" ht="15" x14ac:dyDescent="0.25">
      <c r="A193" s="32">
        <v>607</v>
      </c>
      <c r="B193" s="13" t="s">
        <v>198</v>
      </c>
      <c r="C193" s="15">
        <v>4084</v>
      </c>
      <c r="D193" s="15">
        <v>5250196.6900000004</v>
      </c>
      <c r="E193" s="15">
        <v>1161226.3927524572</v>
      </c>
      <c r="F193" s="234">
        <f>Yhteenveto[[#This Row],[Ikärakenne, laskennallinen kustannus]]+Yhteenveto[[#This Row],[Muut laskennalliset kustannukset ]]</f>
        <v>6411423.0827524578</v>
      </c>
      <c r="G193" s="329">
        <v>1388.69</v>
      </c>
      <c r="H193" s="17">
        <v>5671409.96</v>
      </c>
      <c r="I193" s="345">
        <f>Yhteenveto[[#This Row],[Laskennalliset kustannukset yhteensä]]-Yhteenveto[[#This Row],[Omarahoitusosuus, €]]</f>
        <v>740013.12275245786</v>
      </c>
      <c r="J193" s="33">
        <v>276136.15085135447</v>
      </c>
      <c r="K193" s="34">
        <v>-1163834.9644568257</v>
      </c>
      <c r="L193" s="234">
        <f>Yhteenveto[[#This Row],[Valtionosuus omarahoitusosuuden jälkeen (välisumma)]]+Yhteenveto[[#This Row],[Lisäosat yhteensä]]+Yhteenveto[[#This Row],[Valtionosuuteen tehtävät vähennykset ja lisäykset, netto]]</f>
        <v>-147685.69085301342</v>
      </c>
      <c r="M193" s="34">
        <v>2534276.3673792565</v>
      </c>
      <c r="N193" s="308">
        <f>SUM(Yhteenveto[[#This Row],[Valtionosuus ennen verotuloihin perustuvaa valtionosuuden tasausta]]+Yhteenveto[[#This Row],[Verotuloihin perustuva valtionosuuden tasaus]])</f>
        <v>2386590.6765262429</v>
      </c>
      <c r="O193" s="244">
        <v>932883.37604997109</v>
      </c>
      <c r="P193" s="380">
        <f>SUM(Yhteenveto[[#This Row],[Kunnan  peruspalvelujen valtionosuus ]:[Veroperustemuutoksista johtuvien veromenetysten korvaus]])</f>
        <v>3319474.0525762141</v>
      </c>
      <c r="Q193" s="34">
        <v>-48860.029999999984</v>
      </c>
      <c r="R193" s="347">
        <f>+Yhteenveto[[#This Row],[Kunnan  peruspalvelujen valtionosuus ]]+Yhteenveto[[#This Row],[Veroperustemuutoksista johtuvien veromenetysten korvaus]]+Yhteenveto[[#This Row],[Kotikuntakorvaus, netto]]</f>
        <v>3270614.0225762143</v>
      </c>
      <c r="S193" s="11"/>
      <c r="T193"/>
    </row>
    <row r="194" spans="1:20" ht="15" x14ac:dyDescent="0.25">
      <c r="A194" s="32">
        <v>608</v>
      </c>
      <c r="B194" s="13" t="s">
        <v>199</v>
      </c>
      <c r="C194" s="15">
        <v>1980</v>
      </c>
      <c r="D194" s="15">
        <v>2687249.18</v>
      </c>
      <c r="E194" s="15">
        <v>447780.59790591523</v>
      </c>
      <c r="F194" s="234">
        <f>Yhteenveto[[#This Row],[Ikärakenne, laskennallinen kustannus]]+Yhteenveto[[#This Row],[Muut laskennalliset kustannukset ]]</f>
        <v>3135029.7779059154</v>
      </c>
      <c r="G194" s="329">
        <v>1388.69</v>
      </c>
      <c r="H194" s="17">
        <v>2749606.2</v>
      </c>
      <c r="I194" s="345">
        <f>Yhteenveto[[#This Row],[Laskennalliset kustannukset yhteensä]]-Yhteenveto[[#This Row],[Omarahoitusosuus, €]]</f>
        <v>385423.57790591521</v>
      </c>
      <c r="J194" s="33">
        <v>63065.241343613256</v>
      </c>
      <c r="K194" s="34">
        <v>-531263.00633959728</v>
      </c>
      <c r="L194" s="234">
        <f>Yhteenveto[[#This Row],[Valtionosuus omarahoitusosuuden jälkeen (välisumma)]]+Yhteenveto[[#This Row],[Lisäosat yhteensä]]+Yhteenveto[[#This Row],[Valtionosuuteen tehtävät vähennykset ja lisäykset, netto]]</f>
        <v>-82774.187090068823</v>
      </c>
      <c r="M194" s="34">
        <v>903365.75059115712</v>
      </c>
      <c r="N194" s="308">
        <f>SUM(Yhteenveto[[#This Row],[Valtionosuus ennen verotuloihin perustuvaa valtionosuuden tasausta]]+Yhteenveto[[#This Row],[Verotuloihin perustuva valtionosuuden tasaus]])</f>
        <v>820591.5635010883</v>
      </c>
      <c r="O194" s="244">
        <v>413284.45775106637</v>
      </c>
      <c r="P194" s="380">
        <f>SUM(Yhteenveto[[#This Row],[Kunnan  peruspalvelujen valtionosuus ]:[Veroperustemuutoksista johtuvien veromenetysten korvaus]])</f>
        <v>1233876.0212521546</v>
      </c>
      <c r="Q194" s="34">
        <v>-3152.2599999999948</v>
      </c>
      <c r="R194" s="347">
        <f>+Yhteenveto[[#This Row],[Kunnan  peruspalvelujen valtionosuus ]]+Yhteenveto[[#This Row],[Veroperustemuutoksista johtuvien veromenetysten korvaus]]+Yhteenveto[[#This Row],[Kotikuntakorvaus, netto]]</f>
        <v>1230723.7612521546</v>
      </c>
      <c r="S194" s="11"/>
      <c r="T194"/>
    </row>
    <row r="195" spans="1:20" ht="15" x14ac:dyDescent="0.25">
      <c r="A195" s="32">
        <v>609</v>
      </c>
      <c r="B195" s="13" t="s">
        <v>200</v>
      </c>
      <c r="C195" s="15">
        <v>83205</v>
      </c>
      <c r="D195" s="15">
        <v>110443623.35000001</v>
      </c>
      <c r="E195" s="15">
        <v>16233755.680296257</v>
      </c>
      <c r="F195" s="234">
        <f>Yhteenveto[[#This Row],[Ikärakenne, laskennallinen kustannus]]+Yhteenveto[[#This Row],[Muut laskennalliset kustannukset ]]</f>
        <v>126677379.03029627</v>
      </c>
      <c r="G195" s="329">
        <v>1388.69</v>
      </c>
      <c r="H195" s="17">
        <v>115545951.45</v>
      </c>
      <c r="I195" s="345">
        <f>Yhteenveto[[#This Row],[Laskennalliset kustannukset yhteensä]]-Yhteenveto[[#This Row],[Omarahoitusosuus, €]]</f>
        <v>11131427.580296263</v>
      </c>
      <c r="J195" s="33">
        <v>2769056.6244122479</v>
      </c>
      <c r="K195" s="34">
        <v>-31236392.415258028</v>
      </c>
      <c r="L195" s="234">
        <f>Yhteenveto[[#This Row],[Valtionosuus omarahoitusosuuden jälkeen (välisumma)]]+Yhteenveto[[#This Row],[Lisäosat yhteensä]]+Yhteenveto[[#This Row],[Valtionosuuteen tehtävät vähennykset ja lisäykset, netto]]</f>
        <v>-17335908.210549518</v>
      </c>
      <c r="M195" s="34">
        <v>22686581.203463353</v>
      </c>
      <c r="N195" s="308">
        <f>SUM(Yhteenveto[[#This Row],[Valtionosuus ennen verotuloihin perustuvaa valtionosuuden tasausta]]+Yhteenveto[[#This Row],[Verotuloihin perustuva valtionosuuden tasaus]])</f>
        <v>5350672.9929138348</v>
      </c>
      <c r="O195" s="244">
        <v>13542361.845734052</v>
      </c>
      <c r="P195" s="380">
        <f>SUM(Yhteenveto[[#This Row],[Kunnan  peruspalvelujen valtionosuus ]:[Veroperustemuutoksista johtuvien veromenetysten korvaus]])</f>
        <v>18893034.838647887</v>
      </c>
      <c r="Q195" s="34">
        <v>-2918215.7279100004</v>
      </c>
      <c r="R195" s="347">
        <f>+Yhteenveto[[#This Row],[Kunnan  peruspalvelujen valtionosuus ]]+Yhteenveto[[#This Row],[Veroperustemuutoksista johtuvien veromenetysten korvaus]]+Yhteenveto[[#This Row],[Kotikuntakorvaus, netto]]</f>
        <v>15974819.110737886</v>
      </c>
      <c r="S195" s="11"/>
      <c r="T195"/>
    </row>
    <row r="196" spans="1:20" ht="15" x14ac:dyDescent="0.25">
      <c r="A196" s="32">
        <v>611</v>
      </c>
      <c r="B196" s="13" t="s">
        <v>201</v>
      </c>
      <c r="C196" s="15">
        <v>5011</v>
      </c>
      <c r="D196" s="15">
        <v>9089631.4199999981</v>
      </c>
      <c r="E196" s="15">
        <v>775351.9869414022</v>
      </c>
      <c r="F196" s="234">
        <f>Yhteenveto[[#This Row],[Ikärakenne, laskennallinen kustannus]]+Yhteenveto[[#This Row],[Muut laskennalliset kustannukset ]]</f>
        <v>9864983.4069414008</v>
      </c>
      <c r="G196" s="329">
        <v>1388.69</v>
      </c>
      <c r="H196" s="17">
        <v>6958725.5899999999</v>
      </c>
      <c r="I196" s="345">
        <f>Yhteenveto[[#This Row],[Laskennalliset kustannukset yhteensä]]-Yhteenveto[[#This Row],[Omarahoitusosuus, €]]</f>
        <v>2906257.816941401</v>
      </c>
      <c r="J196" s="33">
        <v>115485.11081683912</v>
      </c>
      <c r="K196" s="34">
        <v>157535.29481506476</v>
      </c>
      <c r="L196" s="234">
        <f>Yhteenveto[[#This Row],[Valtionosuus omarahoitusosuuden jälkeen (välisumma)]]+Yhteenveto[[#This Row],[Lisäosat yhteensä]]+Yhteenveto[[#This Row],[Valtionosuuteen tehtävät vähennykset ja lisäykset, netto]]</f>
        <v>3179278.222573305</v>
      </c>
      <c r="M196" s="34">
        <v>1127579.3538515638</v>
      </c>
      <c r="N196" s="308">
        <f>SUM(Yhteenveto[[#This Row],[Valtionosuus ennen verotuloihin perustuvaa valtionosuuden tasausta]]+Yhteenveto[[#This Row],[Verotuloihin perustuva valtionosuuden tasaus]])</f>
        <v>4306857.5764248688</v>
      </c>
      <c r="O196" s="244">
        <v>719641.43990759377</v>
      </c>
      <c r="P196" s="380">
        <f>SUM(Yhteenveto[[#This Row],[Kunnan  peruspalvelujen valtionosuus ]:[Veroperustemuutoksista johtuvien veromenetysten korvaus]])</f>
        <v>5026499.0163324624</v>
      </c>
      <c r="Q196" s="34">
        <v>120069.58339999994</v>
      </c>
      <c r="R196" s="347">
        <f>+Yhteenveto[[#This Row],[Kunnan  peruspalvelujen valtionosuus ]]+Yhteenveto[[#This Row],[Veroperustemuutoksista johtuvien veromenetysten korvaus]]+Yhteenveto[[#This Row],[Kotikuntakorvaus, netto]]</f>
        <v>5146568.5997324623</v>
      </c>
      <c r="S196" s="11"/>
      <c r="T196"/>
    </row>
    <row r="197" spans="1:20" ht="15" x14ac:dyDescent="0.25">
      <c r="A197" s="32">
        <v>614</v>
      </c>
      <c r="B197" s="13" t="s">
        <v>202</v>
      </c>
      <c r="C197" s="15">
        <v>2999</v>
      </c>
      <c r="D197" s="15">
        <v>2468293.5599999996</v>
      </c>
      <c r="E197" s="15">
        <v>2817777.3796084132</v>
      </c>
      <c r="F197" s="234">
        <f>Yhteenveto[[#This Row],[Ikärakenne, laskennallinen kustannus]]+Yhteenveto[[#This Row],[Muut laskennalliset kustannukset ]]</f>
        <v>5286070.9396084128</v>
      </c>
      <c r="G197" s="329">
        <v>1388.69</v>
      </c>
      <c r="H197" s="17">
        <v>4164681.31</v>
      </c>
      <c r="I197" s="345">
        <f>Yhteenveto[[#This Row],[Laskennalliset kustannukset yhteensä]]-Yhteenveto[[#This Row],[Omarahoitusosuus, €]]</f>
        <v>1121389.6296084127</v>
      </c>
      <c r="J197" s="33">
        <v>1109338.3784000087</v>
      </c>
      <c r="K197" s="34">
        <v>-1375093.7551595673</v>
      </c>
      <c r="L197" s="234">
        <f>Yhteenveto[[#This Row],[Valtionosuus omarahoitusosuuden jälkeen (välisumma)]]+Yhteenveto[[#This Row],[Lisäosat yhteensä]]+Yhteenveto[[#This Row],[Valtionosuuteen tehtävät vähennykset ja lisäykset, netto]]</f>
        <v>855634.25284885406</v>
      </c>
      <c r="M197" s="34">
        <v>1516639.8992714647</v>
      </c>
      <c r="N197" s="308">
        <f>SUM(Yhteenveto[[#This Row],[Valtionosuus ennen verotuloihin perustuvaa valtionosuuden tasausta]]+Yhteenveto[[#This Row],[Verotuloihin perustuva valtionosuuden tasaus]])</f>
        <v>2372274.1521203187</v>
      </c>
      <c r="O197" s="244">
        <v>769000.93389053084</v>
      </c>
      <c r="P197" s="380">
        <f>SUM(Yhteenveto[[#This Row],[Kunnan  peruspalvelujen valtionosuus ]:[Veroperustemuutoksista johtuvien veromenetysten korvaus]])</f>
        <v>3141275.0860108496</v>
      </c>
      <c r="Q197" s="34">
        <v>-12609.04</v>
      </c>
      <c r="R197" s="347">
        <f>+Yhteenveto[[#This Row],[Kunnan  peruspalvelujen valtionosuus ]]+Yhteenveto[[#This Row],[Veroperustemuutoksista johtuvien veromenetysten korvaus]]+Yhteenveto[[#This Row],[Kotikuntakorvaus, netto]]</f>
        <v>3128666.0460108495</v>
      </c>
      <c r="S197" s="11"/>
      <c r="T197"/>
    </row>
    <row r="198" spans="1:20" ht="15" x14ac:dyDescent="0.25">
      <c r="A198" s="32">
        <v>615</v>
      </c>
      <c r="B198" s="13" t="s">
        <v>203</v>
      </c>
      <c r="C198" s="15">
        <v>7603</v>
      </c>
      <c r="D198" s="15">
        <v>11138299.85</v>
      </c>
      <c r="E198" s="15">
        <v>5531951.4301556116</v>
      </c>
      <c r="F198" s="234">
        <f>Yhteenveto[[#This Row],[Ikärakenne, laskennallinen kustannus]]+Yhteenveto[[#This Row],[Muut laskennalliset kustannukset ]]</f>
        <v>16670251.28015561</v>
      </c>
      <c r="G198" s="329">
        <v>1388.69</v>
      </c>
      <c r="H198" s="17">
        <v>10558210.07</v>
      </c>
      <c r="I198" s="345">
        <f>Yhteenveto[[#This Row],[Laskennalliset kustannukset yhteensä]]-Yhteenveto[[#This Row],[Omarahoitusosuus, €]]</f>
        <v>6112041.21015561</v>
      </c>
      <c r="J198" s="33">
        <v>2391584.8054636754</v>
      </c>
      <c r="K198" s="34">
        <v>1523831.3900385187</v>
      </c>
      <c r="L198" s="234">
        <f>Yhteenveto[[#This Row],[Valtionosuus omarahoitusosuuden jälkeen (välisumma)]]+Yhteenveto[[#This Row],[Lisäosat yhteensä]]+Yhteenveto[[#This Row],[Valtionosuuteen tehtävät vähennykset ja lisäykset, netto]]</f>
        <v>10027457.405657804</v>
      </c>
      <c r="M198" s="34">
        <v>3665159.1393682896</v>
      </c>
      <c r="N198" s="308">
        <f>SUM(Yhteenveto[[#This Row],[Valtionosuus ennen verotuloihin perustuvaa valtionosuuden tasausta]]+Yhteenveto[[#This Row],[Verotuloihin perustuva valtionosuuden tasaus]])</f>
        <v>13692616.545026094</v>
      </c>
      <c r="O198" s="244">
        <v>1557067.0265398102</v>
      </c>
      <c r="P198" s="380">
        <f>SUM(Yhteenveto[[#This Row],[Kunnan  peruspalvelujen valtionosuus ]:[Veroperustemuutoksista johtuvien veromenetysten korvaus]])</f>
        <v>15249683.571565904</v>
      </c>
      <c r="Q198" s="34">
        <v>10260.606299999985</v>
      </c>
      <c r="R198" s="347">
        <f>+Yhteenveto[[#This Row],[Kunnan  peruspalvelujen valtionosuus ]]+Yhteenveto[[#This Row],[Veroperustemuutoksista johtuvien veromenetysten korvaus]]+Yhteenveto[[#This Row],[Kotikuntakorvaus, netto]]</f>
        <v>15259944.177865904</v>
      </c>
      <c r="S198" s="11"/>
      <c r="T198"/>
    </row>
    <row r="199" spans="1:20" ht="15" x14ac:dyDescent="0.25">
      <c r="A199" s="32">
        <v>616</v>
      </c>
      <c r="B199" s="13" t="s">
        <v>204</v>
      </c>
      <c r="C199" s="15">
        <v>1807</v>
      </c>
      <c r="D199" s="15">
        <v>2560889.71</v>
      </c>
      <c r="E199" s="15">
        <v>365794.42009579338</v>
      </c>
      <c r="F199" s="234">
        <f>Yhteenveto[[#This Row],[Ikärakenne, laskennallinen kustannus]]+Yhteenveto[[#This Row],[Muut laskennalliset kustannukset ]]</f>
        <v>2926684.1300957934</v>
      </c>
      <c r="G199" s="329">
        <v>1388.69</v>
      </c>
      <c r="H199" s="17">
        <v>2509362.83</v>
      </c>
      <c r="I199" s="345">
        <f>Yhteenveto[[#This Row],[Laskennalliset kustannukset yhteensä]]-Yhteenveto[[#This Row],[Omarahoitusosuus, €]]</f>
        <v>417321.30009579333</v>
      </c>
      <c r="J199" s="33">
        <v>45544.562535367964</v>
      </c>
      <c r="K199" s="34">
        <v>-552956.71758146351</v>
      </c>
      <c r="L199" s="234">
        <f>Yhteenveto[[#This Row],[Valtionosuus omarahoitusosuuden jälkeen (välisumma)]]+Yhteenveto[[#This Row],[Lisäosat yhteensä]]+Yhteenveto[[#This Row],[Valtionosuuteen tehtävät vähennykset ja lisäykset, netto]]</f>
        <v>-90090.854950302222</v>
      </c>
      <c r="M199" s="34">
        <v>779712.87489525776</v>
      </c>
      <c r="N199" s="308">
        <f>SUM(Yhteenveto[[#This Row],[Valtionosuus ennen verotuloihin perustuvaa valtionosuuden tasausta]]+Yhteenveto[[#This Row],[Verotuloihin perustuva valtionosuuden tasaus]])</f>
        <v>689622.01994495559</v>
      </c>
      <c r="O199" s="244">
        <v>380148.71369228436</v>
      </c>
      <c r="P199" s="380">
        <f>SUM(Yhteenveto[[#This Row],[Kunnan  peruspalvelujen valtionosuus ]:[Veroperustemuutoksista johtuvien veromenetysten korvaus]])</f>
        <v>1069770.73363724</v>
      </c>
      <c r="Q199" s="34">
        <v>-694915.71700000006</v>
      </c>
      <c r="R199" s="347">
        <f>+Yhteenveto[[#This Row],[Kunnan  peruspalvelujen valtionosuus ]]+Yhteenveto[[#This Row],[Veroperustemuutoksista johtuvien veromenetysten korvaus]]+Yhteenveto[[#This Row],[Kotikuntakorvaus, netto]]</f>
        <v>374855.01663723995</v>
      </c>
      <c r="S199" s="11"/>
      <c r="T199"/>
    </row>
    <row r="200" spans="1:20" ht="15" x14ac:dyDescent="0.25">
      <c r="A200" s="32">
        <v>619</v>
      </c>
      <c r="B200" s="13" t="s">
        <v>205</v>
      </c>
      <c r="C200" s="15">
        <v>2675</v>
      </c>
      <c r="D200" s="15">
        <v>3198274.9699999997</v>
      </c>
      <c r="E200" s="15">
        <v>615048.22775912995</v>
      </c>
      <c r="F200" s="234">
        <f>Yhteenveto[[#This Row],[Ikärakenne, laskennallinen kustannus]]+Yhteenveto[[#This Row],[Muut laskennalliset kustannukset ]]</f>
        <v>3813323.1977591296</v>
      </c>
      <c r="G200" s="329">
        <v>1388.69</v>
      </c>
      <c r="H200" s="17">
        <v>3714745.75</v>
      </c>
      <c r="I200" s="345">
        <f>Yhteenveto[[#This Row],[Laskennalliset kustannukset yhteensä]]-Yhteenveto[[#This Row],[Omarahoitusosuus, €]]</f>
        <v>98577.447759129573</v>
      </c>
      <c r="J200" s="33">
        <v>155612.8713893822</v>
      </c>
      <c r="K200" s="34">
        <v>841437.76655665948</v>
      </c>
      <c r="L200" s="234">
        <f>Yhteenveto[[#This Row],[Valtionosuus omarahoitusosuuden jälkeen (välisumma)]]+Yhteenveto[[#This Row],[Lisäosat yhteensä]]+Yhteenveto[[#This Row],[Valtionosuuteen tehtävät vähennykset ja lisäykset, netto]]</f>
        <v>1095628.0857051713</v>
      </c>
      <c r="M200" s="34">
        <v>1560511.2675316883</v>
      </c>
      <c r="N200" s="308">
        <f>SUM(Yhteenveto[[#This Row],[Valtionosuus ennen verotuloihin perustuvaa valtionosuuden tasausta]]+Yhteenveto[[#This Row],[Verotuloihin perustuva valtionosuuden tasaus]])</f>
        <v>2656139.3532368597</v>
      </c>
      <c r="O200" s="244">
        <v>688811.51824984758</v>
      </c>
      <c r="P200" s="380">
        <f>SUM(Yhteenveto[[#This Row],[Kunnan  peruspalvelujen valtionosuus ]:[Veroperustemuutoksista johtuvien veromenetysten korvaus]])</f>
        <v>3344950.8714867071</v>
      </c>
      <c r="Q200" s="34">
        <v>219239.68300000002</v>
      </c>
      <c r="R200" s="347">
        <f>+Yhteenveto[[#This Row],[Kunnan  peruspalvelujen valtionosuus ]]+Yhteenveto[[#This Row],[Veroperustemuutoksista johtuvien veromenetysten korvaus]]+Yhteenveto[[#This Row],[Kotikuntakorvaus, netto]]</f>
        <v>3564190.5544867073</v>
      </c>
      <c r="S200" s="11"/>
      <c r="T200"/>
    </row>
    <row r="201" spans="1:20" ht="15" x14ac:dyDescent="0.25">
      <c r="A201" s="32">
        <v>620</v>
      </c>
      <c r="B201" s="13" t="s">
        <v>206</v>
      </c>
      <c r="C201" s="15">
        <v>2380</v>
      </c>
      <c r="D201" s="15">
        <v>2093995.27</v>
      </c>
      <c r="E201" s="15">
        <v>2264434.3621559893</v>
      </c>
      <c r="F201" s="234">
        <f>Yhteenveto[[#This Row],[Ikärakenne, laskennallinen kustannus]]+Yhteenveto[[#This Row],[Muut laskennalliset kustannukset ]]</f>
        <v>4358429.6321559893</v>
      </c>
      <c r="G201" s="329">
        <v>1388.69</v>
      </c>
      <c r="H201" s="17">
        <v>3305082.2</v>
      </c>
      <c r="I201" s="345">
        <f>Yhteenveto[[#This Row],[Laskennalliset kustannukset yhteensä]]-Yhteenveto[[#This Row],[Omarahoitusosuus, €]]</f>
        <v>1053347.4321559891</v>
      </c>
      <c r="J201" s="33">
        <v>863364.5885024661</v>
      </c>
      <c r="K201" s="34">
        <v>370812.85493872815</v>
      </c>
      <c r="L201" s="234">
        <f>Yhteenveto[[#This Row],[Valtionosuus omarahoitusosuuden jälkeen (välisumma)]]+Yhteenveto[[#This Row],[Lisäosat yhteensä]]+Yhteenveto[[#This Row],[Valtionosuuteen tehtävät vähennykset ja lisäykset, netto]]</f>
        <v>2287524.8755971836</v>
      </c>
      <c r="M201" s="34">
        <v>795721.41825120139</v>
      </c>
      <c r="N201" s="308">
        <f>SUM(Yhteenveto[[#This Row],[Valtionosuus ennen verotuloihin perustuvaa valtionosuuden tasausta]]+Yhteenveto[[#This Row],[Verotuloihin perustuva valtionosuuden tasaus]])</f>
        <v>3083246.2938483851</v>
      </c>
      <c r="O201" s="244">
        <v>591004.61593204807</v>
      </c>
      <c r="P201" s="380">
        <f>SUM(Yhteenveto[[#This Row],[Kunnan  peruspalvelujen valtionosuus ]:[Veroperustemuutoksista johtuvien veromenetysten korvaus]])</f>
        <v>3674250.9097804334</v>
      </c>
      <c r="Q201" s="34">
        <v>-36172.183500000006</v>
      </c>
      <c r="R201" s="347">
        <f>+Yhteenveto[[#This Row],[Kunnan  peruspalvelujen valtionosuus ]]+Yhteenveto[[#This Row],[Veroperustemuutoksista johtuvien veromenetysten korvaus]]+Yhteenveto[[#This Row],[Kotikuntakorvaus, netto]]</f>
        <v>3638078.7262804336</v>
      </c>
      <c r="S201" s="11"/>
      <c r="T201"/>
    </row>
    <row r="202" spans="1:20" ht="15" x14ac:dyDescent="0.25">
      <c r="A202" s="32">
        <v>623</v>
      </c>
      <c r="B202" s="13" t="s">
        <v>207</v>
      </c>
      <c r="C202" s="15">
        <v>2107</v>
      </c>
      <c r="D202" s="15">
        <v>1462304.42</v>
      </c>
      <c r="E202" s="15">
        <v>1741000.7568174296</v>
      </c>
      <c r="F202" s="234">
        <f>Yhteenveto[[#This Row],[Ikärakenne, laskennallinen kustannus]]+Yhteenveto[[#This Row],[Muut laskennalliset kustannukset ]]</f>
        <v>3203305.1768174293</v>
      </c>
      <c r="G202" s="329">
        <v>1388.69</v>
      </c>
      <c r="H202" s="17">
        <v>2925969.83</v>
      </c>
      <c r="I202" s="345">
        <f>Yhteenveto[[#This Row],[Laskennalliset kustannukset yhteensä]]-Yhteenveto[[#This Row],[Omarahoitusosuus, €]]</f>
        <v>277335.34681742918</v>
      </c>
      <c r="J202" s="33">
        <v>743410.17737965635</v>
      </c>
      <c r="K202" s="34">
        <v>396444.48038211261</v>
      </c>
      <c r="L202" s="234">
        <f>Yhteenveto[[#This Row],[Valtionosuus omarahoitusosuuden jälkeen (välisumma)]]+Yhteenveto[[#This Row],[Lisäosat yhteensä]]+Yhteenveto[[#This Row],[Valtionosuuteen tehtävät vähennykset ja lisäykset, netto]]</f>
        <v>1417190.0045791981</v>
      </c>
      <c r="M202" s="34">
        <v>-71486.339083328654</v>
      </c>
      <c r="N202" s="308">
        <f>SUM(Yhteenveto[[#This Row],[Valtionosuus ennen verotuloihin perustuvaa valtionosuuden tasausta]]+Yhteenveto[[#This Row],[Verotuloihin perustuva valtionosuuden tasaus]])</f>
        <v>1345703.6654958695</v>
      </c>
      <c r="O202" s="244">
        <v>474537.06906927645</v>
      </c>
      <c r="P202" s="380">
        <f>SUM(Yhteenveto[[#This Row],[Kunnan  peruspalvelujen valtionosuus ]:[Veroperustemuutoksista johtuvien veromenetysten korvaus]])</f>
        <v>1820240.7345651458</v>
      </c>
      <c r="Q202" s="34">
        <v>-69349.72</v>
      </c>
      <c r="R202" s="347">
        <f>+Yhteenveto[[#This Row],[Kunnan  peruspalvelujen valtionosuus ]]+Yhteenveto[[#This Row],[Veroperustemuutoksista johtuvien veromenetysten korvaus]]+Yhteenveto[[#This Row],[Kotikuntakorvaus, netto]]</f>
        <v>1750891.0145651458</v>
      </c>
      <c r="S202" s="11"/>
      <c r="T202"/>
    </row>
    <row r="203" spans="1:20" ht="15" x14ac:dyDescent="0.25">
      <c r="A203" s="32">
        <v>624</v>
      </c>
      <c r="B203" s="13" t="s">
        <v>208</v>
      </c>
      <c r="C203" s="15">
        <v>5117</v>
      </c>
      <c r="D203" s="15">
        <v>7631421.1399999997</v>
      </c>
      <c r="E203" s="15">
        <v>1392028.9208473645</v>
      </c>
      <c r="F203" s="234">
        <f>Yhteenveto[[#This Row],[Ikärakenne, laskennallinen kustannus]]+Yhteenveto[[#This Row],[Muut laskennalliset kustannukset ]]</f>
        <v>9023450.0608473644</v>
      </c>
      <c r="G203" s="329">
        <v>1388.69</v>
      </c>
      <c r="H203" s="17">
        <v>7105926.7300000004</v>
      </c>
      <c r="I203" s="345">
        <f>Yhteenveto[[#This Row],[Laskennalliset kustannukset yhteensä]]-Yhteenveto[[#This Row],[Omarahoitusosuus, €]]</f>
        <v>1917523.3308473639</v>
      </c>
      <c r="J203" s="33">
        <v>133510.82045890245</v>
      </c>
      <c r="K203" s="34">
        <v>984044.62917402142</v>
      </c>
      <c r="L203" s="234">
        <f>Yhteenveto[[#This Row],[Valtionosuus omarahoitusosuuden jälkeen (välisumma)]]+Yhteenveto[[#This Row],[Lisäosat yhteensä]]+Yhteenveto[[#This Row],[Valtionosuuteen tehtävät vähennykset ja lisäykset, netto]]</f>
        <v>3035078.780480288</v>
      </c>
      <c r="M203" s="34">
        <v>1080031.7538383401</v>
      </c>
      <c r="N203" s="308">
        <f>SUM(Yhteenveto[[#This Row],[Valtionosuus ennen verotuloihin perustuvaa valtionosuuden tasausta]]+Yhteenveto[[#This Row],[Verotuloihin perustuva valtionosuuden tasaus]])</f>
        <v>4115110.5343186278</v>
      </c>
      <c r="O203" s="244">
        <v>714644.12615671521</v>
      </c>
      <c r="P203" s="380">
        <f>SUM(Yhteenveto[[#This Row],[Kunnan  peruspalvelujen valtionosuus ]:[Veroperustemuutoksista johtuvien veromenetysten korvaus]])</f>
        <v>4829754.6604753435</v>
      </c>
      <c r="Q203" s="34">
        <v>-103000.09549999997</v>
      </c>
      <c r="R203" s="347">
        <f>+Yhteenveto[[#This Row],[Kunnan  peruspalvelujen valtionosuus ]]+Yhteenveto[[#This Row],[Veroperustemuutoksista johtuvien veromenetysten korvaus]]+Yhteenveto[[#This Row],[Kotikuntakorvaus, netto]]</f>
        <v>4726754.5649753436</v>
      </c>
      <c r="S203" s="11"/>
      <c r="T203"/>
    </row>
    <row r="204" spans="1:20" ht="15" x14ac:dyDescent="0.25">
      <c r="A204" s="32">
        <v>625</v>
      </c>
      <c r="B204" s="13" t="s">
        <v>209</v>
      </c>
      <c r="C204" s="15">
        <v>2991</v>
      </c>
      <c r="D204" s="15">
        <v>4875371.0500000007</v>
      </c>
      <c r="E204" s="15">
        <v>909153.96222216997</v>
      </c>
      <c r="F204" s="234">
        <f>Yhteenveto[[#This Row],[Ikärakenne, laskennallinen kustannus]]+Yhteenveto[[#This Row],[Muut laskennalliset kustannukset ]]</f>
        <v>5784525.0122221708</v>
      </c>
      <c r="G204" s="329">
        <v>1388.69</v>
      </c>
      <c r="H204" s="17">
        <v>4153571.79</v>
      </c>
      <c r="I204" s="345">
        <f>Yhteenveto[[#This Row],[Laskennalliset kustannukset yhteensä]]-Yhteenveto[[#This Row],[Omarahoitusosuus, €]]</f>
        <v>1630953.2222221708</v>
      </c>
      <c r="J204" s="33">
        <v>246291.54772811793</v>
      </c>
      <c r="K204" s="34">
        <v>1110008.7945017638</v>
      </c>
      <c r="L204" s="234">
        <f>Yhteenveto[[#This Row],[Valtionosuus omarahoitusosuuden jälkeen (välisumma)]]+Yhteenveto[[#This Row],[Lisäosat yhteensä]]+Yhteenveto[[#This Row],[Valtionosuuteen tehtävät vähennykset ja lisäykset, netto]]</f>
        <v>2987253.5644520526</v>
      </c>
      <c r="M204" s="34">
        <v>581409.5257253584</v>
      </c>
      <c r="N204" s="308">
        <f>SUM(Yhteenveto[[#This Row],[Valtionosuus ennen verotuloihin perustuvaa valtionosuuden tasausta]]+Yhteenveto[[#This Row],[Verotuloihin perustuva valtionosuuden tasaus]])</f>
        <v>3568663.0901774112</v>
      </c>
      <c r="O204" s="244">
        <v>557257.40818761988</v>
      </c>
      <c r="P204" s="380">
        <f>SUM(Yhteenveto[[#This Row],[Kunnan  peruspalvelujen valtionosuus ]:[Veroperustemuutoksista johtuvien veromenetysten korvaus]])</f>
        <v>4125920.4983650311</v>
      </c>
      <c r="Q204" s="34">
        <v>-4570.7769999999873</v>
      </c>
      <c r="R204" s="347">
        <f>+Yhteenveto[[#This Row],[Kunnan  peruspalvelujen valtionosuus ]]+Yhteenveto[[#This Row],[Veroperustemuutoksista johtuvien veromenetysten korvaus]]+Yhteenveto[[#This Row],[Kotikuntakorvaus, netto]]</f>
        <v>4121349.7213650313</v>
      </c>
      <c r="S204" s="11"/>
      <c r="T204"/>
    </row>
    <row r="205" spans="1:20" ht="15" x14ac:dyDescent="0.25">
      <c r="A205" s="32">
        <v>626</v>
      </c>
      <c r="B205" s="13" t="s">
        <v>210</v>
      </c>
      <c r="C205" s="15">
        <v>4835</v>
      </c>
      <c r="D205" s="15">
        <v>6566725.8999999994</v>
      </c>
      <c r="E205" s="15">
        <v>1644313.021462535</v>
      </c>
      <c r="F205" s="234">
        <f>Yhteenveto[[#This Row],[Ikärakenne, laskennallinen kustannus]]+Yhteenveto[[#This Row],[Muut laskennalliset kustannukset ]]</f>
        <v>8211038.921462534</v>
      </c>
      <c r="G205" s="329">
        <v>1388.69</v>
      </c>
      <c r="H205" s="17">
        <v>6714316.1500000004</v>
      </c>
      <c r="I205" s="345">
        <f>Yhteenveto[[#This Row],[Laskennalliset kustannukset yhteensä]]-Yhteenveto[[#This Row],[Omarahoitusosuus, €]]</f>
        <v>1496722.7714625336</v>
      </c>
      <c r="J205" s="33">
        <v>735044.16702250519</v>
      </c>
      <c r="K205" s="34">
        <v>-2003015.786395866</v>
      </c>
      <c r="L205" s="234">
        <f>Yhteenveto[[#This Row],[Valtionosuus omarahoitusosuuden jälkeen (välisumma)]]+Yhteenveto[[#This Row],[Lisäosat yhteensä]]+Yhteenveto[[#This Row],[Valtionosuuteen tehtävät vähennykset ja lisäykset, netto]]</f>
        <v>228751.15208917297</v>
      </c>
      <c r="M205" s="34">
        <v>1603048.7071316787</v>
      </c>
      <c r="N205" s="308">
        <f>SUM(Yhteenveto[[#This Row],[Valtionosuus ennen verotuloihin perustuvaa valtionosuuden tasausta]]+Yhteenveto[[#This Row],[Verotuloihin perustuva valtionosuuden tasaus]])</f>
        <v>1831799.8592208517</v>
      </c>
      <c r="O205" s="244">
        <v>957942.40238802379</v>
      </c>
      <c r="P205" s="380">
        <f>SUM(Yhteenveto[[#This Row],[Kunnan  peruspalvelujen valtionosuus ]:[Veroperustemuutoksista johtuvien veromenetysten korvaus]])</f>
        <v>2789742.2616088754</v>
      </c>
      <c r="Q205" s="34">
        <v>-6383.3265000000029</v>
      </c>
      <c r="R205" s="347">
        <f>+Yhteenveto[[#This Row],[Kunnan  peruspalvelujen valtionosuus ]]+Yhteenveto[[#This Row],[Veroperustemuutoksista johtuvien veromenetysten korvaus]]+Yhteenveto[[#This Row],[Kotikuntakorvaus, netto]]</f>
        <v>2783358.9351088754</v>
      </c>
      <c r="S205" s="11"/>
      <c r="T205"/>
    </row>
    <row r="206" spans="1:20" ht="15" x14ac:dyDescent="0.25">
      <c r="A206" s="32">
        <v>630</v>
      </c>
      <c r="B206" s="13" t="s">
        <v>211</v>
      </c>
      <c r="C206" s="15">
        <v>1635</v>
      </c>
      <c r="D206" s="15">
        <v>3374060.54</v>
      </c>
      <c r="E206" s="15">
        <v>914867.12745441566</v>
      </c>
      <c r="F206" s="234">
        <f>Yhteenveto[[#This Row],[Ikärakenne, laskennallinen kustannus]]+Yhteenveto[[#This Row],[Muut laskennalliset kustannukset ]]</f>
        <v>4288927.6674544159</v>
      </c>
      <c r="G206" s="329">
        <v>1388.69</v>
      </c>
      <c r="H206" s="17">
        <v>2270508.15</v>
      </c>
      <c r="I206" s="345">
        <f>Yhteenveto[[#This Row],[Laskennalliset kustannukset yhteensä]]-Yhteenveto[[#This Row],[Omarahoitusosuus, €]]</f>
        <v>2018419.517454416</v>
      </c>
      <c r="J206" s="33">
        <v>577288.53889276634</v>
      </c>
      <c r="K206" s="34">
        <v>-720643.61802165757</v>
      </c>
      <c r="L206" s="234">
        <f>Yhteenveto[[#This Row],[Valtionosuus omarahoitusosuuden jälkeen (välisumma)]]+Yhteenveto[[#This Row],[Lisäosat yhteensä]]+Yhteenveto[[#This Row],[Valtionosuuteen tehtävät vähennykset ja lisäykset, netto]]</f>
        <v>1875064.4383255248</v>
      </c>
      <c r="M206" s="34">
        <v>558549.9367131202</v>
      </c>
      <c r="N206" s="308">
        <f>SUM(Yhteenveto[[#This Row],[Valtionosuus ennen verotuloihin perustuvaa valtionosuuden tasausta]]+Yhteenveto[[#This Row],[Verotuloihin perustuva valtionosuuden tasaus]])</f>
        <v>2433614.3750386452</v>
      </c>
      <c r="O206" s="244">
        <v>295039.95447022474</v>
      </c>
      <c r="P206" s="380">
        <f>SUM(Yhteenveto[[#This Row],[Kunnan  peruspalvelujen valtionosuus ]:[Veroperustemuutoksista johtuvien veromenetysten korvaus]])</f>
        <v>2728654.3295088699</v>
      </c>
      <c r="Q206" s="34">
        <v>190711.72999999998</v>
      </c>
      <c r="R206" s="347">
        <f>+Yhteenveto[[#This Row],[Kunnan  peruspalvelujen valtionosuus ]]+Yhteenveto[[#This Row],[Veroperustemuutoksista johtuvien veromenetysten korvaus]]+Yhteenveto[[#This Row],[Kotikuntakorvaus, netto]]</f>
        <v>2919366.0595088699</v>
      </c>
      <c r="S206" s="11"/>
      <c r="T206"/>
    </row>
    <row r="207" spans="1:20" ht="15" x14ac:dyDescent="0.25">
      <c r="A207" s="32">
        <v>631</v>
      </c>
      <c r="B207" s="13" t="s">
        <v>212</v>
      </c>
      <c r="C207" s="15">
        <v>1963</v>
      </c>
      <c r="D207" s="15">
        <v>2674159.9899999998</v>
      </c>
      <c r="E207" s="15">
        <v>366631.94510328613</v>
      </c>
      <c r="F207" s="234">
        <f>Yhteenveto[[#This Row],[Ikärakenne, laskennallinen kustannus]]+Yhteenveto[[#This Row],[Muut laskennalliset kustannukset ]]</f>
        <v>3040791.9351032861</v>
      </c>
      <c r="G207" s="329">
        <v>1388.69</v>
      </c>
      <c r="H207" s="17">
        <v>2725998.47</v>
      </c>
      <c r="I207" s="345">
        <f>Yhteenveto[[#This Row],[Laskennalliset kustannukset yhteensä]]-Yhteenveto[[#This Row],[Omarahoitusosuus, €]]</f>
        <v>314793.46510328585</v>
      </c>
      <c r="J207" s="33">
        <v>37622.664639917763</v>
      </c>
      <c r="K207" s="34">
        <v>196110.47742865514</v>
      </c>
      <c r="L207" s="234">
        <f>Yhteenveto[[#This Row],[Valtionosuus omarahoitusosuuden jälkeen (välisumma)]]+Yhteenveto[[#This Row],[Lisäosat yhteensä]]+Yhteenveto[[#This Row],[Valtionosuuteen tehtävät vähennykset ja lisäykset, netto]]</f>
        <v>548526.60717185878</v>
      </c>
      <c r="M207" s="34">
        <v>593093.59426144965</v>
      </c>
      <c r="N207" s="308">
        <f>SUM(Yhteenveto[[#This Row],[Valtionosuus ennen verotuloihin perustuvaa valtionosuuden tasausta]]+Yhteenveto[[#This Row],[Verotuloihin perustuva valtionosuuden tasaus]])</f>
        <v>1141620.2014333084</v>
      </c>
      <c r="O207" s="244">
        <v>333250.12285065651</v>
      </c>
      <c r="P207" s="380">
        <f>SUM(Yhteenveto[[#This Row],[Kunnan  peruspalvelujen valtionosuus ]:[Veroperustemuutoksista johtuvien veromenetysten korvaus]])</f>
        <v>1474870.3242839649</v>
      </c>
      <c r="Q207" s="34">
        <v>-736320.65210000006</v>
      </c>
      <c r="R207" s="347">
        <f>+Yhteenveto[[#This Row],[Kunnan  peruspalvelujen valtionosuus ]]+Yhteenveto[[#This Row],[Veroperustemuutoksista johtuvien veromenetysten korvaus]]+Yhteenveto[[#This Row],[Kotikuntakorvaus, netto]]</f>
        <v>738549.67218396487</v>
      </c>
      <c r="S207" s="11"/>
      <c r="T207"/>
    </row>
    <row r="208" spans="1:20" ht="15" x14ac:dyDescent="0.25">
      <c r="A208" s="32">
        <v>635</v>
      </c>
      <c r="B208" s="13" t="s">
        <v>213</v>
      </c>
      <c r="C208" s="15">
        <v>6347</v>
      </c>
      <c r="D208" s="15">
        <v>8821669.4900000021</v>
      </c>
      <c r="E208" s="15">
        <v>1189590.766997874</v>
      </c>
      <c r="F208" s="234">
        <f>Yhteenveto[[#This Row],[Ikärakenne, laskennallinen kustannus]]+Yhteenveto[[#This Row],[Muut laskennalliset kustannukset ]]</f>
        <v>10011260.256997876</v>
      </c>
      <c r="G208" s="329">
        <v>1388.69</v>
      </c>
      <c r="H208" s="17">
        <v>8814015.4299999997</v>
      </c>
      <c r="I208" s="345">
        <f>Yhteenveto[[#This Row],[Laskennalliset kustannukset yhteensä]]-Yhteenveto[[#This Row],[Omarahoitusosuus, €]]</f>
        <v>1197244.8269978762</v>
      </c>
      <c r="J208" s="33">
        <v>323932.89168346417</v>
      </c>
      <c r="K208" s="34">
        <v>-880272.13913830998</v>
      </c>
      <c r="L208" s="234">
        <f>Yhteenveto[[#This Row],[Valtionosuus omarahoitusosuuden jälkeen (välisumma)]]+Yhteenveto[[#This Row],[Lisäosat yhteensä]]+Yhteenveto[[#This Row],[Valtionosuuteen tehtävät vähennykset ja lisäykset, netto]]</f>
        <v>640905.57954303036</v>
      </c>
      <c r="M208" s="34">
        <v>2319522.1496603829</v>
      </c>
      <c r="N208" s="308">
        <f>SUM(Yhteenveto[[#This Row],[Valtionosuus ennen verotuloihin perustuvaa valtionosuuden tasausta]]+Yhteenveto[[#This Row],[Verotuloihin perustuva valtionosuuden tasaus]])</f>
        <v>2960427.7292034132</v>
      </c>
      <c r="O208" s="244">
        <v>1238742.9642665072</v>
      </c>
      <c r="P208" s="380">
        <f>SUM(Yhteenveto[[#This Row],[Kunnan  peruspalvelujen valtionosuus ]:[Veroperustemuutoksista johtuvien veromenetysten korvaus]])</f>
        <v>4199170.6934699202</v>
      </c>
      <c r="Q208" s="34">
        <v>-499696.2551999999</v>
      </c>
      <c r="R208" s="347">
        <f>+Yhteenveto[[#This Row],[Kunnan  peruspalvelujen valtionosuus ]]+Yhteenveto[[#This Row],[Veroperustemuutoksista johtuvien veromenetysten korvaus]]+Yhteenveto[[#This Row],[Kotikuntakorvaus, netto]]</f>
        <v>3699474.4382699202</v>
      </c>
      <c r="S208" s="11"/>
      <c r="T208"/>
    </row>
    <row r="209" spans="1:20" ht="15" x14ac:dyDescent="0.25">
      <c r="A209" s="32">
        <v>636</v>
      </c>
      <c r="B209" s="13" t="s">
        <v>214</v>
      </c>
      <c r="C209" s="15">
        <v>8154</v>
      </c>
      <c r="D209" s="15">
        <v>13657311.890000001</v>
      </c>
      <c r="E209" s="15">
        <v>2002670.5223223213</v>
      </c>
      <c r="F209" s="234">
        <f>Yhteenveto[[#This Row],[Ikärakenne, laskennallinen kustannus]]+Yhteenveto[[#This Row],[Muut laskennalliset kustannukset ]]</f>
        <v>15659982.412322322</v>
      </c>
      <c r="G209" s="329">
        <v>1388.69</v>
      </c>
      <c r="H209" s="17">
        <v>11323378.26</v>
      </c>
      <c r="I209" s="345">
        <f>Yhteenveto[[#This Row],[Laskennalliset kustannukset yhteensä]]-Yhteenveto[[#This Row],[Omarahoitusosuus, €]]</f>
        <v>4336604.1523223221</v>
      </c>
      <c r="J209" s="33">
        <v>235038.18166686469</v>
      </c>
      <c r="K209" s="34">
        <v>30306.026485731174</v>
      </c>
      <c r="L209" s="234">
        <f>Yhteenveto[[#This Row],[Valtionosuus omarahoitusosuuden jälkeen (välisumma)]]+Yhteenveto[[#This Row],[Lisäosat yhteensä]]+Yhteenveto[[#This Row],[Valtionosuuteen tehtävät vähennykset ja lisäykset, netto]]</f>
        <v>4601948.360474918</v>
      </c>
      <c r="M209" s="34">
        <v>3741617.3530154377</v>
      </c>
      <c r="N209" s="308">
        <f>SUM(Yhteenveto[[#This Row],[Valtionosuus ennen verotuloihin perustuvaa valtionosuuden tasausta]]+Yhteenveto[[#This Row],[Verotuloihin perustuva valtionosuuden tasaus]])</f>
        <v>8343565.7134903558</v>
      </c>
      <c r="O209" s="244">
        <v>1738482.5819979981</v>
      </c>
      <c r="P209" s="380">
        <f>SUM(Yhteenveto[[#This Row],[Kunnan  peruspalvelujen valtionosuus ]:[Veroperustemuutoksista johtuvien veromenetysten korvaus]])</f>
        <v>10082048.295488354</v>
      </c>
      <c r="Q209" s="34">
        <v>695546.16899999999</v>
      </c>
      <c r="R209" s="347">
        <f>+Yhteenveto[[#This Row],[Kunnan  peruspalvelujen valtionosuus ]]+Yhteenveto[[#This Row],[Veroperustemuutoksista johtuvien veromenetysten korvaus]]+Yhteenveto[[#This Row],[Kotikuntakorvaus, netto]]</f>
        <v>10777594.464488354</v>
      </c>
      <c r="S209" s="11"/>
      <c r="T209"/>
    </row>
    <row r="210" spans="1:20" ht="15" x14ac:dyDescent="0.25">
      <c r="A210" s="32">
        <v>638</v>
      </c>
      <c r="B210" s="13" t="s">
        <v>215</v>
      </c>
      <c r="C210" s="15">
        <v>51232</v>
      </c>
      <c r="D210" s="15">
        <v>81846792.689999998</v>
      </c>
      <c r="E210" s="15">
        <v>17898117.535433266</v>
      </c>
      <c r="F210" s="234">
        <f>Yhteenveto[[#This Row],[Ikärakenne, laskennallinen kustannus]]+Yhteenveto[[#This Row],[Muut laskennalliset kustannukset ]]</f>
        <v>99744910.22543326</v>
      </c>
      <c r="G210" s="329">
        <v>1388.69</v>
      </c>
      <c r="H210" s="17">
        <v>71145366.079999998</v>
      </c>
      <c r="I210" s="345">
        <f>Yhteenveto[[#This Row],[Laskennalliset kustannukset yhteensä]]-Yhteenveto[[#This Row],[Omarahoitusosuus, €]]</f>
        <v>28599544.145433262</v>
      </c>
      <c r="J210" s="33">
        <v>1966672.3581661067</v>
      </c>
      <c r="K210" s="34">
        <v>13382378.205750477</v>
      </c>
      <c r="L210" s="234">
        <f>Yhteenveto[[#This Row],[Valtionosuus omarahoitusosuuden jälkeen (välisumma)]]+Yhteenveto[[#This Row],[Lisäosat yhteensä]]+Yhteenveto[[#This Row],[Valtionosuuteen tehtävät vähennykset ja lisäykset, netto]]</f>
        <v>43948594.709349841</v>
      </c>
      <c r="M210" s="34">
        <v>-3446951.8996120552</v>
      </c>
      <c r="N210" s="308">
        <f>SUM(Yhteenveto[[#This Row],[Valtionosuus ennen verotuloihin perustuvaa valtionosuuden tasausta]]+Yhteenveto[[#This Row],[Verotuloihin perustuva valtionosuuden tasaus]])</f>
        <v>40501642.809737787</v>
      </c>
      <c r="O210" s="244">
        <v>7324920.5436812136</v>
      </c>
      <c r="P210" s="380">
        <f>SUM(Yhteenveto[[#This Row],[Kunnan  peruspalvelujen valtionosuus ]:[Veroperustemuutoksista johtuvien veromenetysten korvaus]])</f>
        <v>47826563.353418998</v>
      </c>
      <c r="Q210" s="34">
        <v>-673034.30420999951</v>
      </c>
      <c r="R210" s="347">
        <f>+Yhteenveto[[#This Row],[Kunnan  peruspalvelujen valtionosuus ]]+Yhteenveto[[#This Row],[Veroperustemuutoksista johtuvien veromenetysten korvaus]]+Yhteenveto[[#This Row],[Kotikuntakorvaus, netto]]</f>
        <v>47153529.049208999</v>
      </c>
      <c r="S210" s="11"/>
      <c r="T210"/>
    </row>
    <row r="211" spans="1:20" ht="15" x14ac:dyDescent="0.25">
      <c r="A211" s="32">
        <v>678</v>
      </c>
      <c r="B211" s="13" t="s">
        <v>216</v>
      </c>
      <c r="C211" s="15">
        <v>24073</v>
      </c>
      <c r="D211" s="15">
        <v>40414674.200000003</v>
      </c>
      <c r="E211" s="15">
        <v>4658942.7864712169</v>
      </c>
      <c r="F211" s="234">
        <f>Yhteenveto[[#This Row],[Ikärakenne, laskennallinen kustannus]]+Yhteenveto[[#This Row],[Muut laskennalliset kustannukset ]]</f>
        <v>45073616.986471221</v>
      </c>
      <c r="G211" s="329">
        <v>1388.69</v>
      </c>
      <c r="H211" s="17">
        <v>33429934.370000001</v>
      </c>
      <c r="I211" s="345">
        <f>Yhteenveto[[#This Row],[Laskennalliset kustannukset yhteensä]]-Yhteenveto[[#This Row],[Omarahoitusosuus, €]]</f>
        <v>11643682.61647122</v>
      </c>
      <c r="J211" s="33">
        <v>1428441.657219012</v>
      </c>
      <c r="K211" s="34">
        <v>-849378.95367438055</v>
      </c>
      <c r="L211" s="234">
        <f>Yhteenveto[[#This Row],[Valtionosuus omarahoitusosuuden jälkeen (välisumma)]]+Yhteenveto[[#This Row],[Lisäosat yhteensä]]+Yhteenveto[[#This Row],[Valtionosuuteen tehtävät vähennykset ja lisäykset, netto]]</f>
        <v>12222745.320015851</v>
      </c>
      <c r="M211" s="34">
        <v>7861808.3314749151</v>
      </c>
      <c r="N211" s="308">
        <f>SUM(Yhteenveto[[#This Row],[Valtionosuus ennen verotuloihin perustuvaa valtionosuuden tasausta]]+Yhteenveto[[#This Row],[Verotuloihin perustuva valtionosuuden tasaus]])</f>
        <v>20084553.651490767</v>
      </c>
      <c r="O211" s="244">
        <v>3455085.4561190233</v>
      </c>
      <c r="P211" s="380">
        <f>SUM(Yhteenveto[[#This Row],[Kunnan  peruspalvelujen valtionosuus ]:[Veroperustemuutoksista johtuvien veromenetysten korvaus]])</f>
        <v>23539639.10760979</v>
      </c>
      <c r="Q211" s="34">
        <v>-6477.89430000016</v>
      </c>
      <c r="R211" s="347">
        <f>+Yhteenveto[[#This Row],[Kunnan  peruspalvelujen valtionosuus ]]+Yhteenveto[[#This Row],[Veroperustemuutoksista johtuvien veromenetysten korvaus]]+Yhteenveto[[#This Row],[Kotikuntakorvaus, netto]]</f>
        <v>23533161.213309791</v>
      </c>
      <c r="S211" s="11"/>
      <c r="T211"/>
    </row>
    <row r="212" spans="1:20" ht="15" x14ac:dyDescent="0.25">
      <c r="A212" s="32">
        <v>680</v>
      </c>
      <c r="B212" s="13" t="s">
        <v>217</v>
      </c>
      <c r="C212" s="15">
        <v>24942</v>
      </c>
      <c r="D212" s="15">
        <v>37211359.140000001</v>
      </c>
      <c r="E212" s="15">
        <v>6618037.6499061594</v>
      </c>
      <c r="F212" s="234">
        <f>Yhteenveto[[#This Row],[Ikärakenne, laskennallinen kustannus]]+Yhteenveto[[#This Row],[Muut laskennalliset kustannukset ]]</f>
        <v>43829396.789906159</v>
      </c>
      <c r="G212" s="329">
        <v>1388.69</v>
      </c>
      <c r="H212" s="17">
        <v>34636705.980000004</v>
      </c>
      <c r="I212" s="345">
        <f>Yhteenveto[[#This Row],[Laskennalliset kustannukset yhteensä]]-Yhteenveto[[#This Row],[Omarahoitusosuus, €]]</f>
        <v>9192690.8099061549</v>
      </c>
      <c r="J212" s="33">
        <v>1086893.9932475805</v>
      </c>
      <c r="K212" s="34">
        <v>-1817338.8791343523</v>
      </c>
      <c r="L212" s="234">
        <f>Yhteenveto[[#This Row],[Valtionosuus omarahoitusosuuden jälkeen (välisumma)]]+Yhteenveto[[#This Row],[Lisäosat yhteensä]]+Yhteenveto[[#This Row],[Valtionosuuteen tehtävät vähennykset ja lisäykset, netto]]</f>
        <v>8462245.9240193814</v>
      </c>
      <c r="M212" s="34">
        <v>1528490.6635992252</v>
      </c>
      <c r="N212" s="308">
        <f>SUM(Yhteenveto[[#This Row],[Valtionosuus ennen verotuloihin perustuvaa valtionosuuden tasausta]]+Yhteenveto[[#This Row],[Verotuloihin perustuva valtionosuuden tasaus]])</f>
        <v>9990736.5876186062</v>
      </c>
      <c r="O212" s="244">
        <v>3428419.251286753</v>
      </c>
      <c r="P212" s="380">
        <f>SUM(Yhteenveto[[#This Row],[Kunnan  peruspalvelujen valtionosuus ]:[Veroperustemuutoksista johtuvien veromenetysten korvaus]])</f>
        <v>13419155.838905359</v>
      </c>
      <c r="Q212" s="34">
        <v>-787828.58049999981</v>
      </c>
      <c r="R212" s="347">
        <f>+Yhteenveto[[#This Row],[Kunnan  peruspalvelujen valtionosuus ]]+Yhteenveto[[#This Row],[Veroperustemuutoksista johtuvien veromenetysten korvaus]]+Yhteenveto[[#This Row],[Kotikuntakorvaus, netto]]</f>
        <v>12631327.258405359</v>
      </c>
      <c r="S212" s="11"/>
      <c r="T212"/>
    </row>
    <row r="213" spans="1:20" ht="15" x14ac:dyDescent="0.25">
      <c r="A213" s="32">
        <v>681</v>
      </c>
      <c r="B213" s="13" t="s">
        <v>218</v>
      </c>
      <c r="C213" s="15">
        <v>3308</v>
      </c>
      <c r="D213" s="15">
        <v>3688595.5</v>
      </c>
      <c r="E213" s="15">
        <v>991879.03355600603</v>
      </c>
      <c r="F213" s="234">
        <f>Yhteenveto[[#This Row],[Ikärakenne, laskennallinen kustannus]]+Yhteenveto[[#This Row],[Muut laskennalliset kustannukset ]]</f>
        <v>4680474.5335560059</v>
      </c>
      <c r="G213" s="329">
        <v>1388.69</v>
      </c>
      <c r="H213" s="17">
        <v>4593786.5200000005</v>
      </c>
      <c r="I213" s="345">
        <f>Yhteenveto[[#This Row],[Laskennalliset kustannukset yhteensä]]-Yhteenveto[[#This Row],[Omarahoitusosuus, €]]</f>
        <v>86688.013556005433</v>
      </c>
      <c r="J213" s="33">
        <v>285867.60571002669</v>
      </c>
      <c r="K213" s="34">
        <v>220134.41071372983</v>
      </c>
      <c r="L213" s="234">
        <f>Yhteenveto[[#This Row],[Valtionosuus omarahoitusosuuden jälkeen (välisumma)]]+Yhteenveto[[#This Row],[Lisäosat yhteensä]]+Yhteenveto[[#This Row],[Valtionosuuteen tehtävät vähennykset ja lisäykset, netto]]</f>
        <v>592690.02997976192</v>
      </c>
      <c r="M213" s="34">
        <v>1147672.9307255514</v>
      </c>
      <c r="N213" s="308">
        <f>SUM(Yhteenveto[[#This Row],[Valtionosuus ennen verotuloihin perustuvaa valtionosuuden tasausta]]+Yhteenveto[[#This Row],[Verotuloihin perustuva valtionosuuden tasaus]])</f>
        <v>1740362.9607053134</v>
      </c>
      <c r="O213" s="244">
        <v>802022.15442834981</v>
      </c>
      <c r="P213" s="380">
        <f>SUM(Yhteenveto[[#This Row],[Kunnan  peruspalvelujen valtionosuus ]:[Veroperustemuutoksista johtuvien veromenetysten korvaus]])</f>
        <v>2542385.1151336632</v>
      </c>
      <c r="Q213" s="34">
        <v>-61390.263500000001</v>
      </c>
      <c r="R213" s="347">
        <f>+Yhteenveto[[#This Row],[Kunnan  peruspalvelujen valtionosuus ]]+Yhteenveto[[#This Row],[Veroperustemuutoksista johtuvien veromenetysten korvaus]]+Yhteenveto[[#This Row],[Kotikuntakorvaus, netto]]</f>
        <v>2480994.8516336633</v>
      </c>
      <c r="S213" s="11"/>
      <c r="T213"/>
    </row>
    <row r="214" spans="1:20" ht="15" x14ac:dyDescent="0.25">
      <c r="A214" s="32">
        <v>683</v>
      </c>
      <c r="B214" s="13" t="s">
        <v>219</v>
      </c>
      <c r="C214" s="15">
        <v>3618</v>
      </c>
      <c r="D214" s="15">
        <v>6021592.7800000003</v>
      </c>
      <c r="E214" s="15">
        <v>3124373.1001744173</v>
      </c>
      <c r="F214" s="234">
        <f>Yhteenveto[[#This Row],[Ikärakenne, laskennallinen kustannus]]+Yhteenveto[[#This Row],[Muut laskennalliset kustannukset ]]</f>
        <v>9145965.880174417</v>
      </c>
      <c r="G214" s="329">
        <v>1388.69</v>
      </c>
      <c r="H214" s="17">
        <v>5024280.42</v>
      </c>
      <c r="I214" s="345">
        <f>Yhteenveto[[#This Row],[Laskennalliset kustannukset yhteensä]]-Yhteenveto[[#This Row],[Omarahoitusosuus, €]]</f>
        <v>4121685.4601744171</v>
      </c>
      <c r="J214" s="33">
        <v>1296249.5303564365</v>
      </c>
      <c r="K214" s="34">
        <v>-383859.23312116222</v>
      </c>
      <c r="L214" s="234">
        <f>Yhteenveto[[#This Row],[Valtionosuus omarahoitusosuuden jälkeen (välisumma)]]+Yhteenveto[[#This Row],[Lisäosat yhteensä]]+Yhteenveto[[#This Row],[Valtionosuuteen tehtävät vähennykset ja lisäykset, netto]]</f>
        <v>5034075.7574096918</v>
      </c>
      <c r="M214" s="34">
        <v>2492447.4028989668</v>
      </c>
      <c r="N214" s="308">
        <f>SUM(Yhteenveto[[#This Row],[Valtionosuus ennen verotuloihin perustuvaa valtionosuuden tasausta]]+Yhteenveto[[#This Row],[Verotuloihin perustuva valtionosuuden tasaus]])</f>
        <v>7526523.1603086591</v>
      </c>
      <c r="O214" s="244">
        <v>762159.80487067404</v>
      </c>
      <c r="P214" s="380">
        <f>SUM(Yhteenveto[[#This Row],[Kunnan  peruspalvelujen valtionosuus ]:[Veroperustemuutoksista johtuvien veromenetysten korvaus]])</f>
        <v>8288682.9651793335</v>
      </c>
      <c r="Q214" s="34">
        <v>4807.1965000000491</v>
      </c>
      <c r="R214" s="347">
        <f>+Yhteenveto[[#This Row],[Kunnan  peruspalvelujen valtionosuus ]]+Yhteenveto[[#This Row],[Veroperustemuutoksista johtuvien veromenetysten korvaus]]+Yhteenveto[[#This Row],[Kotikuntakorvaus, netto]]</f>
        <v>8293490.1616793331</v>
      </c>
      <c r="S214" s="11"/>
      <c r="T214"/>
    </row>
    <row r="215" spans="1:20" ht="15" x14ac:dyDescent="0.25">
      <c r="A215" s="32">
        <v>684</v>
      </c>
      <c r="B215" s="13" t="s">
        <v>220</v>
      </c>
      <c r="C215" s="15">
        <v>38667</v>
      </c>
      <c r="D215" s="15">
        <v>52259210.499999993</v>
      </c>
      <c r="E215" s="15">
        <v>9220207.4389677625</v>
      </c>
      <c r="F215" s="234">
        <f>Yhteenveto[[#This Row],[Ikärakenne, laskennallinen kustannus]]+Yhteenveto[[#This Row],[Muut laskennalliset kustannukset ]]</f>
        <v>61479417.938967757</v>
      </c>
      <c r="G215" s="329">
        <v>1388.69</v>
      </c>
      <c r="H215" s="17">
        <v>53696476.230000004</v>
      </c>
      <c r="I215" s="345">
        <f>Yhteenveto[[#This Row],[Laskennalliset kustannukset yhteensä]]-Yhteenveto[[#This Row],[Omarahoitusosuus, €]]</f>
        <v>7782941.7089677528</v>
      </c>
      <c r="J215" s="33">
        <v>1248954.8581573786</v>
      </c>
      <c r="K215" s="34">
        <v>-3987258.7187709305</v>
      </c>
      <c r="L215" s="234">
        <f>Yhteenveto[[#This Row],[Valtionosuus omarahoitusosuuden jälkeen (välisumma)]]+Yhteenveto[[#This Row],[Lisäosat yhteensä]]+Yhteenveto[[#This Row],[Valtionosuuteen tehtävät vähennykset ja lisäykset, netto]]</f>
        <v>5044637.8483541999</v>
      </c>
      <c r="M215" s="34">
        <v>19300.99825431214</v>
      </c>
      <c r="N215" s="308">
        <f>SUM(Yhteenveto[[#This Row],[Valtionosuus ennen verotuloihin perustuvaa valtionosuuden tasausta]]+Yhteenveto[[#This Row],[Verotuloihin perustuva valtionosuuden tasaus]])</f>
        <v>5063938.8466085121</v>
      </c>
      <c r="O215" s="244">
        <v>6994486.0991022736</v>
      </c>
      <c r="P215" s="380">
        <f>SUM(Yhteenveto[[#This Row],[Kunnan  peruspalvelujen valtionosuus ]:[Veroperustemuutoksista johtuvien veromenetysten korvaus]])</f>
        <v>12058424.945710786</v>
      </c>
      <c r="Q215" s="34">
        <v>-3097607.6922500003</v>
      </c>
      <c r="R215" s="347">
        <f>+Yhteenveto[[#This Row],[Kunnan  peruspalvelujen valtionosuus ]]+Yhteenveto[[#This Row],[Veroperustemuutoksista johtuvien veromenetysten korvaus]]+Yhteenveto[[#This Row],[Kotikuntakorvaus, netto]]</f>
        <v>8960817.2534607854</v>
      </c>
      <c r="S215" s="11"/>
      <c r="T215"/>
    </row>
    <row r="216" spans="1:20" ht="15" x14ac:dyDescent="0.25">
      <c r="A216" s="32">
        <v>686</v>
      </c>
      <c r="B216" s="13" t="s">
        <v>221</v>
      </c>
      <c r="C216" s="15">
        <v>2964</v>
      </c>
      <c r="D216" s="15">
        <v>3386109.8100000005</v>
      </c>
      <c r="E216" s="15">
        <v>802535.43034367857</v>
      </c>
      <c r="F216" s="234">
        <f>Yhteenveto[[#This Row],[Ikärakenne, laskennallinen kustannus]]+Yhteenveto[[#This Row],[Muut laskennalliset kustannukset ]]</f>
        <v>4188645.2403436792</v>
      </c>
      <c r="G216" s="329">
        <v>1388.69</v>
      </c>
      <c r="H216" s="17">
        <v>4116077.16</v>
      </c>
      <c r="I216" s="345">
        <f>Yhteenveto[[#This Row],[Laskennalliset kustannukset yhteensä]]-Yhteenveto[[#This Row],[Omarahoitusosuus, €]]</f>
        <v>72568.080343679059</v>
      </c>
      <c r="J216" s="33">
        <v>429057.23157375067</v>
      </c>
      <c r="K216" s="34">
        <v>-770386.67342463974</v>
      </c>
      <c r="L216" s="234">
        <f>Yhteenveto[[#This Row],[Valtionosuus omarahoitusosuuden jälkeen (välisumma)]]+Yhteenveto[[#This Row],[Lisäosat yhteensä]]+Yhteenveto[[#This Row],[Valtionosuuteen tehtävät vähennykset ja lisäykset, netto]]</f>
        <v>-268761.36150721001</v>
      </c>
      <c r="M216" s="34">
        <v>1397377.5114989683</v>
      </c>
      <c r="N216" s="308">
        <f>SUM(Yhteenveto[[#This Row],[Valtionosuus ennen verotuloihin perustuvaa valtionosuuden tasausta]]+Yhteenveto[[#This Row],[Verotuloihin perustuva valtionosuuden tasaus]])</f>
        <v>1128616.1499917584</v>
      </c>
      <c r="O216" s="244">
        <v>666944.04381339496</v>
      </c>
      <c r="P216" s="380">
        <f>SUM(Yhteenveto[[#This Row],[Kunnan  peruspalvelujen valtionosuus ]:[Veroperustemuutoksista johtuvien veromenetysten korvaus]])</f>
        <v>1795560.1938051535</v>
      </c>
      <c r="Q216" s="34">
        <v>11048.671299999987</v>
      </c>
      <c r="R216" s="347">
        <f>+Yhteenveto[[#This Row],[Kunnan  peruspalvelujen valtionosuus ]]+Yhteenveto[[#This Row],[Veroperustemuutoksista johtuvien veromenetysten korvaus]]+Yhteenveto[[#This Row],[Kotikuntakorvaus, netto]]</f>
        <v>1806608.8651051535</v>
      </c>
      <c r="S216" s="11"/>
      <c r="T216"/>
    </row>
    <row r="217" spans="1:20" ht="15" x14ac:dyDescent="0.25">
      <c r="A217" s="32">
        <v>687</v>
      </c>
      <c r="B217" s="13" t="s">
        <v>222</v>
      </c>
      <c r="C217" s="15">
        <v>1477</v>
      </c>
      <c r="D217" s="15">
        <v>1493080.62</v>
      </c>
      <c r="E217" s="15">
        <v>1064868.3799183303</v>
      </c>
      <c r="F217" s="234">
        <f>Yhteenveto[[#This Row],[Ikärakenne, laskennallinen kustannus]]+Yhteenveto[[#This Row],[Muut laskennalliset kustannukset ]]</f>
        <v>2557948.9999183305</v>
      </c>
      <c r="G217" s="329">
        <v>1388.69</v>
      </c>
      <c r="H217" s="17">
        <v>2051095.1300000001</v>
      </c>
      <c r="I217" s="345">
        <f>Yhteenveto[[#This Row],[Laskennalliset kustannukset yhteensä]]-Yhteenveto[[#This Row],[Omarahoitusosuus, €]]</f>
        <v>506853.86991833034</v>
      </c>
      <c r="J217" s="33">
        <v>526265.90318398736</v>
      </c>
      <c r="K217" s="34">
        <v>-187448.08395443589</v>
      </c>
      <c r="L217" s="234">
        <f>Yhteenveto[[#This Row],[Valtionosuus omarahoitusosuuden jälkeen (välisumma)]]+Yhteenveto[[#This Row],[Lisäosat yhteensä]]+Yhteenveto[[#This Row],[Valtionosuuteen tehtävät vähennykset ja lisäykset, netto]]</f>
        <v>845671.68914788181</v>
      </c>
      <c r="M217" s="34">
        <v>155652.45034538591</v>
      </c>
      <c r="N217" s="308">
        <f>SUM(Yhteenveto[[#This Row],[Valtionosuus ennen verotuloihin perustuvaa valtionosuuden tasausta]]+Yhteenveto[[#This Row],[Verotuloihin perustuva valtionosuuden tasaus]])</f>
        <v>1001324.1394932678</v>
      </c>
      <c r="O217" s="244">
        <v>377030.6913369656</v>
      </c>
      <c r="P217" s="380">
        <f>SUM(Yhteenveto[[#This Row],[Kunnan  peruspalvelujen valtionosuus ]:[Veroperustemuutoksista johtuvien veromenetysten korvaus]])</f>
        <v>1378354.8308302334</v>
      </c>
      <c r="Q217" s="34">
        <v>211280.22650000002</v>
      </c>
      <c r="R217" s="347">
        <f>+Yhteenveto[[#This Row],[Kunnan  peruspalvelujen valtionosuus ]]+Yhteenveto[[#This Row],[Veroperustemuutoksista johtuvien veromenetysten korvaus]]+Yhteenveto[[#This Row],[Kotikuntakorvaus, netto]]</f>
        <v>1589635.0573302335</v>
      </c>
      <c r="S217" s="11"/>
      <c r="T217"/>
    </row>
    <row r="218" spans="1:20" ht="15" x14ac:dyDescent="0.25">
      <c r="A218" s="32">
        <v>689</v>
      </c>
      <c r="B218" s="13" t="s">
        <v>223</v>
      </c>
      <c r="C218" s="15">
        <v>3093</v>
      </c>
      <c r="D218" s="15">
        <v>2812741.76</v>
      </c>
      <c r="E218" s="15">
        <v>845845.27079743671</v>
      </c>
      <c r="F218" s="234">
        <f>Yhteenveto[[#This Row],[Ikärakenne, laskennallinen kustannus]]+Yhteenveto[[#This Row],[Muut laskennalliset kustannukset ]]</f>
        <v>3658587.0307974364</v>
      </c>
      <c r="G218" s="329">
        <v>1388.69</v>
      </c>
      <c r="H218" s="17">
        <v>4295218.17</v>
      </c>
      <c r="I218" s="345">
        <f>Yhteenveto[[#This Row],[Laskennalliset kustannukset yhteensä]]-Yhteenveto[[#This Row],[Omarahoitusosuus, €]]</f>
        <v>-636631.13920256356</v>
      </c>
      <c r="J218" s="33">
        <v>405412.28813695011</v>
      </c>
      <c r="K218" s="34">
        <v>1917116.9575659023</v>
      </c>
      <c r="L218" s="234">
        <f>Yhteenveto[[#This Row],[Valtionosuus omarahoitusosuuden jälkeen (välisumma)]]+Yhteenveto[[#This Row],[Lisäosat yhteensä]]+Yhteenveto[[#This Row],[Valtionosuuteen tehtävät vähennykset ja lisäykset, netto]]</f>
        <v>1685898.1065002889</v>
      </c>
      <c r="M218" s="34">
        <v>-20773.005539406837</v>
      </c>
      <c r="N218" s="308">
        <f>SUM(Yhteenveto[[#This Row],[Valtionosuus ennen verotuloihin perustuvaa valtionosuuden tasausta]]+Yhteenveto[[#This Row],[Verotuloihin perustuva valtionosuuden tasaus]])</f>
        <v>1665125.1009608821</v>
      </c>
      <c r="O218" s="244">
        <v>588431.24081252282</v>
      </c>
      <c r="P218" s="380">
        <f>SUM(Yhteenveto[[#This Row],[Kunnan  peruspalvelujen valtionosuus ]:[Veroperustemuutoksista johtuvien veromenetysten korvaus]])</f>
        <v>2253556.3417734047</v>
      </c>
      <c r="Q218" s="34">
        <v>3325.6342999999979</v>
      </c>
      <c r="R218" s="347">
        <f>+Yhteenveto[[#This Row],[Kunnan  peruspalvelujen valtionosuus ]]+Yhteenveto[[#This Row],[Veroperustemuutoksista johtuvien veromenetysten korvaus]]+Yhteenveto[[#This Row],[Kotikuntakorvaus, netto]]</f>
        <v>2256881.9760734048</v>
      </c>
      <c r="S218" s="11"/>
      <c r="T218"/>
    </row>
    <row r="219" spans="1:20" ht="15" x14ac:dyDescent="0.25">
      <c r="A219" s="32">
        <v>691</v>
      </c>
      <c r="B219" s="13" t="s">
        <v>224</v>
      </c>
      <c r="C219" s="15">
        <v>2636</v>
      </c>
      <c r="D219" s="15">
        <v>4727442.6800000006</v>
      </c>
      <c r="E219" s="15">
        <v>571479.7635599405</v>
      </c>
      <c r="F219" s="234">
        <f>Yhteenveto[[#This Row],[Ikärakenne, laskennallinen kustannus]]+Yhteenveto[[#This Row],[Muut laskennalliset kustannukset ]]</f>
        <v>5298922.4435599409</v>
      </c>
      <c r="G219" s="329">
        <v>1388.69</v>
      </c>
      <c r="H219" s="17">
        <v>3660586.8400000003</v>
      </c>
      <c r="I219" s="345">
        <f>Yhteenveto[[#This Row],[Laskennalliset kustannukset yhteensä]]-Yhteenveto[[#This Row],[Omarahoitusosuus, €]]</f>
        <v>1638335.6035599406</v>
      </c>
      <c r="J219" s="33">
        <v>383457.76726495771</v>
      </c>
      <c r="K219" s="34">
        <v>282233.68452521454</v>
      </c>
      <c r="L219" s="234">
        <f>Yhteenveto[[#This Row],[Valtionosuus omarahoitusosuuden jälkeen (välisumma)]]+Yhteenveto[[#This Row],[Lisäosat yhteensä]]+Yhteenveto[[#This Row],[Valtionosuuteen tehtävät vähennykset ja lisäykset, netto]]</f>
        <v>2304027.0553501127</v>
      </c>
      <c r="M219" s="34">
        <v>1708881.6675977139</v>
      </c>
      <c r="N219" s="308">
        <f>SUM(Yhteenveto[[#This Row],[Valtionosuus ennen verotuloihin perustuvaa valtionosuuden tasausta]]+Yhteenveto[[#This Row],[Verotuloihin perustuva valtionosuuden tasaus]])</f>
        <v>4012908.7229478266</v>
      </c>
      <c r="O219" s="244">
        <v>641849.22308627202</v>
      </c>
      <c r="P219" s="380">
        <f>SUM(Yhteenveto[[#This Row],[Kunnan  peruspalvelujen valtionosuus ]:[Veroperustemuutoksista johtuvien veromenetysten korvaus]])</f>
        <v>4654757.946034099</v>
      </c>
      <c r="Q219" s="34">
        <v>-21987.013499999986</v>
      </c>
      <c r="R219" s="347">
        <f>+Yhteenveto[[#This Row],[Kunnan  peruspalvelujen valtionosuus ]]+Yhteenveto[[#This Row],[Veroperustemuutoksista johtuvien veromenetysten korvaus]]+Yhteenveto[[#This Row],[Kotikuntakorvaus, netto]]</f>
        <v>4632770.9325340986</v>
      </c>
      <c r="S219" s="11"/>
      <c r="T219"/>
    </row>
    <row r="220" spans="1:20" ht="15" x14ac:dyDescent="0.25">
      <c r="A220" s="32">
        <v>694</v>
      </c>
      <c r="B220" s="13" t="s">
        <v>225</v>
      </c>
      <c r="C220" s="15">
        <v>28349</v>
      </c>
      <c r="D220" s="15">
        <v>41478419.270000003</v>
      </c>
      <c r="E220" s="15">
        <v>5463431.0381314969</v>
      </c>
      <c r="F220" s="234">
        <f>Yhteenveto[[#This Row],[Ikärakenne, laskennallinen kustannus]]+Yhteenveto[[#This Row],[Muut laskennalliset kustannukset ]]</f>
        <v>46941850.308131501</v>
      </c>
      <c r="G220" s="329">
        <v>1388.69</v>
      </c>
      <c r="H220" s="17">
        <v>39367972.810000002</v>
      </c>
      <c r="I220" s="345">
        <f>Yhteenveto[[#This Row],[Laskennalliset kustannukset yhteensä]]-Yhteenveto[[#This Row],[Omarahoitusosuus, €]]</f>
        <v>7573877.4981314987</v>
      </c>
      <c r="J220" s="33">
        <v>966052.25211167405</v>
      </c>
      <c r="K220" s="34">
        <v>-5802053.083348182</v>
      </c>
      <c r="L220" s="234">
        <f>Yhteenveto[[#This Row],[Valtionosuus omarahoitusosuuden jälkeen (välisumma)]]+Yhteenveto[[#This Row],[Lisäosat yhteensä]]+Yhteenveto[[#This Row],[Valtionosuuteen tehtävät vähennykset ja lisäykset, netto]]</f>
        <v>2737876.66689499</v>
      </c>
      <c r="M220" s="34">
        <v>767934.28666146309</v>
      </c>
      <c r="N220" s="308">
        <f>SUM(Yhteenveto[[#This Row],[Valtionosuus ennen verotuloihin perustuvaa valtionosuuden tasausta]]+Yhteenveto[[#This Row],[Verotuloihin perustuva valtionosuuden tasaus]])</f>
        <v>3505810.9535564529</v>
      </c>
      <c r="O220" s="244">
        <v>4263642.6319200806</v>
      </c>
      <c r="P220" s="380">
        <f>SUM(Yhteenveto[[#This Row],[Kunnan  peruspalvelujen valtionosuus ]:[Veroperustemuutoksista johtuvien veromenetysten korvaus]])</f>
        <v>7769453.5854765335</v>
      </c>
      <c r="Q220" s="34">
        <v>277320.07349999994</v>
      </c>
      <c r="R220" s="347">
        <f>+Yhteenveto[[#This Row],[Kunnan  peruspalvelujen valtionosuus ]]+Yhteenveto[[#This Row],[Veroperustemuutoksista johtuvien veromenetysten korvaus]]+Yhteenveto[[#This Row],[Kotikuntakorvaus, netto]]</f>
        <v>8046773.6589765335</v>
      </c>
      <c r="S220" s="11"/>
      <c r="T220"/>
    </row>
    <row r="221" spans="1:20" ht="15" x14ac:dyDescent="0.25">
      <c r="A221" s="32">
        <v>697</v>
      </c>
      <c r="B221" s="13" t="s">
        <v>226</v>
      </c>
      <c r="C221" s="15">
        <v>1174</v>
      </c>
      <c r="D221" s="15">
        <v>1225251.46</v>
      </c>
      <c r="E221" s="15">
        <v>777742.54239126667</v>
      </c>
      <c r="F221" s="234">
        <f>Yhteenveto[[#This Row],[Ikärakenne, laskennallinen kustannus]]+Yhteenveto[[#This Row],[Muut laskennalliset kustannukset ]]</f>
        <v>2002994.0023912666</v>
      </c>
      <c r="G221" s="329">
        <v>1388.69</v>
      </c>
      <c r="H221" s="17">
        <v>1630322.06</v>
      </c>
      <c r="I221" s="345">
        <f>Yhteenveto[[#This Row],[Laskennalliset kustannukset yhteensä]]-Yhteenveto[[#This Row],[Omarahoitusosuus, €]]</f>
        <v>372671.94239126658</v>
      </c>
      <c r="J221" s="33">
        <v>154920.69715095856</v>
      </c>
      <c r="K221" s="34">
        <v>-300145.93207889004</v>
      </c>
      <c r="L221" s="234">
        <f>Yhteenveto[[#This Row],[Valtionosuus omarahoitusosuuden jälkeen (välisumma)]]+Yhteenveto[[#This Row],[Lisäosat yhteensä]]+Yhteenveto[[#This Row],[Valtionosuuteen tehtävät vähennykset ja lisäykset, netto]]</f>
        <v>227446.70746333513</v>
      </c>
      <c r="M221" s="34">
        <v>419727.00138191832</v>
      </c>
      <c r="N221" s="308">
        <f>SUM(Yhteenveto[[#This Row],[Valtionosuus ennen verotuloihin perustuvaa valtionosuuden tasausta]]+Yhteenveto[[#This Row],[Verotuloihin perustuva valtionosuuden tasaus]])</f>
        <v>647173.70884525345</v>
      </c>
      <c r="O221" s="244">
        <v>289700.64148855588</v>
      </c>
      <c r="P221" s="380">
        <f>SUM(Yhteenveto[[#This Row],[Kunnan  peruspalvelujen valtionosuus ]:[Veroperustemuutoksista johtuvien veromenetysten korvaus]])</f>
        <v>936874.35033380939</v>
      </c>
      <c r="Q221" s="34">
        <v>27550.752400000005</v>
      </c>
      <c r="R221" s="347">
        <f>+Yhteenveto[[#This Row],[Kunnan  peruspalvelujen valtionosuus ]]+Yhteenveto[[#This Row],[Veroperustemuutoksista johtuvien veromenetysten korvaus]]+Yhteenveto[[#This Row],[Kotikuntakorvaus, netto]]</f>
        <v>964425.10273380938</v>
      </c>
      <c r="S221" s="11"/>
      <c r="T221"/>
    </row>
    <row r="222" spans="1:20" ht="15" x14ac:dyDescent="0.25">
      <c r="A222" s="32">
        <v>698</v>
      </c>
      <c r="B222" s="13" t="s">
        <v>227</v>
      </c>
      <c r="C222" s="15">
        <v>64535</v>
      </c>
      <c r="D222" s="15">
        <v>99180235.230000004</v>
      </c>
      <c r="E222" s="15">
        <v>15937884.054272978</v>
      </c>
      <c r="F222" s="234">
        <f>Yhteenveto[[#This Row],[Ikärakenne, laskennallinen kustannus]]+Yhteenveto[[#This Row],[Muut laskennalliset kustannukset ]]</f>
        <v>115118119.28427298</v>
      </c>
      <c r="G222" s="329">
        <v>1388.69</v>
      </c>
      <c r="H222" s="17">
        <v>89619109.150000006</v>
      </c>
      <c r="I222" s="345">
        <f>Yhteenveto[[#This Row],[Laskennalliset kustannukset yhteensä]]-Yhteenveto[[#This Row],[Omarahoitusosuus, €]]</f>
        <v>25499010.134272978</v>
      </c>
      <c r="J222" s="33">
        <v>2547575.4319046503</v>
      </c>
      <c r="K222" s="34">
        <v>-37317016.953772306</v>
      </c>
      <c r="L222" s="234">
        <f>Yhteenveto[[#This Row],[Valtionosuus omarahoitusosuuden jälkeen (välisumma)]]+Yhteenveto[[#This Row],[Lisäosat yhteensä]]+Yhteenveto[[#This Row],[Valtionosuuteen tehtävät vähennykset ja lisäykset, netto]]</f>
        <v>-9270431.3875946775</v>
      </c>
      <c r="M222" s="34">
        <v>16703201.161491858</v>
      </c>
      <c r="N222" s="308">
        <f>SUM(Yhteenveto[[#This Row],[Valtionosuus ennen verotuloihin perustuvaa valtionosuuden tasausta]]+Yhteenveto[[#This Row],[Verotuloihin perustuva valtionosuuden tasaus]])</f>
        <v>7432769.7738971803</v>
      </c>
      <c r="O222" s="244">
        <v>9664295.5870860573</v>
      </c>
      <c r="P222" s="380">
        <f>SUM(Yhteenveto[[#This Row],[Kunnan  peruspalvelujen valtionosuus ]:[Veroperustemuutoksista johtuvien veromenetysten korvaus]])</f>
        <v>17097065.360983238</v>
      </c>
      <c r="Q222" s="34">
        <v>-5583293.9449100001</v>
      </c>
      <c r="R222" s="347">
        <f>+Yhteenveto[[#This Row],[Kunnan  peruspalvelujen valtionosuus ]]+Yhteenveto[[#This Row],[Veroperustemuutoksista johtuvien veromenetysten korvaus]]+Yhteenveto[[#This Row],[Kotikuntakorvaus, netto]]</f>
        <v>11513771.416073237</v>
      </c>
      <c r="S222" s="11"/>
      <c r="T222"/>
    </row>
    <row r="223" spans="1:20" ht="15" x14ac:dyDescent="0.25">
      <c r="A223" s="32">
        <v>700</v>
      </c>
      <c r="B223" s="13" t="s">
        <v>228</v>
      </c>
      <c r="C223" s="15">
        <v>4842</v>
      </c>
      <c r="D223" s="15">
        <v>5609618.1200000001</v>
      </c>
      <c r="E223" s="15">
        <v>1534446.7537017132</v>
      </c>
      <c r="F223" s="234">
        <f>Yhteenveto[[#This Row],[Ikärakenne, laskennallinen kustannus]]+Yhteenveto[[#This Row],[Muut laskennalliset kustannukset ]]</f>
        <v>7144064.873701713</v>
      </c>
      <c r="G223" s="329">
        <v>1388.69</v>
      </c>
      <c r="H223" s="17">
        <v>6724036.9800000004</v>
      </c>
      <c r="I223" s="345">
        <f>Yhteenveto[[#This Row],[Laskennalliset kustannukset yhteensä]]-Yhteenveto[[#This Row],[Omarahoitusosuus, €]]</f>
        <v>420027.8937017126</v>
      </c>
      <c r="J223" s="33">
        <v>156991.19770508693</v>
      </c>
      <c r="K223" s="34">
        <v>183739.11631072898</v>
      </c>
      <c r="L223" s="234">
        <f>Yhteenveto[[#This Row],[Valtionosuus omarahoitusosuuden jälkeen (välisumma)]]+Yhteenveto[[#This Row],[Lisäosat yhteensä]]+Yhteenveto[[#This Row],[Valtionosuuteen tehtävät vähennykset ja lisäykset, netto]]</f>
        <v>760758.20771752845</v>
      </c>
      <c r="M223" s="34">
        <v>501513.01053437561</v>
      </c>
      <c r="N223" s="308">
        <f>SUM(Yhteenveto[[#This Row],[Valtionosuus ennen verotuloihin perustuvaa valtionosuuden tasausta]]+Yhteenveto[[#This Row],[Verotuloihin perustuva valtionosuuden tasaus]])</f>
        <v>1262271.218251904</v>
      </c>
      <c r="O223" s="244">
        <v>790539.21424228686</v>
      </c>
      <c r="P223" s="380">
        <f>SUM(Yhteenveto[[#This Row],[Kunnan  peruspalvelujen valtionosuus ]:[Veroperustemuutoksista johtuvien veromenetysten korvaus]])</f>
        <v>2052810.432494191</v>
      </c>
      <c r="Q223" s="34">
        <v>-14169.4087</v>
      </c>
      <c r="R223" s="347">
        <f>+Yhteenveto[[#This Row],[Kunnan  peruspalvelujen valtionosuus ]]+Yhteenveto[[#This Row],[Veroperustemuutoksista johtuvien veromenetysten korvaus]]+Yhteenveto[[#This Row],[Kotikuntakorvaus, netto]]</f>
        <v>2038641.023794191</v>
      </c>
      <c r="S223" s="11"/>
      <c r="T223"/>
    </row>
    <row r="224" spans="1:20" ht="15" x14ac:dyDescent="0.25">
      <c r="A224" s="32">
        <v>702</v>
      </c>
      <c r="B224" s="13" t="s">
        <v>229</v>
      </c>
      <c r="C224" s="15">
        <v>4114</v>
      </c>
      <c r="D224" s="15">
        <v>4349123.49</v>
      </c>
      <c r="E224" s="15">
        <v>1060021.4732717967</v>
      </c>
      <c r="F224" s="234">
        <f>Yhteenveto[[#This Row],[Ikärakenne, laskennallinen kustannus]]+Yhteenveto[[#This Row],[Muut laskennalliset kustannukset ]]</f>
        <v>5409144.9632717967</v>
      </c>
      <c r="G224" s="329">
        <v>1388.69</v>
      </c>
      <c r="H224" s="17">
        <v>5713070.6600000001</v>
      </c>
      <c r="I224" s="345">
        <f>Yhteenveto[[#This Row],[Laskennalliset kustannukset yhteensä]]-Yhteenveto[[#This Row],[Omarahoitusosuus, €]]</f>
        <v>-303925.69672820345</v>
      </c>
      <c r="J224" s="33">
        <v>546374.44813754689</v>
      </c>
      <c r="K224" s="34">
        <v>386558.92310529138</v>
      </c>
      <c r="L224" s="234">
        <f>Yhteenveto[[#This Row],[Valtionosuus omarahoitusosuuden jälkeen (välisumma)]]+Yhteenveto[[#This Row],[Lisäosat yhteensä]]+Yhteenveto[[#This Row],[Valtionosuuteen tehtävät vähennykset ja lisäykset, netto]]</f>
        <v>629007.67451463477</v>
      </c>
      <c r="M224" s="34">
        <v>1165825.8508979406</v>
      </c>
      <c r="N224" s="308">
        <f>SUM(Yhteenveto[[#This Row],[Valtionosuus ennen verotuloihin perustuvaa valtionosuuden tasausta]]+Yhteenveto[[#This Row],[Verotuloihin perustuva valtionosuuden tasaus]])</f>
        <v>1794833.5254125753</v>
      </c>
      <c r="O224" s="244">
        <v>897669.0863562678</v>
      </c>
      <c r="P224" s="380">
        <f>SUM(Yhteenveto[[#This Row],[Kunnan  peruspalvelujen valtionosuus ]:[Veroperustemuutoksista johtuvien veromenetysten korvaus]])</f>
        <v>2692502.6117688431</v>
      </c>
      <c r="Q224" s="34">
        <v>-2048.9689999999973</v>
      </c>
      <c r="R224" s="347">
        <f>+Yhteenveto[[#This Row],[Kunnan  peruspalvelujen valtionosuus ]]+Yhteenveto[[#This Row],[Veroperustemuutoksista johtuvien veromenetysten korvaus]]+Yhteenveto[[#This Row],[Kotikuntakorvaus, netto]]</f>
        <v>2690453.6427688431</v>
      </c>
      <c r="S224" s="11"/>
      <c r="T224"/>
    </row>
    <row r="225" spans="1:20" ht="15" x14ac:dyDescent="0.25">
      <c r="A225" s="32">
        <v>704</v>
      </c>
      <c r="B225" s="13" t="s">
        <v>230</v>
      </c>
      <c r="C225" s="15">
        <v>6428</v>
      </c>
      <c r="D225" s="15">
        <v>12196713.41</v>
      </c>
      <c r="E225" s="15">
        <v>722599.42363003141</v>
      </c>
      <c r="F225" s="234">
        <f>Yhteenveto[[#This Row],[Ikärakenne, laskennallinen kustannus]]+Yhteenveto[[#This Row],[Muut laskennalliset kustannukset ]]</f>
        <v>12919312.833630031</v>
      </c>
      <c r="G225" s="329">
        <v>1388.69</v>
      </c>
      <c r="H225" s="17">
        <v>8926499.3200000003</v>
      </c>
      <c r="I225" s="345">
        <f>Yhteenveto[[#This Row],[Laskennalliset kustannukset yhteensä]]-Yhteenveto[[#This Row],[Omarahoitusosuus, €]]</f>
        <v>3992813.5136300307</v>
      </c>
      <c r="J225" s="33">
        <v>239177.53345007659</v>
      </c>
      <c r="K225" s="34">
        <v>528620.40035193285</v>
      </c>
      <c r="L225" s="234">
        <f>Yhteenveto[[#This Row],[Valtionosuus omarahoitusosuuden jälkeen (välisumma)]]+Yhteenveto[[#This Row],[Lisäosat yhteensä]]+Yhteenveto[[#This Row],[Valtionosuuteen tehtävät vähennykset ja lisäykset, netto]]</f>
        <v>4760611.4474320402</v>
      </c>
      <c r="M225" s="34">
        <v>1109658.2421610232</v>
      </c>
      <c r="N225" s="308">
        <f>SUM(Yhteenveto[[#This Row],[Valtionosuus ennen verotuloihin perustuvaa valtionosuuden tasausta]]+Yhteenveto[[#This Row],[Verotuloihin perustuva valtionosuuden tasaus]])</f>
        <v>5870269.6895930637</v>
      </c>
      <c r="O225" s="244">
        <v>847116.43534206226</v>
      </c>
      <c r="P225" s="380">
        <f>SUM(Yhteenveto[[#This Row],[Kunnan  peruspalvelujen valtionosuus ]:[Veroperustemuutoksista johtuvien veromenetysten korvaus]])</f>
        <v>6717386.1249351259</v>
      </c>
      <c r="Q225" s="34">
        <v>61390.263500000059</v>
      </c>
      <c r="R225" s="347">
        <f>+Yhteenveto[[#This Row],[Kunnan  peruspalvelujen valtionosuus ]]+Yhteenveto[[#This Row],[Veroperustemuutoksista johtuvien veromenetysten korvaus]]+Yhteenveto[[#This Row],[Kotikuntakorvaus, netto]]</f>
        <v>6778776.3884351263</v>
      </c>
      <c r="S225" s="11"/>
      <c r="T225"/>
    </row>
    <row r="226" spans="1:20" ht="15" x14ac:dyDescent="0.25">
      <c r="A226" s="32">
        <v>707</v>
      </c>
      <c r="B226" s="13" t="s">
        <v>231</v>
      </c>
      <c r="C226" s="15">
        <v>1960</v>
      </c>
      <c r="D226" s="15">
        <v>1555586.6500000001</v>
      </c>
      <c r="E226" s="15">
        <v>807518.76737840485</v>
      </c>
      <c r="F226" s="234">
        <f>Yhteenveto[[#This Row],[Ikärakenne, laskennallinen kustannus]]+Yhteenveto[[#This Row],[Muut laskennalliset kustannukset ]]</f>
        <v>2363105.4173784051</v>
      </c>
      <c r="G226" s="329">
        <v>1388.69</v>
      </c>
      <c r="H226" s="17">
        <v>2721832.4</v>
      </c>
      <c r="I226" s="345">
        <f>Yhteenveto[[#This Row],[Laskennalliset kustannukset yhteensä]]-Yhteenveto[[#This Row],[Omarahoitusosuus, €]]</f>
        <v>-358726.9826215948</v>
      </c>
      <c r="J226" s="33">
        <v>323910.78148510895</v>
      </c>
      <c r="K226" s="34">
        <v>-424029.55672200525</v>
      </c>
      <c r="L226" s="234">
        <f>Yhteenveto[[#This Row],[Valtionosuus omarahoitusosuuden jälkeen (välisumma)]]+Yhteenveto[[#This Row],[Lisäosat yhteensä]]+Yhteenveto[[#This Row],[Valtionosuuteen tehtävät vähennykset ja lisäykset, netto]]</f>
        <v>-458845.7578584911</v>
      </c>
      <c r="M226" s="34">
        <v>1272819.4878410366</v>
      </c>
      <c r="N226" s="308">
        <f>SUM(Yhteenveto[[#This Row],[Valtionosuus ennen verotuloihin perustuvaa valtionosuuden tasausta]]+Yhteenveto[[#This Row],[Verotuloihin perustuva valtionosuuden tasaus]])</f>
        <v>813973.7299825456</v>
      </c>
      <c r="O226" s="244">
        <v>524382.82559333195</v>
      </c>
      <c r="P226" s="380">
        <f>SUM(Yhteenveto[[#This Row],[Kunnan  peruspalvelujen valtionosuus ]:[Veroperustemuutoksista johtuvien veromenetysten korvaus]])</f>
        <v>1338356.5555758774</v>
      </c>
      <c r="Q226" s="34">
        <v>-17337.430000000008</v>
      </c>
      <c r="R226" s="347">
        <f>+Yhteenveto[[#This Row],[Kunnan  peruspalvelujen valtionosuus ]]+Yhteenveto[[#This Row],[Veroperustemuutoksista johtuvien veromenetysten korvaus]]+Yhteenveto[[#This Row],[Kotikuntakorvaus, netto]]</f>
        <v>1321019.1255758775</v>
      </c>
      <c r="S226" s="11"/>
      <c r="T226"/>
    </row>
    <row r="227" spans="1:20" ht="15" x14ac:dyDescent="0.25">
      <c r="A227" s="32">
        <v>710</v>
      </c>
      <c r="B227" s="13" t="s">
        <v>232</v>
      </c>
      <c r="C227" s="15">
        <v>27306</v>
      </c>
      <c r="D227" s="15">
        <v>37833606.240000002</v>
      </c>
      <c r="E227" s="15">
        <v>11924136.437935919</v>
      </c>
      <c r="F227" s="234">
        <f>Yhteenveto[[#This Row],[Ikärakenne, laskennallinen kustannus]]+Yhteenveto[[#This Row],[Muut laskennalliset kustannukset ]]</f>
        <v>49757742.677935921</v>
      </c>
      <c r="G227" s="329">
        <v>1388.69</v>
      </c>
      <c r="H227" s="17">
        <v>37919569.140000001</v>
      </c>
      <c r="I227" s="345">
        <f>Yhteenveto[[#This Row],[Laskennalliset kustannukset yhteensä]]-Yhteenveto[[#This Row],[Omarahoitusosuus, €]]</f>
        <v>11838173.53793592</v>
      </c>
      <c r="J227" s="33">
        <v>685247.18519993406</v>
      </c>
      <c r="K227" s="34">
        <v>-5674148.5241486225</v>
      </c>
      <c r="L227" s="234">
        <f>Yhteenveto[[#This Row],[Valtionosuus omarahoitusosuuden jälkeen (välisumma)]]+Yhteenveto[[#This Row],[Lisäosat yhteensä]]+Yhteenveto[[#This Row],[Valtionosuuteen tehtävät vähennykset ja lisäykset, netto]]</f>
        <v>6849272.1989872325</v>
      </c>
      <c r="M227" s="34">
        <v>7440546.0135168284</v>
      </c>
      <c r="N227" s="308">
        <f>SUM(Yhteenveto[[#This Row],[Valtionosuus ennen verotuloihin perustuvaa valtionosuuden tasausta]]+Yhteenveto[[#This Row],[Verotuloihin perustuva valtionosuuden tasaus]])</f>
        <v>14289818.212504061</v>
      </c>
      <c r="O227" s="244">
        <v>4808817.0721378895</v>
      </c>
      <c r="P227" s="380">
        <f>SUM(Yhteenveto[[#This Row],[Kunnan  peruspalvelujen valtionosuus ]:[Veroperustemuutoksista johtuvien veromenetysten korvaus]])</f>
        <v>19098635.284641951</v>
      </c>
      <c r="Q227" s="34">
        <v>-1138671.96624</v>
      </c>
      <c r="R227" s="347">
        <f>+Yhteenveto[[#This Row],[Kunnan  peruspalvelujen valtionosuus ]]+Yhteenveto[[#This Row],[Veroperustemuutoksista johtuvien veromenetysten korvaus]]+Yhteenveto[[#This Row],[Kotikuntakorvaus, netto]]</f>
        <v>17959963.318401951</v>
      </c>
      <c r="S227" s="11"/>
      <c r="T227"/>
    </row>
    <row r="228" spans="1:20" ht="15" x14ac:dyDescent="0.25">
      <c r="A228" s="32">
        <v>729</v>
      </c>
      <c r="B228" s="13" t="s">
        <v>233</v>
      </c>
      <c r="C228" s="15">
        <v>8975</v>
      </c>
      <c r="D228" s="15">
        <v>11545283.310000001</v>
      </c>
      <c r="E228" s="15">
        <v>2248927.4324789415</v>
      </c>
      <c r="F228" s="234">
        <f>Yhteenveto[[#This Row],[Ikärakenne, laskennallinen kustannus]]+Yhteenveto[[#This Row],[Muut laskennalliset kustannukset ]]</f>
        <v>13794210.742478942</v>
      </c>
      <c r="G228" s="329">
        <v>1388.69</v>
      </c>
      <c r="H228" s="17">
        <v>12463492.75</v>
      </c>
      <c r="I228" s="345">
        <f>Yhteenveto[[#This Row],[Laskennalliset kustannukset yhteensä]]-Yhteenveto[[#This Row],[Omarahoitusosuus, €]]</f>
        <v>1330717.9924789425</v>
      </c>
      <c r="J228" s="33">
        <v>710840.76337123301</v>
      </c>
      <c r="K228" s="34">
        <v>-1641687.9078135467</v>
      </c>
      <c r="L228" s="234">
        <f>Yhteenveto[[#This Row],[Valtionosuus omarahoitusosuuden jälkeen (välisumma)]]+Yhteenveto[[#This Row],[Lisäosat yhteensä]]+Yhteenveto[[#This Row],[Valtionosuuteen tehtävät vähennykset ja lisäykset, netto]]</f>
        <v>399870.84803662868</v>
      </c>
      <c r="M228" s="34">
        <v>4751158.3825585954</v>
      </c>
      <c r="N228" s="308">
        <f>SUM(Yhteenveto[[#This Row],[Valtionosuus ennen verotuloihin perustuvaa valtionosuuden tasausta]]+Yhteenveto[[#This Row],[Verotuloihin perustuva valtionosuuden tasaus]])</f>
        <v>5151029.2305952236</v>
      </c>
      <c r="O228" s="244">
        <v>1883138.1090361306</v>
      </c>
      <c r="P228" s="380">
        <f>SUM(Yhteenveto[[#This Row],[Kunnan  peruspalvelujen valtionosuus ]:[Veroperustemuutoksista johtuvien veromenetysten korvaus]])</f>
        <v>7034167.3396313544</v>
      </c>
      <c r="Q228" s="34">
        <v>-40427.734500000006</v>
      </c>
      <c r="R228" s="347">
        <f>+Yhteenveto[[#This Row],[Kunnan  peruspalvelujen valtionosuus ]]+Yhteenveto[[#This Row],[Veroperustemuutoksista johtuvien veromenetysten korvaus]]+Yhteenveto[[#This Row],[Kotikuntakorvaus, netto]]</f>
        <v>6993739.6051313542</v>
      </c>
      <c r="S228" s="11"/>
      <c r="T228"/>
    </row>
    <row r="229" spans="1:20" ht="15" x14ac:dyDescent="0.25">
      <c r="A229" s="32">
        <v>732</v>
      </c>
      <c r="B229" s="13" t="s">
        <v>234</v>
      </c>
      <c r="C229" s="15">
        <v>3336</v>
      </c>
      <c r="D229" s="15">
        <v>2836475.9899999998</v>
      </c>
      <c r="E229" s="15">
        <v>3393627.2317607645</v>
      </c>
      <c r="F229" s="234">
        <f>Yhteenveto[[#This Row],[Ikärakenne, laskennallinen kustannus]]+Yhteenveto[[#This Row],[Muut laskennalliset kustannukset ]]</f>
        <v>6230103.2217607647</v>
      </c>
      <c r="G229" s="329">
        <v>1388.69</v>
      </c>
      <c r="H229" s="17">
        <v>4632669.84</v>
      </c>
      <c r="I229" s="345">
        <f>Yhteenveto[[#This Row],[Laskennalliset kustannukset yhteensä]]-Yhteenveto[[#This Row],[Omarahoitusosuus, €]]</f>
        <v>1597433.3817607649</v>
      </c>
      <c r="J229" s="33">
        <v>1229363.7327461343</v>
      </c>
      <c r="K229" s="34">
        <v>-600859.13622929598</v>
      </c>
      <c r="L229" s="234">
        <f>Yhteenveto[[#This Row],[Valtionosuus omarahoitusosuuden jälkeen (välisumma)]]+Yhteenveto[[#This Row],[Lisäosat yhteensä]]+Yhteenveto[[#This Row],[Valtionosuuteen tehtävät vähennykset ja lisäykset, netto]]</f>
        <v>2225937.9782776032</v>
      </c>
      <c r="M229" s="34">
        <v>1347947.522416342</v>
      </c>
      <c r="N229" s="308">
        <f>SUM(Yhteenveto[[#This Row],[Valtionosuus ennen verotuloihin perustuvaa valtionosuuden tasausta]]+Yhteenveto[[#This Row],[Verotuloihin perustuva valtionosuuden tasaus]])</f>
        <v>3573885.5006939452</v>
      </c>
      <c r="O229" s="244">
        <v>757141.45744576736</v>
      </c>
      <c r="P229" s="380">
        <f>SUM(Yhteenveto[[#This Row],[Kunnan  peruspalvelujen valtionosuus ]:[Veroperustemuutoksista johtuvien veromenetysten korvaus]])</f>
        <v>4331026.9581397129</v>
      </c>
      <c r="Q229" s="34">
        <v>-102448.45</v>
      </c>
      <c r="R229" s="347">
        <f>+Yhteenveto[[#This Row],[Kunnan  peruspalvelujen valtionosuus ]]+Yhteenveto[[#This Row],[Veroperustemuutoksista johtuvien veromenetysten korvaus]]+Yhteenveto[[#This Row],[Kotikuntakorvaus, netto]]</f>
        <v>4228578.5081397127</v>
      </c>
      <c r="S229" s="11"/>
      <c r="T229"/>
    </row>
    <row r="230" spans="1:20" ht="15" x14ac:dyDescent="0.25">
      <c r="A230" s="32">
        <v>734</v>
      </c>
      <c r="B230" s="13" t="s">
        <v>235</v>
      </c>
      <c r="C230" s="15">
        <v>50933</v>
      </c>
      <c r="D230" s="15">
        <v>67519477.120000005</v>
      </c>
      <c r="E230" s="15">
        <v>12922185.890628224</v>
      </c>
      <c r="F230" s="234">
        <f>Yhteenveto[[#This Row],[Ikärakenne, laskennallinen kustannus]]+Yhteenveto[[#This Row],[Muut laskennalliset kustannukset ]]</f>
        <v>80441663.010628223</v>
      </c>
      <c r="G230" s="329">
        <v>1388.69</v>
      </c>
      <c r="H230" s="17">
        <v>70730147.769999996</v>
      </c>
      <c r="I230" s="345">
        <f>Yhteenveto[[#This Row],[Laskennalliset kustannukset yhteensä]]-Yhteenveto[[#This Row],[Omarahoitusosuus, €]]</f>
        <v>9711515.2406282276</v>
      </c>
      <c r="J230" s="33">
        <v>1493215.8878854695</v>
      </c>
      <c r="K230" s="34">
        <v>-7687155.7233126145</v>
      </c>
      <c r="L230" s="234">
        <f>Yhteenveto[[#This Row],[Valtionosuus omarahoitusosuuden jälkeen (välisumma)]]+Yhteenveto[[#This Row],[Lisäosat yhteensä]]+Yhteenveto[[#This Row],[Valtionosuuteen tehtävät vähennykset ja lisäykset, netto]]</f>
        <v>3517575.405201083</v>
      </c>
      <c r="M230" s="34">
        <v>14859086.706145555</v>
      </c>
      <c r="N230" s="308">
        <f>SUM(Yhteenveto[[#This Row],[Valtionosuus ennen verotuloihin perustuvaa valtionosuuden tasausta]]+Yhteenveto[[#This Row],[Verotuloihin perustuva valtionosuuden tasaus]])</f>
        <v>18376662.11134664</v>
      </c>
      <c r="O230" s="244">
        <v>9133203.6394595839</v>
      </c>
      <c r="P230" s="380">
        <f>SUM(Yhteenveto[[#This Row],[Kunnan  peruspalvelujen valtionosuus ]:[Veroperustemuutoksista johtuvien veromenetysten korvaus]])</f>
        <v>27509865.750806224</v>
      </c>
      <c r="Q230" s="34">
        <v>-678476.68110000016</v>
      </c>
      <c r="R230" s="347">
        <f>+Yhteenveto[[#This Row],[Kunnan  peruspalvelujen valtionosuus ]]+Yhteenveto[[#This Row],[Veroperustemuutoksista johtuvien veromenetysten korvaus]]+Yhteenveto[[#This Row],[Kotikuntakorvaus, netto]]</f>
        <v>26831389.069706224</v>
      </c>
      <c r="S230" s="11"/>
      <c r="T230"/>
    </row>
    <row r="231" spans="1:20" ht="15" x14ac:dyDescent="0.25">
      <c r="A231" s="32">
        <v>738</v>
      </c>
      <c r="B231" s="13" t="s">
        <v>236</v>
      </c>
      <c r="C231" s="15">
        <v>2917</v>
      </c>
      <c r="D231" s="15">
        <v>4163166.9599999995</v>
      </c>
      <c r="E231" s="15">
        <v>544909.47167059267</v>
      </c>
      <c r="F231" s="234">
        <f>Yhteenveto[[#This Row],[Ikärakenne, laskennallinen kustannus]]+Yhteenveto[[#This Row],[Muut laskennalliset kustannukset ]]</f>
        <v>4708076.4316705922</v>
      </c>
      <c r="G231" s="329">
        <v>1388.69</v>
      </c>
      <c r="H231" s="17">
        <v>4050808.73</v>
      </c>
      <c r="I231" s="345">
        <f>Yhteenveto[[#This Row],[Laskennalliset kustannukset yhteensä]]-Yhteenveto[[#This Row],[Omarahoitusosuus, €]]</f>
        <v>657267.70167059219</v>
      </c>
      <c r="J231" s="33">
        <v>53577.28391229378</v>
      </c>
      <c r="K231" s="34">
        <v>-189774.20317061277</v>
      </c>
      <c r="L231" s="234">
        <f>Yhteenveto[[#This Row],[Valtionosuus omarahoitusosuuden jälkeen (välisumma)]]+Yhteenveto[[#This Row],[Lisäosat yhteensä]]+Yhteenveto[[#This Row],[Valtionosuuteen tehtävät vähennykset ja lisäykset, netto]]</f>
        <v>521070.78241227311</v>
      </c>
      <c r="M231" s="34">
        <v>896684.20143546443</v>
      </c>
      <c r="N231" s="308">
        <f>SUM(Yhteenveto[[#This Row],[Valtionosuus ennen verotuloihin perustuvaa valtionosuuden tasausta]]+Yhteenveto[[#This Row],[Verotuloihin perustuva valtionosuuden tasaus]])</f>
        <v>1417754.9838477375</v>
      </c>
      <c r="O231" s="244">
        <v>569770.65239065827</v>
      </c>
      <c r="P231" s="380">
        <f>SUM(Yhteenveto[[#This Row],[Kunnan  peruspalvelujen valtionosuus ]:[Veroperustemuutoksista johtuvien veromenetysten korvaus]])</f>
        <v>1987525.6362383957</v>
      </c>
      <c r="Q231" s="34">
        <v>49868.753199999977</v>
      </c>
      <c r="R231" s="347">
        <f>+Yhteenveto[[#This Row],[Kunnan  peruspalvelujen valtionosuus ]]+Yhteenveto[[#This Row],[Veroperustemuutoksista johtuvien veromenetysten korvaus]]+Yhteenveto[[#This Row],[Kotikuntakorvaus, netto]]</f>
        <v>2037394.3894383956</v>
      </c>
      <c r="S231" s="11"/>
      <c r="T231"/>
    </row>
    <row r="232" spans="1:20" ht="15" x14ac:dyDescent="0.25">
      <c r="A232" s="32">
        <v>739</v>
      </c>
      <c r="B232" s="13" t="s">
        <v>237</v>
      </c>
      <c r="C232" s="15">
        <v>3256</v>
      </c>
      <c r="D232" s="15">
        <v>3594582.3600000003</v>
      </c>
      <c r="E232" s="15">
        <v>816893.21774405928</v>
      </c>
      <c r="F232" s="234">
        <f>Yhteenveto[[#This Row],[Ikärakenne, laskennallinen kustannus]]+Yhteenveto[[#This Row],[Muut laskennalliset kustannukset ]]</f>
        <v>4411475.5777440593</v>
      </c>
      <c r="G232" s="329">
        <v>1388.69</v>
      </c>
      <c r="H232" s="17">
        <v>4521574.6400000006</v>
      </c>
      <c r="I232" s="345">
        <f>Yhteenveto[[#This Row],[Laskennalliset kustannukset yhteensä]]-Yhteenveto[[#This Row],[Omarahoitusosuus, €]]</f>
        <v>-110099.06225594133</v>
      </c>
      <c r="J232" s="33">
        <v>224410.07160879488</v>
      </c>
      <c r="K232" s="34">
        <v>1764079.9187745855</v>
      </c>
      <c r="L232" s="234">
        <f>Yhteenveto[[#This Row],[Valtionosuus omarahoitusosuuden jälkeen (välisumma)]]+Yhteenveto[[#This Row],[Lisäosat yhteensä]]+Yhteenveto[[#This Row],[Valtionosuuteen tehtävät vähennykset ja lisäykset, netto]]</f>
        <v>1878390.928127439</v>
      </c>
      <c r="M232" s="34">
        <v>1091048.1115239949</v>
      </c>
      <c r="N232" s="308">
        <f>SUM(Yhteenveto[[#This Row],[Valtionosuus ennen verotuloihin perustuvaa valtionosuuden tasausta]]+Yhteenveto[[#This Row],[Verotuloihin perustuva valtionosuuden tasaus]])</f>
        <v>2969439.0396514339</v>
      </c>
      <c r="O232" s="244">
        <v>704284.69981162541</v>
      </c>
      <c r="P232" s="380">
        <f>SUM(Yhteenveto[[#This Row],[Kunnan  peruspalvelujen valtionosuus ]:[Veroperustemuutoksista johtuvien veromenetysten korvaus]])</f>
        <v>3673723.7394630592</v>
      </c>
      <c r="Q232" s="34">
        <v>103677.83140000002</v>
      </c>
      <c r="R232" s="347">
        <f>+Yhteenveto[[#This Row],[Kunnan  peruspalvelujen valtionosuus ]]+Yhteenveto[[#This Row],[Veroperustemuutoksista johtuvien veromenetysten korvaus]]+Yhteenveto[[#This Row],[Kotikuntakorvaus, netto]]</f>
        <v>3777401.5708630593</v>
      </c>
      <c r="S232" s="11"/>
      <c r="T232"/>
    </row>
    <row r="233" spans="1:20" ht="15" x14ac:dyDescent="0.25">
      <c r="A233" s="32">
        <v>740</v>
      </c>
      <c r="B233" s="13" t="s">
        <v>238</v>
      </c>
      <c r="C233" s="15">
        <v>32085</v>
      </c>
      <c r="D233" s="15">
        <v>35616260.620000005</v>
      </c>
      <c r="E233" s="15">
        <v>8943445.9616864976</v>
      </c>
      <c r="F233" s="234">
        <f>Yhteenveto[[#This Row],[Ikärakenne, laskennallinen kustannus]]+Yhteenveto[[#This Row],[Muut laskennalliset kustannukset ]]</f>
        <v>44559706.581686504</v>
      </c>
      <c r="G233" s="329">
        <v>1388.69</v>
      </c>
      <c r="H233" s="17">
        <v>44556118.649999999</v>
      </c>
      <c r="I233" s="345">
        <f>Yhteenveto[[#This Row],[Laskennalliset kustannukset yhteensä]]-Yhteenveto[[#This Row],[Omarahoitusosuus, €]]</f>
        <v>3587.9316865056753</v>
      </c>
      <c r="J233" s="33">
        <v>1712049.286809569</v>
      </c>
      <c r="K233" s="34">
        <v>-11508058.242535144</v>
      </c>
      <c r="L233" s="234">
        <f>Yhteenveto[[#This Row],[Valtionosuus omarahoitusosuuden jälkeen (välisumma)]]+Yhteenveto[[#This Row],[Lisäosat yhteensä]]+Yhteenveto[[#This Row],[Valtionosuuteen tehtävät vähennykset ja lisäykset, netto]]</f>
        <v>-9792421.0240390692</v>
      </c>
      <c r="M233" s="34">
        <v>9358231.9081515893</v>
      </c>
      <c r="N233" s="308">
        <f>SUM(Yhteenveto[[#This Row],[Valtionosuus ennen verotuloihin perustuvaa valtionosuuden tasausta]]+Yhteenveto[[#This Row],[Verotuloihin perustuva valtionosuuden tasaus]])</f>
        <v>-434189.11588747986</v>
      </c>
      <c r="O233" s="244">
        <v>6152036.684439783</v>
      </c>
      <c r="P233" s="380">
        <f>SUM(Yhteenveto[[#This Row],[Kunnan  peruspalvelujen valtionosuus ]:[Veroperustemuutoksista johtuvien veromenetysten korvaus]])</f>
        <v>5717847.5685523031</v>
      </c>
      <c r="Q233" s="34">
        <v>-367001.87049999996</v>
      </c>
      <c r="R233" s="347">
        <f>+Yhteenveto[[#This Row],[Kunnan  peruspalvelujen valtionosuus ]]+Yhteenveto[[#This Row],[Veroperustemuutoksista johtuvien veromenetysten korvaus]]+Yhteenveto[[#This Row],[Kotikuntakorvaus, netto]]</f>
        <v>5350845.6980523029</v>
      </c>
      <c r="S233" s="11"/>
      <c r="T233"/>
    </row>
    <row r="234" spans="1:20" ht="15" x14ac:dyDescent="0.25">
      <c r="A234" s="32">
        <v>742</v>
      </c>
      <c r="B234" s="13" t="s">
        <v>239</v>
      </c>
      <c r="C234" s="15">
        <v>988</v>
      </c>
      <c r="D234" s="15">
        <v>958533.2699999999</v>
      </c>
      <c r="E234" s="15">
        <v>977330.49988491274</v>
      </c>
      <c r="F234" s="234">
        <f>Yhteenveto[[#This Row],[Ikärakenne, laskennallinen kustannus]]+Yhteenveto[[#This Row],[Muut laskennalliset kustannukset ]]</f>
        <v>1935863.7698849128</v>
      </c>
      <c r="G234" s="329">
        <v>1388.69</v>
      </c>
      <c r="H234" s="17">
        <v>1372025.72</v>
      </c>
      <c r="I234" s="345">
        <f>Yhteenveto[[#This Row],[Laskennalliset kustannukset yhteensä]]-Yhteenveto[[#This Row],[Omarahoitusosuus, €]]</f>
        <v>563838.04988491279</v>
      </c>
      <c r="J234" s="33">
        <v>385198.86957285937</v>
      </c>
      <c r="K234" s="34">
        <v>102717.1710219958</v>
      </c>
      <c r="L234" s="234">
        <f>Yhteenveto[[#This Row],[Valtionosuus omarahoitusosuuden jälkeen (välisumma)]]+Yhteenveto[[#This Row],[Lisäosat yhteensä]]+Yhteenveto[[#This Row],[Valtionosuuteen tehtävät vähennykset ja lisäykset, netto]]</f>
        <v>1051754.0904797679</v>
      </c>
      <c r="M234" s="34">
        <v>-22975.863869158784</v>
      </c>
      <c r="N234" s="308">
        <f>SUM(Yhteenveto[[#This Row],[Valtionosuus ennen verotuloihin perustuvaa valtionosuuden tasausta]]+Yhteenveto[[#This Row],[Verotuloihin perustuva valtionosuuden tasaus]])</f>
        <v>1028778.2266106091</v>
      </c>
      <c r="O234" s="244">
        <v>227813.65568504349</v>
      </c>
      <c r="P234" s="380">
        <f>SUM(Yhteenveto[[#This Row],[Kunnan  peruspalvelujen valtionosuus ]:[Veroperustemuutoksista johtuvien veromenetysten korvaus]])</f>
        <v>1256591.8822956525</v>
      </c>
      <c r="Q234" s="34">
        <v>0</v>
      </c>
      <c r="R234" s="347">
        <f>+Yhteenveto[[#This Row],[Kunnan  peruspalvelujen valtionosuus ]]+Yhteenveto[[#This Row],[Veroperustemuutoksista johtuvien veromenetysten korvaus]]+Yhteenveto[[#This Row],[Kotikuntakorvaus, netto]]</f>
        <v>1256591.8822956525</v>
      </c>
      <c r="S234" s="11"/>
      <c r="T234"/>
    </row>
    <row r="235" spans="1:20" ht="15" x14ac:dyDescent="0.25">
      <c r="A235" s="32">
        <v>743</v>
      </c>
      <c r="B235" s="13" t="s">
        <v>240</v>
      </c>
      <c r="C235" s="15">
        <v>65323</v>
      </c>
      <c r="D235" s="15">
        <v>103986387.67</v>
      </c>
      <c r="E235" s="15">
        <v>9436257.2025426999</v>
      </c>
      <c r="F235" s="234">
        <f>Yhteenveto[[#This Row],[Ikärakenne, laskennallinen kustannus]]+Yhteenveto[[#This Row],[Muut laskennalliset kustannukset ]]</f>
        <v>113422644.87254271</v>
      </c>
      <c r="G235" s="329">
        <v>1388.69</v>
      </c>
      <c r="H235" s="17">
        <v>90713396.870000005</v>
      </c>
      <c r="I235" s="345">
        <f>Yhteenveto[[#This Row],[Laskennalliset kustannukset yhteensä]]-Yhteenveto[[#This Row],[Omarahoitusosuus, €]]</f>
        <v>22709248.002542704</v>
      </c>
      <c r="J235" s="33">
        <v>2783906.1668835143</v>
      </c>
      <c r="K235" s="34">
        <v>-20963812.9824977</v>
      </c>
      <c r="L235" s="234">
        <f>Yhteenveto[[#This Row],[Valtionosuus omarahoitusosuuden jälkeen (välisumma)]]+Yhteenveto[[#This Row],[Lisäosat yhteensä]]+Yhteenveto[[#This Row],[Valtionosuuteen tehtävät vähennykset ja lisäykset, netto]]</f>
        <v>4529341.1869285181</v>
      </c>
      <c r="M235" s="34">
        <v>12299018.935356123</v>
      </c>
      <c r="N235" s="308">
        <f>SUM(Yhteenveto[[#This Row],[Valtionosuus ennen verotuloihin perustuvaa valtionosuuden tasausta]]+Yhteenveto[[#This Row],[Verotuloihin perustuva valtionosuuden tasaus]])</f>
        <v>16828360.122284643</v>
      </c>
      <c r="O235" s="244">
        <v>9891809.9511747789</v>
      </c>
      <c r="P235" s="380">
        <f>SUM(Yhteenveto[[#This Row],[Kunnan  peruspalvelujen valtionosuus ]:[Veroperustemuutoksista johtuvien veromenetysten korvaus]])</f>
        <v>26720170.073459424</v>
      </c>
      <c r="Q235" s="34">
        <v>-211894.91719999979</v>
      </c>
      <c r="R235" s="347">
        <f>+Yhteenveto[[#This Row],[Kunnan  peruspalvelujen valtionosuus ]]+Yhteenveto[[#This Row],[Veroperustemuutoksista johtuvien veromenetysten korvaus]]+Yhteenveto[[#This Row],[Kotikuntakorvaus, netto]]</f>
        <v>26508275.156259425</v>
      </c>
      <c r="S235" s="11"/>
      <c r="T235"/>
    </row>
    <row r="236" spans="1:20" ht="15" x14ac:dyDescent="0.25">
      <c r="A236" s="32">
        <v>746</v>
      </c>
      <c r="B236" s="13" t="s">
        <v>241</v>
      </c>
      <c r="C236" s="15">
        <v>4735</v>
      </c>
      <c r="D236" s="15">
        <v>11056063.85</v>
      </c>
      <c r="E236" s="15">
        <v>1169032.3752093809</v>
      </c>
      <c r="F236" s="234">
        <f>Yhteenveto[[#This Row],[Ikärakenne, laskennallinen kustannus]]+Yhteenveto[[#This Row],[Muut laskennalliset kustannukset ]]</f>
        <v>12225096.225209381</v>
      </c>
      <c r="G236" s="329">
        <v>1388.69</v>
      </c>
      <c r="H236" s="17">
        <v>6575447.1500000004</v>
      </c>
      <c r="I236" s="345">
        <f>Yhteenveto[[#This Row],[Laskennalliset kustannukset yhteensä]]-Yhteenveto[[#This Row],[Omarahoitusosuus, €]]</f>
        <v>5649649.0752093811</v>
      </c>
      <c r="J236" s="33">
        <v>215826.62872270131</v>
      </c>
      <c r="K236" s="34">
        <v>-1225561.2940005993</v>
      </c>
      <c r="L236" s="234">
        <f>Yhteenveto[[#This Row],[Valtionosuus omarahoitusosuuden jälkeen (välisumma)]]+Yhteenveto[[#This Row],[Lisäosat yhteensä]]+Yhteenveto[[#This Row],[Valtionosuuteen tehtävät vähennykset ja lisäykset, netto]]</f>
        <v>4639914.4099314827</v>
      </c>
      <c r="M236" s="34">
        <v>1410848.1951298011</v>
      </c>
      <c r="N236" s="308">
        <f>SUM(Yhteenveto[[#This Row],[Valtionosuus ennen verotuloihin perustuvaa valtionosuuden tasausta]]+Yhteenveto[[#This Row],[Verotuloihin perustuva valtionosuuden tasaus]])</f>
        <v>6050762.6050612833</v>
      </c>
      <c r="O236" s="244">
        <v>927037.86173937644</v>
      </c>
      <c r="P236" s="380">
        <f>SUM(Yhteenveto[[#This Row],[Kunnan  peruspalvelujen valtionosuus ]:[Veroperustemuutoksista johtuvien veromenetysten korvaus]])</f>
        <v>6977800.4668006599</v>
      </c>
      <c r="Q236" s="34">
        <v>27267.048999999985</v>
      </c>
      <c r="R236" s="347">
        <f>+Yhteenveto[[#This Row],[Kunnan  peruspalvelujen valtionosuus ]]+Yhteenveto[[#This Row],[Veroperustemuutoksista johtuvien veromenetysten korvaus]]+Yhteenveto[[#This Row],[Kotikuntakorvaus, netto]]</f>
        <v>7005067.5158006595</v>
      </c>
      <c r="S236" s="11"/>
      <c r="T236"/>
    </row>
    <row r="237" spans="1:20" ht="15" x14ac:dyDescent="0.25">
      <c r="A237" s="32">
        <v>747</v>
      </c>
      <c r="B237" s="13" t="s">
        <v>242</v>
      </c>
      <c r="C237" s="15">
        <v>1308</v>
      </c>
      <c r="D237" s="15">
        <v>1373950.33</v>
      </c>
      <c r="E237" s="15">
        <v>512019.00239397254</v>
      </c>
      <c r="F237" s="234">
        <f>Yhteenveto[[#This Row],[Ikärakenne, laskennallinen kustannus]]+Yhteenveto[[#This Row],[Muut laskennalliset kustannukset ]]</f>
        <v>1885969.3323939727</v>
      </c>
      <c r="G237" s="329">
        <v>1388.69</v>
      </c>
      <c r="H237" s="17">
        <v>1816406.52</v>
      </c>
      <c r="I237" s="345">
        <f>Yhteenveto[[#This Row],[Laskennalliset kustannukset yhteensä]]-Yhteenveto[[#This Row],[Omarahoitusosuus, €]]</f>
        <v>69562.81239397265</v>
      </c>
      <c r="J237" s="33">
        <v>177617.75217639681</v>
      </c>
      <c r="K237" s="34">
        <v>511138.73199321283</v>
      </c>
      <c r="L237" s="234">
        <f>Yhteenveto[[#This Row],[Valtionosuus omarahoitusosuuden jälkeen (välisumma)]]+Yhteenveto[[#This Row],[Lisäosat yhteensä]]+Yhteenveto[[#This Row],[Valtionosuuteen tehtävät vähennykset ja lisäykset, netto]]</f>
        <v>758319.29656358226</v>
      </c>
      <c r="M237" s="34">
        <v>546791.75487211917</v>
      </c>
      <c r="N237" s="308">
        <f>SUM(Yhteenveto[[#This Row],[Valtionosuus ennen verotuloihin perustuvaa valtionosuuden tasausta]]+Yhteenveto[[#This Row],[Verotuloihin perustuva valtionosuuden tasaus]])</f>
        <v>1305111.0514357015</v>
      </c>
      <c r="O237" s="244">
        <v>335091.58715118672</v>
      </c>
      <c r="P237" s="380">
        <f>SUM(Yhteenveto[[#This Row],[Kunnan  peruspalvelujen valtionosuus ]:[Veroperustemuutoksista johtuvien veromenetysten korvaus]])</f>
        <v>1640202.6385868883</v>
      </c>
      <c r="Q237" s="34">
        <v>53746.03300000001</v>
      </c>
      <c r="R237" s="347">
        <f>+Yhteenveto[[#This Row],[Kunnan  peruspalvelujen valtionosuus ]]+Yhteenveto[[#This Row],[Veroperustemuutoksista johtuvien veromenetysten korvaus]]+Yhteenveto[[#This Row],[Kotikuntakorvaus, netto]]</f>
        <v>1693948.6715868884</v>
      </c>
      <c r="S237" s="11"/>
      <c r="T237"/>
    </row>
    <row r="238" spans="1:20" ht="15" x14ac:dyDescent="0.25">
      <c r="A238" s="32">
        <v>748</v>
      </c>
      <c r="B238" s="13" t="s">
        <v>243</v>
      </c>
      <c r="C238" s="15">
        <v>4897</v>
      </c>
      <c r="D238" s="15">
        <v>9570705.0899999999</v>
      </c>
      <c r="E238" s="15">
        <v>1361962.2860266152</v>
      </c>
      <c r="F238" s="234">
        <f>Yhteenveto[[#This Row],[Ikärakenne, laskennallinen kustannus]]+Yhteenveto[[#This Row],[Muut laskennalliset kustannukset ]]</f>
        <v>10932667.376026616</v>
      </c>
      <c r="G238" s="329">
        <v>1388.69</v>
      </c>
      <c r="H238" s="17">
        <v>6800414.9300000006</v>
      </c>
      <c r="I238" s="345">
        <f>Yhteenveto[[#This Row],[Laskennalliset kustannukset yhteensä]]-Yhteenveto[[#This Row],[Omarahoitusosuus, €]]</f>
        <v>4132252.4460266149</v>
      </c>
      <c r="J238" s="33">
        <v>308527.6802764039</v>
      </c>
      <c r="K238" s="34">
        <v>-2190259.6464447998</v>
      </c>
      <c r="L238" s="234">
        <f>Yhteenveto[[#This Row],[Valtionosuus omarahoitusosuuden jälkeen (välisumma)]]+Yhteenveto[[#This Row],[Lisäosat yhteensä]]+Yhteenveto[[#This Row],[Valtionosuuteen tehtävät vähennykset ja lisäykset, netto]]</f>
        <v>2250520.4798582192</v>
      </c>
      <c r="M238" s="34">
        <v>2561589.8101555142</v>
      </c>
      <c r="N238" s="308">
        <f>SUM(Yhteenveto[[#This Row],[Valtionosuus ennen verotuloihin perustuvaa valtionosuuden tasausta]]+Yhteenveto[[#This Row],[Verotuloihin perustuva valtionosuuden tasaus]])</f>
        <v>4812110.2900137333</v>
      </c>
      <c r="O238" s="244">
        <v>1015680.294506805</v>
      </c>
      <c r="P238" s="380">
        <f>SUM(Yhteenveto[[#This Row],[Kunnan  peruspalvelujen valtionosuus ]:[Veroperustemuutoksista johtuvien veromenetysten korvaus]])</f>
        <v>5827790.5845205383</v>
      </c>
      <c r="Q238" s="34">
        <v>269518.23</v>
      </c>
      <c r="R238" s="347">
        <f>+Yhteenveto[[#This Row],[Kunnan  peruspalvelujen valtionosuus ]]+Yhteenveto[[#This Row],[Veroperustemuutoksista johtuvien veromenetysten korvaus]]+Yhteenveto[[#This Row],[Kotikuntakorvaus, netto]]</f>
        <v>6097308.8145205379</v>
      </c>
      <c r="S238" s="11"/>
      <c r="T238"/>
    </row>
    <row r="239" spans="1:20" ht="15" x14ac:dyDescent="0.25">
      <c r="A239" s="32">
        <v>749</v>
      </c>
      <c r="B239" s="13" t="s">
        <v>244</v>
      </c>
      <c r="C239" s="15">
        <v>21232</v>
      </c>
      <c r="D239" s="15">
        <v>38866261.159999996</v>
      </c>
      <c r="E239" s="15">
        <v>2162237.8602287769</v>
      </c>
      <c r="F239" s="234">
        <f>Yhteenveto[[#This Row],[Ikärakenne, laskennallinen kustannus]]+Yhteenveto[[#This Row],[Muut laskennalliset kustannukset ]]</f>
        <v>41028499.020228773</v>
      </c>
      <c r="G239" s="329">
        <v>1388.69</v>
      </c>
      <c r="H239" s="17">
        <v>29484666.080000002</v>
      </c>
      <c r="I239" s="345">
        <f>Yhteenveto[[#This Row],[Laskennalliset kustannukset yhteensä]]-Yhteenveto[[#This Row],[Omarahoitusosuus, €]]</f>
        <v>11543832.940228771</v>
      </c>
      <c r="J239" s="33">
        <v>634963.22280975129</v>
      </c>
      <c r="K239" s="34">
        <v>-6729650.3591564484</v>
      </c>
      <c r="L239" s="234">
        <f>Yhteenveto[[#This Row],[Valtionosuus omarahoitusosuuden jälkeen (välisumma)]]+Yhteenveto[[#This Row],[Lisäosat yhteensä]]+Yhteenveto[[#This Row],[Valtionosuuteen tehtävät vähennykset ja lisäykset, netto]]</f>
        <v>5449145.8038820736</v>
      </c>
      <c r="M239" s="34">
        <v>5010593.8415084388</v>
      </c>
      <c r="N239" s="308">
        <f>SUM(Yhteenveto[[#This Row],[Valtionosuus ennen verotuloihin perustuvaa valtionosuuden tasausta]]+Yhteenveto[[#This Row],[Verotuloihin perustuva valtionosuuden tasaus]])</f>
        <v>10459739.645390512</v>
      </c>
      <c r="O239" s="244">
        <v>3020021.1533850855</v>
      </c>
      <c r="P239" s="380">
        <f>SUM(Yhteenveto[[#This Row],[Kunnan  peruspalvelujen valtionosuus ]:[Veroperustemuutoksista johtuvien veromenetysten korvaus]])</f>
        <v>13479760.798775598</v>
      </c>
      <c r="Q239" s="34">
        <v>35751.356790000165</v>
      </c>
      <c r="R239" s="347">
        <f>+Yhteenveto[[#This Row],[Kunnan  peruspalvelujen valtionosuus ]]+Yhteenveto[[#This Row],[Veroperustemuutoksista johtuvien veromenetysten korvaus]]+Yhteenveto[[#This Row],[Kotikuntakorvaus, netto]]</f>
        <v>13515512.155565599</v>
      </c>
      <c r="S239" s="11"/>
      <c r="T239"/>
    </row>
    <row r="240" spans="1:20" ht="15" x14ac:dyDescent="0.25">
      <c r="A240" s="32">
        <v>751</v>
      </c>
      <c r="B240" s="13" t="s">
        <v>245</v>
      </c>
      <c r="C240" s="15">
        <v>2877</v>
      </c>
      <c r="D240" s="15">
        <v>3739985.5</v>
      </c>
      <c r="E240" s="15">
        <v>1395154.1787235951</v>
      </c>
      <c r="F240" s="234">
        <f>Yhteenveto[[#This Row],[Ikärakenne, laskennallinen kustannus]]+Yhteenveto[[#This Row],[Muut laskennalliset kustannukset ]]</f>
        <v>5135139.6787235951</v>
      </c>
      <c r="G240" s="329">
        <v>1388.69</v>
      </c>
      <c r="H240" s="17">
        <v>3995261.1300000004</v>
      </c>
      <c r="I240" s="345">
        <f>Yhteenveto[[#This Row],[Laskennalliset kustannukset yhteensä]]-Yhteenveto[[#This Row],[Omarahoitusosuus, €]]</f>
        <v>1139878.5487235948</v>
      </c>
      <c r="J240" s="33">
        <v>218761.90174711173</v>
      </c>
      <c r="K240" s="34">
        <v>-65798.174600429629</v>
      </c>
      <c r="L240" s="234">
        <f>Yhteenveto[[#This Row],[Valtionosuus omarahoitusosuuden jälkeen (välisumma)]]+Yhteenveto[[#This Row],[Lisäosat yhteensä]]+Yhteenveto[[#This Row],[Valtionosuuteen tehtävät vähennykset ja lisäykset, netto]]</f>
        <v>1292842.2758702768</v>
      </c>
      <c r="M240" s="34">
        <v>1201637.772055164</v>
      </c>
      <c r="N240" s="308">
        <f>SUM(Yhteenveto[[#This Row],[Valtionosuus ennen verotuloihin perustuvaa valtionosuuden tasausta]]+Yhteenveto[[#This Row],[Verotuloihin perustuva valtionosuuden tasaus]])</f>
        <v>2494480.0479254406</v>
      </c>
      <c r="O240" s="244">
        <v>505376.80502929178</v>
      </c>
      <c r="P240" s="380">
        <f>SUM(Yhteenveto[[#This Row],[Kunnan  peruspalvelujen valtionosuus ]:[Veroperustemuutoksista johtuvien veromenetysten korvaus]])</f>
        <v>2999856.8529547323</v>
      </c>
      <c r="Q240" s="34">
        <v>18913.559999999983</v>
      </c>
      <c r="R240" s="347">
        <f>+Yhteenveto[[#This Row],[Kunnan  peruspalvelujen valtionosuus ]]+Yhteenveto[[#This Row],[Veroperustemuutoksista johtuvien veromenetysten korvaus]]+Yhteenveto[[#This Row],[Kotikuntakorvaus, netto]]</f>
        <v>3018770.4129547323</v>
      </c>
      <c r="S240" s="11"/>
      <c r="T240"/>
    </row>
    <row r="241" spans="1:20" ht="15" x14ac:dyDescent="0.25">
      <c r="A241" s="32">
        <v>753</v>
      </c>
      <c r="B241" s="13" t="s">
        <v>246</v>
      </c>
      <c r="C241" s="15">
        <v>22320</v>
      </c>
      <c r="D241" s="15">
        <v>38306756.049999997</v>
      </c>
      <c r="E241" s="15">
        <v>6601282.03675682</v>
      </c>
      <c r="F241" s="234">
        <f>Yhteenveto[[#This Row],[Ikärakenne, laskennallinen kustannus]]+Yhteenveto[[#This Row],[Muut laskennalliset kustannukset ]]</f>
        <v>44908038.086756818</v>
      </c>
      <c r="G241" s="329">
        <v>1388.69</v>
      </c>
      <c r="H241" s="17">
        <v>30995560.800000001</v>
      </c>
      <c r="I241" s="345">
        <f>Yhteenveto[[#This Row],[Laskennalliset kustannukset yhteensä]]-Yhteenveto[[#This Row],[Omarahoitusosuus, €]]</f>
        <v>13912477.286756817</v>
      </c>
      <c r="J241" s="33">
        <v>970497.98752887221</v>
      </c>
      <c r="K241" s="34">
        <v>7679854.3249735227</v>
      </c>
      <c r="L241" s="234">
        <f>Yhteenveto[[#This Row],[Valtionosuus omarahoitusosuuden jälkeen (välisumma)]]+Yhteenveto[[#This Row],[Lisäosat yhteensä]]+Yhteenveto[[#This Row],[Valtionosuuteen tehtävät vähennykset ja lisäykset, netto]]</f>
        <v>22562829.599259213</v>
      </c>
      <c r="M241" s="34">
        <v>-613531.47980384016</v>
      </c>
      <c r="N241" s="308">
        <f>SUM(Yhteenveto[[#This Row],[Valtionosuus ennen verotuloihin perustuvaa valtionosuuden tasausta]]+Yhteenveto[[#This Row],[Verotuloihin perustuva valtionosuuden tasaus]])</f>
        <v>21949298.119455371</v>
      </c>
      <c r="O241" s="244">
        <v>2475592.6170254587</v>
      </c>
      <c r="P241" s="380">
        <f>SUM(Yhteenveto[[#This Row],[Kunnan  peruspalvelujen valtionosuus ]:[Veroperustemuutoksista johtuvien veromenetysten korvaus]])</f>
        <v>24424890.736480828</v>
      </c>
      <c r="Q241" s="34">
        <v>-136536.98963999981</v>
      </c>
      <c r="R241" s="347">
        <f>+Yhteenveto[[#This Row],[Kunnan  peruspalvelujen valtionosuus ]]+Yhteenveto[[#This Row],[Veroperustemuutoksista johtuvien veromenetysten korvaus]]+Yhteenveto[[#This Row],[Kotikuntakorvaus, netto]]</f>
        <v>24288353.746840827</v>
      </c>
      <c r="S241" s="11"/>
      <c r="T241"/>
    </row>
    <row r="242" spans="1:20" ht="15" x14ac:dyDescent="0.25">
      <c r="A242" s="32">
        <v>755</v>
      </c>
      <c r="B242" s="13" t="s">
        <v>247</v>
      </c>
      <c r="C242" s="15">
        <v>6217</v>
      </c>
      <c r="D242" s="15">
        <v>10156483.309999999</v>
      </c>
      <c r="E242" s="15">
        <v>2004242.8440530268</v>
      </c>
      <c r="F242" s="234">
        <f>Yhteenveto[[#This Row],[Ikärakenne, laskennallinen kustannus]]+Yhteenveto[[#This Row],[Muut laskennalliset kustannukset ]]</f>
        <v>12160726.154053025</v>
      </c>
      <c r="G242" s="329">
        <v>1388.69</v>
      </c>
      <c r="H242" s="17">
        <v>8633485.7300000004</v>
      </c>
      <c r="I242" s="345">
        <f>Yhteenveto[[#This Row],[Laskennalliset kustannukset yhteensä]]-Yhteenveto[[#This Row],[Omarahoitusosuus, €]]</f>
        <v>3527240.4240530245</v>
      </c>
      <c r="J242" s="33">
        <v>187281.68653022984</v>
      </c>
      <c r="K242" s="34">
        <v>1314213.2530082306</v>
      </c>
      <c r="L242" s="234">
        <f>Yhteenveto[[#This Row],[Valtionosuus omarahoitusosuuden jälkeen (välisumma)]]+Yhteenveto[[#This Row],[Lisäosat yhteensä]]+Yhteenveto[[#This Row],[Valtionosuuteen tehtävät vähennykset ja lisäykset, netto]]</f>
        <v>5028735.3635914847</v>
      </c>
      <c r="M242" s="34">
        <v>-16214.597533682334</v>
      </c>
      <c r="N242" s="308">
        <f>SUM(Yhteenveto[[#This Row],[Valtionosuus ennen verotuloihin perustuvaa valtionosuuden tasausta]]+Yhteenveto[[#This Row],[Verotuloihin perustuva valtionosuuden tasaus]])</f>
        <v>5012520.7660578024</v>
      </c>
      <c r="O242" s="244">
        <v>868897.16991338076</v>
      </c>
      <c r="P242" s="380">
        <f>SUM(Yhteenveto[[#This Row],[Kunnan  peruspalvelujen valtionosuus ]:[Veroperustemuutoksista johtuvien veromenetysten korvaus]])</f>
        <v>5881417.9359711828</v>
      </c>
      <c r="Q242" s="34">
        <v>-1034146.1769000001</v>
      </c>
      <c r="R242" s="347">
        <f>+Yhteenveto[[#This Row],[Kunnan  peruspalvelujen valtionosuus ]]+Yhteenveto[[#This Row],[Veroperustemuutoksista johtuvien veromenetysten korvaus]]+Yhteenveto[[#This Row],[Kotikuntakorvaus, netto]]</f>
        <v>4847271.7590711825</v>
      </c>
      <c r="S242" s="11"/>
      <c r="T242"/>
    </row>
    <row r="243" spans="1:20" ht="15" x14ac:dyDescent="0.25">
      <c r="A243" s="32">
        <v>758</v>
      </c>
      <c r="B243" s="13" t="s">
        <v>248</v>
      </c>
      <c r="C243" s="15">
        <v>8134</v>
      </c>
      <c r="D243" s="15">
        <v>10688565.82</v>
      </c>
      <c r="E243" s="15">
        <v>7604686.071572898</v>
      </c>
      <c r="F243" s="234">
        <f>Yhteenveto[[#This Row],[Ikärakenne, laskennallinen kustannus]]+Yhteenveto[[#This Row],[Muut laskennalliset kustannukset ]]</f>
        <v>18293251.8915729</v>
      </c>
      <c r="G243" s="329">
        <v>1388.69</v>
      </c>
      <c r="H243" s="17">
        <v>11295604.460000001</v>
      </c>
      <c r="I243" s="345">
        <f>Yhteenveto[[#This Row],[Laskennalliset kustannukset yhteensä]]-Yhteenveto[[#This Row],[Omarahoitusosuus, €]]</f>
        <v>6997647.4315728992</v>
      </c>
      <c r="J243" s="33">
        <v>1492741.0628174557</v>
      </c>
      <c r="K243" s="34">
        <v>-4020096.4489830807</v>
      </c>
      <c r="L243" s="234">
        <f>Yhteenveto[[#This Row],[Valtionosuus omarahoitusosuuden jälkeen (välisumma)]]+Yhteenveto[[#This Row],[Lisäosat yhteensä]]+Yhteenveto[[#This Row],[Valtionosuuteen tehtävät vähennykset ja lisäykset, netto]]</f>
        <v>4470292.0454072747</v>
      </c>
      <c r="M243" s="34">
        <v>608424.11334587587</v>
      </c>
      <c r="N243" s="308">
        <f>SUM(Yhteenveto[[#This Row],[Valtionosuus ennen verotuloihin perustuvaa valtionosuuden tasausta]]+Yhteenveto[[#This Row],[Verotuloihin perustuva valtionosuuden tasaus]])</f>
        <v>5078716.1587531511</v>
      </c>
      <c r="O243" s="244">
        <v>1511507.9409612808</v>
      </c>
      <c r="P243" s="380">
        <f>SUM(Yhteenveto[[#This Row],[Kunnan  peruspalvelujen valtionosuus ]:[Veroperustemuutoksista johtuvien veromenetysten korvaus]])</f>
        <v>6590224.0997144319</v>
      </c>
      <c r="Q243" s="34">
        <v>-115136.2965</v>
      </c>
      <c r="R243" s="347">
        <f>+Yhteenveto[[#This Row],[Kunnan  peruspalvelujen valtionosuus ]]+Yhteenveto[[#This Row],[Veroperustemuutoksista johtuvien veromenetysten korvaus]]+Yhteenveto[[#This Row],[Kotikuntakorvaus, netto]]</f>
        <v>6475087.8032144317</v>
      </c>
      <c r="S243" s="11"/>
      <c r="T243"/>
    </row>
    <row r="244" spans="1:20" ht="15" x14ac:dyDescent="0.25">
      <c r="A244" s="32">
        <v>759</v>
      </c>
      <c r="B244" s="13" t="s">
        <v>249</v>
      </c>
      <c r="C244" s="15">
        <v>1942</v>
      </c>
      <c r="D244" s="15">
        <v>2965700.9599999995</v>
      </c>
      <c r="E244" s="15">
        <v>605823.85434684786</v>
      </c>
      <c r="F244" s="234">
        <f>Yhteenveto[[#This Row],[Ikärakenne, laskennallinen kustannus]]+Yhteenveto[[#This Row],[Muut laskennalliset kustannukset ]]</f>
        <v>3571524.8143468471</v>
      </c>
      <c r="G244" s="329">
        <v>1388.69</v>
      </c>
      <c r="H244" s="17">
        <v>2696835.98</v>
      </c>
      <c r="I244" s="345">
        <f>Yhteenveto[[#This Row],[Laskennalliset kustannukset yhteensä]]-Yhteenveto[[#This Row],[Omarahoitusosuus, €]]</f>
        <v>874688.83434684714</v>
      </c>
      <c r="J244" s="33">
        <v>271422.14096444339</v>
      </c>
      <c r="K244" s="34">
        <v>-265209.09018074343</v>
      </c>
      <c r="L244" s="234">
        <f>Yhteenveto[[#This Row],[Valtionosuus omarahoitusosuuden jälkeen (välisumma)]]+Yhteenveto[[#This Row],[Lisäosat yhteensä]]+Yhteenveto[[#This Row],[Valtionosuuteen tehtävät vähennykset ja lisäykset, netto]]</f>
        <v>880901.88513054699</v>
      </c>
      <c r="M244" s="34">
        <v>904178.12308113603</v>
      </c>
      <c r="N244" s="308">
        <f>SUM(Yhteenveto[[#This Row],[Valtionosuus ennen verotuloihin perustuvaa valtionosuuden tasausta]]+Yhteenveto[[#This Row],[Verotuloihin perustuva valtionosuuden tasaus]])</f>
        <v>1785080.008211683</v>
      </c>
      <c r="O244" s="244">
        <v>486972.1783051081</v>
      </c>
      <c r="P244" s="380">
        <f>SUM(Yhteenveto[[#This Row],[Kunnan  peruspalvelujen valtionosuus ]:[Veroperustemuutoksista johtuvien veromenetysten korvaus]])</f>
        <v>2272052.1865167911</v>
      </c>
      <c r="Q244" s="34">
        <v>524851.29</v>
      </c>
      <c r="R244" s="347">
        <f>+Yhteenveto[[#This Row],[Kunnan  peruspalvelujen valtionosuus ]]+Yhteenveto[[#This Row],[Veroperustemuutoksista johtuvien veromenetysten korvaus]]+Yhteenveto[[#This Row],[Kotikuntakorvaus, netto]]</f>
        <v>2796903.4765167912</v>
      </c>
      <c r="S244" s="11"/>
      <c r="T244"/>
    </row>
    <row r="245" spans="1:20" ht="15" x14ac:dyDescent="0.25">
      <c r="A245" s="32">
        <v>761</v>
      </c>
      <c r="B245" s="13" t="s">
        <v>250</v>
      </c>
      <c r="C245" s="15">
        <v>8426</v>
      </c>
      <c r="D245" s="15">
        <v>10655749.99</v>
      </c>
      <c r="E245" s="15">
        <v>1774619.0872336905</v>
      </c>
      <c r="F245" s="234">
        <f>Yhteenveto[[#This Row],[Ikärakenne, laskennallinen kustannus]]+Yhteenveto[[#This Row],[Muut laskennalliset kustannukset ]]</f>
        <v>12430369.077233691</v>
      </c>
      <c r="G245" s="329">
        <v>1388.69</v>
      </c>
      <c r="H245" s="17">
        <v>11701101.940000001</v>
      </c>
      <c r="I245" s="345">
        <f>Yhteenveto[[#This Row],[Laskennalliset kustannukset yhteensä]]-Yhteenveto[[#This Row],[Omarahoitusosuus, €]]</f>
        <v>729267.13723368943</v>
      </c>
      <c r="J245" s="33">
        <v>231753.40724363539</v>
      </c>
      <c r="K245" s="34">
        <v>925301.87385566963</v>
      </c>
      <c r="L245" s="234">
        <f>Yhteenveto[[#This Row],[Valtionosuus omarahoitusosuuden jälkeen (välisumma)]]+Yhteenveto[[#This Row],[Lisäosat yhteensä]]+Yhteenveto[[#This Row],[Valtionosuuteen tehtävät vähennykset ja lisäykset, netto]]</f>
        <v>1886322.4183329944</v>
      </c>
      <c r="M245" s="34">
        <v>3966365.6546373293</v>
      </c>
      <c r="N245" s="308">
        <f>SUM(Yhteenveto[[#This Row],[Valtionosuus ennen verotuloihin perustuvaa valtionosuuden tasausta]]+Yhteenveto[[#This Row],[Verotuloihin perustuva valtionosuuden tasaus]])</f>
        <v>5852688.0729703233</v>
      </c>
      <c r="O245" s="244">
        <v>1825932.6538719828</v>
      </c>
      <c r="P245" s="380">
        <f>SUM(Yhteenveto[[#This Row],[Kunnan  peruspalvelujen valtionosuus ]:[Veroperustemuutoksista johtuvien veromenetysten korvaus]])</f>
        <v>7678620.7268423066</v>
      </c>
      <c r="Q245" s="34">
        <v>503936.0449000001</v>
      </c>
      <c r="R245" s="347">
        <f>+Yhteenveto[[#This Row],[Kunnan  peruspalvelujen valtionosuus ]]+Yhteenveto[[#This Row],[Veroperustemuutoksista johtuvien veromenetysten korvaus]]+Yhteenveto[[#This Row],[Kotikuntakorvaus, netto]]</f>
        <v>8182556.7717423066</v>
      </c>
      <c r="S245" s="11"/>
      <c r="T245"/>
    </row>
    <row r="246" spans="1:20" ht="15" x14ac:dyDescent="0.25">
      <c r="A246" s="32">
        <v>762</v>
      </c>
      <c r="B246" s="13" t="s">
        <v>251</v>
      </c>
      <c r="C246" s="15">
        <v>3672</v>
      </c>
      <c r="D246" s="15">
        <v>4282464.1899999995</v>
      </c>
      <c r="E246" s="15">
        <v>1540269.5578278909</v>
      </c>
      <c r="F246" s="234">
        <f>Yhteenveto[[#This Row],[Ikärakenne, laskennallinen kustannus]]+Yhteenveto[[#This Row],[Muut laskennalliset kustannukset ]]</f>
        <v>5822733.7478278903</v>
      </c>
      <c r="G246" s="329">
        <v>1388.69</v>
      </c>
      <c r="H246" s="17">
        <v>5099269.6800000006</v>
      </c>
      <c r="I246" s="345">
        <f>Yhteenveto[[#This Row],[Laskennalliset kustannukset yhteensä]]-Yhteenveto[[#This Row],[Omarahoitusosuus, €]]</f>
        <v>723464.0678278897</v>
      </c>
      <c r="J246" s="33">
        <v>475914.03706408862</v>
      </c>
      <c r="K246" s="34">
        <v>1318527.3372049329</v>
      </c>
      <c r="L246" s="234">
        <f>Yhteenveto[[#This Row],[Valtionosuus omarahoitusosuuden jälkeen (välisumma)]]+Yhteenveto[[#This Row],[Lisäosat yhteensä]]+Yhteenveto[[#This Row],[Valtionosuuteen tehtävät vähennykset ja lisäykset, netto]]</f>
        <v>2517905.4420969114</v>
      </c>
      <c r="M246" s="34">
        <v>1286418.507842063</v>
      </c>
      <c r="N246" s="308">
        <f>SUM(Yhteenveto[[#This Row],[Valtionosuus ennen verotuloihin perustuvaa valtionosuuden tasausta]]+Yhteenveto[[#This Row],[Verotuloihin perustuva valtionosuuden tasaus]])</f>
        <v>3804323.9499389743</v>
      </c>
      <c r="O246" s="244">
        <v>885231.54954171623</v>
      </c>
      <c r="P246" s="380">
        <f>SUM(Yhteenveto[[#This Row],[Kunnan  peruspalvelujen valtionosuus ]:[Veroperustemuutoksista johtuvien veromenetysten korvaus]])</f>
        <v>4689555.4994806908</v>
      </c>
      <c r="Q246" s="34">
        <v>3908.8023999999859</v>
      </c>
      <c r="R246" s="347">
        <f>+Yhteenveto[[#This Row],[Kunnan  peruspalvelujen valtionosuus ]]+Yhteenveto[[#This Row],[Veroperustemuutoksista johtuvien veromenetysten korvaus]]+Yhteenveto[[#This Row],[Kotikuntakorvaus, netto]]</f>
        <v>4693464.3018806912</v>
      </c>
      <c r="S246" s="11"/>
      <c r="T246"/>
    </row>
    <row r="247" spans="1:20" ht="15" x14ac:dyDescent="0.25">
      <c r="A247" s="32">
        <v>765</v>
      </c>
      <c r="B247" s="13" t="s">
        <v>252</v>
      </c>
      <c r="C247" s="15">
        <v>10354</v>
      </c>
      <c r="D247" s="15">
        <v>14904338.77</v>
      </c>
      <c r="E247" s="15">
        <v>3427370.1730903839</v>
      </c>
      <c r="F247" s="234">
        <f>Yhteenveto[[#This Row],[Ikärakenne, laskennallinen kustannus]]+Yhteenveto[[#This Row],[Muut laskennalliset kustannukset ]]</f>
        <v>18331708.943090383</v>
      </c>
      <c r="G247" s="329">
        <v>1388.69</v>
      </c>
      <c r="H247" s="17">
        <v>14378496.26</v>
      </c>
      <c r="I247" s="345">
        <f>Yhteenveto[[#This Row],[Laskennalliset kustannukset yhteensä]]-Yhteenveto[[#This Row],[Omarahoitusosuus, €]]</f>
        <v>3953212.6830903832</v>
      </c>
      <c r="J247" s="33">
        <v>729675.73194009194</v>
      </c>
      <c r="K247" s="34">
        <v>-2104448.1472768686</v>
      </c>
      <c r="L247" s="234">
        <f>Yhteenveto[[#This Row],[Valtionosuus omarahoitusosuuden jälkeen (välisumma)]]+Yhteenveto[[#This Row],[Lisäosat yhteensä]]+Yhteenveto[[#This Row],[Valtionosuuteen tehtävät vähennykset ja lisäykset, netto]]</f>
        <v>2578440.2677536062</v>
      </c>
      <c r="M247" s="34">
        <v>1769185.3447409282</v>
      </c>
      <c r="N247" s="308">
        <f>SUM(Yhteenveto[[#This Row],[Valtionosuus ennen verotuloihin perustuvaa valtionosuuden tasausta]]+Yhteenveto[[#This Row],[Verotuloihin perustuva valtionosuuden tasaus]])</f>
        <v>4347625.6124945339</v>
      </c>
      <c r="O247" s="244">
        <v>1862384.0320725932</v>
      </c>
      <c r="P247" s="380">
        <f>SUM(Yhteenveto[[#This Row],[Kunnan  peruspalvelujen valtionosuus ]:[Veroperustemuutoksista johtuvien veromenetysten korvaus]])</f>
        <v>6210009.6445671273</v>
      </c>
      <c r="Q247" s="34">
        <v>-21356.561499999982</v>
      </c>
      <c r="R247" s="347">
        <f>+Yhteenveto[[#This Row],[Kunnan  peruspalvelujen valtionosuus ]]+Yhteenveto[[#This Row],[Veroperustemuutoksista johtuvien veromenetysten korvaus]]+Yhteenveto[[#This Row],[Kotikuntakorvaus, netto]]</f>
        <v>6188653.0830671275</v>
      </c>
      <c r="S247" s="11"/>
      <c r="T247"/>
    </row>
    <row r="248" spans="1:20" ht="15" x14ac:dyDescent="0.25">
      <c r="A248" s="32">
        <v>768</v>
      </c>
      <c r="B248" s="13" t="s">
        <v>253</v>
      </c>
      <c r="C248" s="15">
        <v>2375</v>
      </c>
      <c r="D248" s="15">
        <v>1989307.98</v>
      </c>
      <c r="E248" s="15">
        <v>1736776.7318056722</v>
      </c>
      <c r="F248" s="234">
        <f>Yhteenveto[[#This Row],[Ikärakenne, laskennallinen kustannus]]+Yhteenveto[[#This Row],[Muut laskennalliset kustannukset ]]</f>
        <v>3726084.7118056724</v>
      </c>
      <c r="G248" s="329">
        <v>1388.69</v>
      </c>
      <c r="H248" s="17">
        <v>3298138.75</v>
      </c>
      <c r="I248" s="345">
        <f>Yhteenveto[[#This Row],[Laskennalliset kustannukset yhteensä]]-Yhteenveto[[#This Row],[Omarahoitusosuus, €]]</f>
        <v>427945.96180567238</v>
      </c>
      <c r="J248" s="33">
        <v>334751.53972217836</v>
      </c>
      <c r="K248" s="34">
        <v>622644.15684031753</v>
      </c>
      <c r="L248" s="234">
        <f>Yhteenveto[[#This Row],[Valtionosuus omarahoitusosuuden jälkeen (välisumma)]]+Yhteenveto[[#This Row],[Lisäosat yhteensä]]+Yhteenveto[[#This Row],[Valtionosuuteen tehtävät vähennykset ja lisäykset, netto]]</f>
        <v>1385341.6583681684</v>
      </c>
      <c r="M248" s="34">
        <v>763322.17471850431</v>
      </c>
      <c r="N248" s="308">
        <f>SUM(Yhteenveto[[#This Row],[Valtionosuus ennen verotuloihin perustuvaa valtionosuuden tasausta]]+Yhteenveto[[#This Row],[Verotuloihin perustuva valtionosuuden tasaus]])</f>
        <v>2148663.8330866727</v>
      </c>
      <c r="O248" s="244">
        <v>567352.11782793526</v>
      </c>
      <c r="P248" s="380">
        <f>SUM(Yhteenveto[[#This Row],[Kunnan  peruspalvelujen valtionosuus ]:[Veroperustemuutoksista johtuvien veromenetysten korvaus]])</f>
        <v>2716015.9509146078</v>
      </c>
      <c r="Q248" s="34">
        <v>63045.200000000026</v>
      </c>
      <c r="R248" s="347">
        <f>+Yhteenveto[[#This Row],[Kunnan  peruspalvelujen valtionosuus ]]+Yhteenveto[[#This Row],[Veroperustemuutoksista johtuvien veromenetysten korvaus]]+Yhteenveto[[#This Row],[Kotikuntakorvaus, netto]]</f>
        <v>2779061.150914608</v>
      </c>
      <c r="S248" s="11"/>
      <c r="T248"/>
    </row>
    <row r="249" spans="1:20" ht="15" x14ac:dyDescent="0.25">
      <c r="A249" s="32">
        <v>777</v>
      </c>
      <c r="B249" s="13" t="s">
        <v>254</v>
      </c>
      <c r="C249" s="15">
        <v>7367</v>
      </c>
      <c r="D249" s="15">
        <v>7376546.4900000002</v>
      </c>
      <c r="E249" s="15">
        <v>5195097.9453587215</v>
      </c>
      <c r="F249" s="234">
        <f>Yhteenveto[[#This Row],[Ikärakenne, laskennallinen kustannus]]+Yhteenveto[[#This Row],[Muut laskennalliset kustannukset ]]</f>
        <v>12571644.435358722</v>
      </c>
      <c r="G249" s="329">
        <v>1388.69</v>
      </c>
      <c r="H249" s="17">
        <v>10230479.23</v>
      </c>
      <c r="I249" s="345">
        <f>Yhteenveto[[#This Row],[Laskennalliset kustannukset yhteensä]]-Yhteenveto[[#This Row],[Omarahoitusosuus, €]]</f>
        <v>2341165.2053587213</v>
      </c>
      <c r="J249" s="33">
        <v>1241272.0077161093</v>
      </c>
      <c r="K249" s="34">
        <v>62206.772334982372</v>
      </c>
      <c r="L249" s="234">
        <f>Yhteenveto[[#This Row],[Valtionosuus omarahoitusosuuden jälkeen (välisumma)]]+Yhteenveto[[#This Row],[Lisäosat yhteensä]]+Yhteenveto[[#This Row],[Valtionosuuteen tehtävät vähennykset ja lisäykset, netto]]</f>
        <v>3644643.9854098125</v>
      </c>
      <c r="M249" s="34">
        <v>3070203.8262551795</v>
      </c>
      <c r="N249" s="308">
        <f>SUM(Yhteenveto[[#This Row],[Valtionosuus ennen verotuloihin perustuvaa valtionosuuden tasausta]]+Yhteenveto[[#This Row],[Verotuloihin perustuva valtionosuuden tasaus]])</f>
        <v>6714847.811664992</v>
      </c>
      <c r="O249" s="244">
        <v>1559321.824338343</v>
      </c>
      <c r="P249" s="380">
        <f>SUM(Yhteenveto[[#This Row],[Kunnan  peruspalvelujen valtionosuus ]:[Veroperustemuutoksista johtuvien veromenetysten korvaus]])</f>
        <v>8274169.636003335</v>
      </c>
      <c r="Q249" s="34">
        <v>-5547.9775999999983</v>
      </c>
      <c r="R249" s="347">
        <f>+Yhteenveto[[#This Row],[Kunnan  peruspalvelujen valtionosuus ]]+Yhteenveto[[#This Row],[Veroperustemuutoksista johtuvien veromenetysten korvaus]]+Yhteenveto[[#This Row],[Kotikuntakorvaus, netto]]</f>
        <v>8268621.6584033351</v>
      </c>
      <c r="S249" s="11"/>
      <c r="T249"/>
    </row>
    <row r="250" spans="1:20" ht="15" x14ac:dyDescent="0.25">
      <c r="A250" s="32">
        <v>778</v>
      </c>
      <c r="B250" s="13" t="s">
        <v>255</v>
      </c>
      <c r="C250" s="15">
        <v>6763</v>
      </c>
      <c r="D250" s="15">
        <v>8638069.1400000006</v>
      </c>
      <c r="E250" s="15">
        <v>1346411.3611748698</v>
      </c>
      <c r="F250" s="234">
        <f>Yhteenveto[[#This Row],[Ikärakenne, laskennallinen kustannus]]+Yhteenveto[[#This Row],[Muut laskennalliset kustannukset ]]</f>
        <v>9984480.5011748709</v>
      </c>
      <c r="G250" s="329">
        <v>1388.69</v>
      </c>
      <c r="H250" s="17">
        <v>9391710.4700000007</v>
      </c>
      <c r="I250" s="345">
        <f>Yhteenveto[[#This Row],[Laskennalliset kustannukset yhteensä]]-Yhteenveto[[#This Row],[Omarahoitusosuus, €]]</f>
        <v>592770.03117487021</v>
      </c>
      <c r="J250" s="33">
        <v>368261.44905939297</v>
      </c>
      <c r="K250" s="34">
        <v>108065.13389868275</v>
      </c>
      <c r="L250" s="234">
        <f>Yhteenveto[[#This Row],[Valtionosuus omarahoitusosuuden jälkeen (välisumma)]]+Yhteenveto[[#This Row],[Lisäosat yhteensä]]+Yhteenveto[[#This Row],[Valtionosuuteen tehtävät vähennykset ja lisäykset, netto]]</f>
        <v>1069096.6141329459</v>
      </c>
      <c r="M250" s="34">
        <v>3229453.7454785225</v>
      </c>
      <c r="N250" s="308">
        <f>SUM(Yhteenveto[[#This Row],[Valtionosuus ennen verotuloihin perustuvaa valtionosuuden tasausta]]+Yhteenveto[[#This Row],[Verotuloihin perustuva valtionosuuden tasaus]])</f>
        <v>4298550.3596114684</v>
      </c>
      <c r="O250" s="244">
        <v>1359137.6177347938</v>
      </c>
      <c r="P250" s="380">
        <f>SUM(Yhteenveto[[#This Row],[Kunnan  peruspalvelujen valtionosuus ]:[Veroperustemuutoksista johtuvien veromenetysten korvaus]])</f>
        <v>5657687.977346262</v>
      </c>
      <c r="Q250" s="34">
        <v>146222.30849000002</v>
      </c>
      <c r="R250" s="347">
        <f>+Yhteenveto[[#This Row],[Kunnan  peruspalvelujen valtionosuus ]]+Yhteenveto[[#This Row],[Veroperustemuutoksista johtuvien veromenetysten korvaus]]+Yhteenveto[[#This Row],[Kotikuntakorvaus, netto]]</f>
        <v>5803910.2858362617</v>
      </c>
      <c r="S250" s="11"/>
      <c r="T250"/>
    </row>
    <row r="251" spans="1:20" ht="15" x14ac:dyDescent="0.25">
      <c r="A251" s="32">
        <v>781</v>
      </c>
      <c r="B251" s="13" t="s">
        <v>256</v>
      </c>
      <c r="C251" s="15">
        <v>3504</v>
      </c>
      <c r="D251" s="15">
        <v>2877829.18</v>
      </c>
      <c r="E251" s="15">
        <v>1025973.1905955946</v>
      </c>
      <c r="F251" s="234">
        <f>Yhteenveto[[#This Row],[Ikärakenne, laskennallinen kustannus]]+Yhteenveto[[#This Row],[Muut laskennalliset kustannukset ]]</f>
        <v>3903802.3705955949</v>
      </c>
      <c r="G251" s="329">
        <v>1388.69</v>
      </c>
      <c r="H251" s="17">
        <v>4865969.76</v>
      </c>
      <c r="I251" s="345">
        <f>Yhteenveto[[#This Row],[Laskennalliset kustannukset yhteensä]]-Yhteenveto[[#This Row],[Omarahoitusosuus, €]]</f>
        <v>-962167.38940440491</v>
      </c>
      <c r="J251" s="33">
        <v>458740.53153112967</v>
      </c>
      <c r="K251" s="34">
        <v>2988959.2430118513</v>
      </c>
      <c r="L251" s="234">
        <f>Yhteenveto[[#This Row],[Valtionosuus omarahoitusosuuden jälkeen (välisumma)]]+Yhteenveto[[#This Row],[Lisäosat yhteensä]]+Yhteenveto[[#This Row],[Valtionosuuteen tehtävät vähennykset ja lisäykset, netto]]</f>
        <v>2485532.3851385759</v>
      </c>
      <c r="M251" s="34">
        <v>756295.74786122574</v>
      </c>
      <c r="N251" s="308">
        <f>SUM(Yhteenveto[[#This Row],[Valtionosuus ennen verotuloihin perustuvaa valtionosuuden tasausta]]+Yhteenveto[[#This Row],[Verotuloihin perustuva valtionosuuden tasaus]])</f>
        <v>3241828.1329998015</v>
      </c>
      <c r="O251" s="244">
        <v>802150.07737273281</v>
      </c>
      <c r="P251" s="380">
        <f>SUM(Yhteenveto[[#This Row],[Kunnan  peruspalvelujen valtionosuus ]:[Veroperustemuutoksista johtuvien veromenetysten korvaus]])</f>
        <v>4043978.2103725346</v>
      </c>
      <c r="Q251" s="34">
        <v>-35778.150999999998</v>
      </c>
      <c r="R251" s="347">
        <f>+Yhteenveto[[#This Row],[Kunnan  peruspalvelujen valtionosuus ]]+Yhteenveto[[#This Row],[Veroperustemuutoksista johtuvien veromenetysten korvaus]]+Yhteenveto[[#This Row],[Kotikuntakorvaus, netto]]</f>
        <v>4008200.0593725345</v>
      </c>
      <c r="S251" s="11"/>
      <c r="T251"/>
    </row>
    <row r="252" spans="1:20" ht="15" x14ac:dyDescent="0.25">
      <c r="A252" s="32">
        <v>783</v>
      </c>
      <c r="B252" s="13" t="s">
        <v>257</v>
      </c>
      <c r="C252" s="15">
        <v>6419</v>
      </c>
      <c r="D252" s="15">
        <v>8216162.0800000001</v>
      </c>
      <c r="E252" s="15">
        <v>1149865.857142678</v>
      </c>
      <c r="F252" s="234">
        <f>Yhteenveto[[#This Row],[Ikärakenne, laskennallinen kustannus]]+Yhteenveto[[#This Row],[Muut laskennalliset kustannukset ]]</f>
        <v>9366027.9371426776</v>
      </c>
      <c r="G252" s="329">
        <v>1388.69</v>
      </c>
      <c r="H252" s="17">
        <v>8914001.1100000013</v>
      </c>
      <c r="I252" s="345">
        <f>Yhteenveto[[#This Row],[Laskennalliset kustannukset yhteensä]]-Yhteenveto[[#This Row],[Omarahoitusosuus, €]]</f>
        <v>452026.82714267634</v>
      </c>
      <c r="J252" s="33">
        <v>196370.54231831705</v>
      </c>
      <c r="K252" s="34">
        <v>-810322.40176515549</v>
      </c>
      <c r="L252" s="234">
        <f>Yhteenveto[[#This Row],[Valtionosuus omarahoitusosuuden jälkeen (välisumma)]]+Yhteenveto[[#This Row],[Lisäosat yhteensä]]+Yhteenveto[[#This Row],[Valtionosuuteen tehtävät vähennykset ja lisäykset, netto]]</f>
        <v>-161925.03230416204</v>
      </c>
      <c r="M252" s="34">
        <v>1560564.6471283075</v>
      </c>
      <c r="N252" s="308">
        <f>SUM(Yhteenveto[[#This Row],[Valtionosuus ennen verotuloihin perustuvaa valtionosuuden tasausta]]+Yhteenveto[[#This Row],[Verotuloihin perustuva valtionosuuden tasaus]])</f>
        <v>1398639.6148241456</v>
      </c>
      <c r="O252" s="244">
        <v>1238613.8229683826</v>
      </c>
      <c r="P252" s="380">
        <f>SUM(Yhteenveto[[#This Row],[Kunnan  peruspalvelujen valtionosuus ]:[Veroperustemuutoksista johtuvien veromenetysten korvaus]])</f>
        <v>2637253.4377925284</v>
      </c>
      <c r="Q252" s="34">
        <v>-104371.32859999998</v>
      </c>
      <c r="R252" s="347">
        <f>+Yhteenveto[[#This Row],[Kunnan  peruspalvelujen valtionosuus ]]+Yhteenveto[[#This Row],[Veroperustemuutoksista johtuvien veromenetysten korvaus]]+Yhteenveto[[#This Row],[Kotikuntakorvaus, netto]]</f>
        <v>2532882.1091925283</v>
      </c>
      <c r="S252" s="11"/>
      <c r="T252"/>
    </row>
    <row r="253" spans="1:20" ht="15" x14ac:dyDescent="0.25">
      <c r="A253" s="32">
        <v>785</v>
      </c>
      <c r="B253" s="13" t="s">
        <v>258</v>
      </c>
      <c r="C253" s="15">
        <v>2626</v>
      </c>
      <c r="D253" s="15">
        <v>2872410.02</v>
      </c>
      <c r="E253" s="15">
        <v>1379337.9418800124</v>
      </c>
      <c r="F253" s="234">
        <f>Yhteenveto[[#This Row],[Ikärakenne, laskennallinen kustannus]]+Yhteenveto[[#This Row],[Muut laskennalliset kustannukset ]]</f>
        <v>4251747.9618800124</v>
      </c>
      <c r="G253" s="329">
        <v>1388.69</v>
      </c>
      <c r="H253" s="17">
        <v>3646699.94</v>
      </c>
      <c r="I253" s="345">
        <f>Yhteenveto[[#This Row],[Laskennalliset kustannukset yhteensä]]-Yhteenveto[[#This Row],[Omarahoitusosuus, €]]</f>
        <v>605048.02188001247</v>
      </c>
      <c r="J253" s="33">
        <v>916033.00863424432</v>
      </c>
      <c r="K253" s="34">
        <v>2094316.6410746353</v>
      </c>
      <c r="L253" s="234">
        <f>Yhteenveto[[#This Row],[Valtionosuus omarahoitusosuuden jälkeen (välisumma)]]+Yhteenveto[[#This Row],[Lisäosat yhteensä]]+Yhteenveto[[#This Row],[Valtionosuuteen tehtävät vähennykset ja lisäykset, netto]]</f>
        <v>3615397.6715888921</v>
      </c>
      <c r="M253" s="34">
        <v>1088501.3999090265</v>
      </c>
      <c r="N253" s="308">
        <f>SUM(Yhteenveto[[#This Row],[Valtionosuus ennen verotuloihin perustuvaa valtionosuuden tasausta]]+Yhteenveto[[#This Row],[Verotuloihin perustuva valtionosuuden tasaus]])</f>
        <v>4703899.071497919</v>
      </c>
      <c r="O253" s="244">
        <v>636627.13202352799</v>
      </c>
      <c r="P253" s="380">
        <f>SUM(Yhteenveto[[#This Row],[Kunnan  peruspalvelujen valtionosuus ]:[Veroperustemuutoksista johtuvien veromenetysten korvaus]])</f>
        <v>5340526.2035214473</v>
      </c>
      <c r="Q253" s="34">
        <v>50987.805500000002</v>
      </c>
      <c r="R253" s="347">
        <f>+Yhteenveto[[#This Row],[Kunnan  peruspalvelujen valtionosuus ]]+Yhteenveto[[#This Row],[Veroperustemuutoksista johtuvien veromenetysten korvaus]]+Yhteenveto[[#This Row],[Kotikuntakorvaus, netto]]</f>
        <v>5391514.009021447</v>
      </c>
      <c r="S253" s="11"/>
      <c r="T253"/>
    </row>
    <row r="254" spans="1:20" ht="15" x14ac:dyDescent="0.25">
      <c r="A254" s="32">
        <v>790</v>
      </c>
      <c r="B254" s="13" t="s">
        <v>259</v>
      </c>
      <c r="C254" s="15">
        <v>23734</v>
      </c>
      <c r="D254" s="15">
        <v>32052467.389999997</v>
      </c>
      <c r="E254" s="15">
        <v>3973234.9306874927</v>
      </c>
      <c r="F254" s="234">
        <f>Yhteenveto[[#This Row],[Ikärakenne, laskennallinen kustannus]]+Yhteenveto[[#This Row],[Muut laskennalliset kustannukset ]]</f>
        <v>36025702.320687488</v>
      </c>
      <c r="G254" s="329">
        <v>1388.69</v>
      </c>
      <c r="H254" s="17">
        <v>32959168.460000001</v>
      </c>
      <c r="I254" s="345">
        <f>Yhteenveto[[#This Row],[Laskennalliset kustannukset yhteensä]]-Yhteenveto[[#This Row],[Omarahoitusosuus, €]]</f>
        <v>3066533.8606874868</v>
      </c>
      <c r="J254" s="33">
        <v>740154.51532248291</v>
      </c>
      <c r="K254" s="34">
        <v>225599.53406574932</v>
      </c>
      <c r="L254" s="234">
        <f>Yhteenveto[[#This Row],[Valtionosuus omarahoitusosuuden jälkeen (välisumma)]]+Yhteenveto[[#This Row],[Lisäosat yhteensä]]+Yhteenveto[[#This Row],[Valtionosuuteen tehtävät vähennykset ja lisäykset, netto]]</f>
        <v>4032287.9100757195</v>
      </c>
      <c r="M254" s="34">
        <v>9838322.5819209348</v>
      </c>
      <c r="N254" s="308">
        <f>SUM(Yhteenveto[[#This Row],[Valtionosuus ennen verotuloihin perustuvaa valtionosuuden tasausta]]+Yhteenveto[[#This Row],[Verotuloihin perustuva valtionosuuden tasaus]])</f>
        <v>13870610.491996653</v>
      </c>
      <c r="O254" s="244">
        <v>4378201.2742238045</v>
      </c>
      <c r="P254" s="380">
        <f>SUM(Yhteenveto[[#This Row],[Kunnan  peruspalvelujen valtionosuus ]:[Veroperustemuutoksista johtuvien veromenetysten korvaus]])</f>
        <v>18248811.766220458</v>
      </c>
      <c r="Q254" s="34">
        <v>169560.06540000002</v>
      </c>
      <c r="R254" s="347">
        <f>+Yhteenveto[[#This Row],[Kunnan  peruspalvelujen valtionosuus ]]+Yhteenveto[[#This Row],[Veroperustemuutoksista johtuvien veromenetysten korvaus]]+Yhteenveto[[#This Row],[Kotikuntakorvaus, netto]]</f>
        <v>18418371.831620459</v>
      </c>
      <c r="S254" s="11"/>
      <c r="T254"/>
    </row>
    <row r="255" spans="1:20" ht="15" x14ac:dyDescent="0.25">
      <c r="A255" s="32">
        <v>791</v>
      </c>
      <c r="B255" s="13" t="s">
        <v>260</v>
      </c>
      <c r="C255" s="15">
        <v>5029</v>
      </c>
      <c r="D255" s="15">
        <v>7076880.2799999993</v>
      </c>
      <c r="E255" s="15">
        <v>2220083.5890050377</v>
      </c>
      <c r="F255" s="234">
        <f>Yhteenveto[[#This Row],[Ikärakenne, laskennallinen kustannus]]+Yhteenveto[[#This Row],[Muut laskennalliset kustannukset ]]</f>
        <v>9296963.8690050375</v>
      </c>
      <c r="G255" s="329">
        <v>1388.69</v>
      </c>
      <c r="H255" s="17">
        <v>6983722.0100000007</v>
      </c>
      <c r="I255" s="345">
        <f>Yhteenveto[[#This Row],[Laskennalliset kustannukset yhteensä]]-Yhteenveto[[#This Row],[Omarahoitusosuus, €]]</f>
        <v>2313241.8590050368</v>
      </c>
      <c r="J255" s="33">
        <v>823676.87044321815</v>
      </c>
      <c r="K255" s="34">
        <v>46898.793116271539</v>
      </c>
      <c r="L255" s="234">
        <f>Yhteenveto[[#This Row],[Valtionosuus omarahoitusosuuden jälkeen (välisumma)]]+Yhteenveto[[#This Row],[Lisäosat yhteensä]]+Yhteenveto[[#This Row],[Valtionosuuteen tehtävät vähennykset ja lisäykset, netto]]</f>
        <v>3183817.5225645266</v>
      </c>
      <c r="M255" s="34">
        <v>2915768.7726750532</v>
      </c>
      <c r="N255" s="308">
        <f>SUM(Yhteenveto[[#This Row],[Valtionosuus ennen verotuloihin perustuvaa valtionosuuden tasausta]]+Yhteenveto[[#This Row],[Verotuloihin perustuva valtionosuuden tasaus]])</f>
        <v>6099586.2952395799</v>
      </c>
      <c r="O255" s="244">
        <v>1259422.1857064292</v>
      </c>
      <c r="P255" s="380">
        <f>SUM(Yhteenveto[[#This Row],[Kunnan  peruspalvelujen valtionosuus ]:[Veroperustemuutoksista johtuvien veromenetysten korvaus]])</f>
        <v>7359008.480946009</v>
      </c>
      <c r="Q255" s="34">
        <v>-216954.29449999999</v>
      </c>
      <c r="R255" s="347">
        <f>+Yhteenveto[[#This Row],[Kunnan  peruspalvelujen valtionosuus ]]+Yhteenveto[[#This Row],[Veroperustemuutoksista johtuvien veromenetysten korvaus]]+Yhteenveto[[#This Row],[Kotikuntakorvaus, netto]]</f>
        <v>7142054.1864460092</v>
      </c>
      <c r="S255" s="11"/>
      <c r="T255"/>
    </row>
    <row r="256" spans="1:20" ht="15" x14ac:dyDescent="0.25">
      <c r="A256" s="32">
        <v>831</v>
      </c>
      <c r="B256" s="13" t="s">
        <v>261</v>
      </c>
      <c r="C256" s="15">
        <v>4559</v>
      </c>
      <c r="D256" s="15">
        <v>6479393.870000001</v>
      </c>
      <c r="E256" s="15">
        <v>1593657.735136719</v>
      </c>
      <c r="F256" s="234">
        <f>Yhteenveto[[#This Row],[Ikärakenne, laskennallinen kustannus]]+Yhteenveto[[#This Row],[Muut laskennalliset kustannukset ]]</f>
        <v>8073051.6051367205</v>
      </c>
      <c r="G256" s="329">
        <v>1388.69</v>
      </c>
      <c r="H256" s="17">
        <v>6331037.71</v>
      </c>
      <c r="I256" s="345">
        <f>Yhteenveto[[#This Row],[Laskennalliset kustannukset yhteensä]]-Yhteenveto[[#This Row],[Omarahoitusosuus, €]]</f>
        <v>1742013.8951367205</v>
      </c>
      <c r="J256" s="33">
        <v>104049.72972944692</v>
      </c>
      <c r="K256" s="34">
        <v>-188429.32672356453</v>
      </c>
      <c r="L256" s="234">
        <f>Yhteenveto[[#This Row],[Valtionosuus omarahoitusosuuden jälkeen (välisumma)]]+Yhteenveto[[#This Row],[Lisäosat yhteensä]]+Yhteenveto[[#This Row],[Valtionosuuteen tehtävät vähennykset ja lisäykset, netto]]</f>
        <v>1657634.2981426027</v>
      </c>
      <c r="M256" s="34">
        <v>843893.27278682333</v>
      </c>
      <c r="N256" s="308">
        <f>SUM(Yhteenveto[[#This Row],[Valtionosuus ennen verotuloihin perustuvaa valtionosuuden tasausta]]+Yhteenveto[[#This Row],[Verotuloihin perustuva valtionosuuden tasaus]])</f>
        <v>2501527.5709294258</v>
      </c>
      <c r="O256" s="244">
        <v>676809.12581157265</v>
      </c>
      <c r="P256" s="380">
        <f>SUM(Yhteenveto[[#This Row],[Kunnan  peruspalvelujen valtionosuus ]:[Veroperustemuutoksista johtuvien veromenetysten korvaus]])</f>
        <v>3178336.6967409984</v>
      </c>
      <c r="Q256" s="34">
        <v>-82999.005799999984</v>
      </c>
      <c r="R256" s="347">
        <f>+Yhteenveto[[#This Row],[Kunnan  peruspalvelujen valtionosuus ]]+Yhteenveto[[#This Row],[Veroperustemuutoksista johtuvien veromenetysten korvaus]]+Yhteenveto[[#This Row],[Kotikuntakorvaus, netto]]</f>
        <v>3095337.6909409985</v>
      </c>
      <c r="S256" s="11"/>
      <c r="T256"/>
    </row>
    <row r="257" spans="1:20" ht="15" x14ac:dyDescent="0.25">
      <c r="A257" s="32">
        <v>832</v>
      </c>
      <c r="B257" s="13" t="s">
        <v>262</v>
      </c>
      <c r="C257" s="15">
        <v>3825</v>
      </c>
      <c r="D257" s="15">
        <v>5508030.2800000003</v>
      </c>
      <c r="E257" s="15">
        <v>2410676.3713492644</v>
      </c>
      <c r="F257" s="234">
        <f>Yhteenveto[[#This Row],[Ikärakenne, laskennallinen kustannus]]+Yhteenveto[[#This Row],[Muut laskennalliset kustannukset ]]</f>
        <v>7918706.6513492651</v>
      </c>
      <c r="G257" s="329">
        <v>1388.69</v>
      </c>
      <c r="H257" s="17">
        <v>5311739.25</v>
      </c>
      <c r="I257" s="345">
        <f>Yhteenveto[[#This Row],[Laskennalliset kustannukset yhteensä]]-Yhteenveto[[#This Row],[Omarahoitusosuus, €]]</f>
        <v>2606967.4013492651</v>
      </c>
      <c r="J257" s="33">
        <v>1346022.5224938013</v>
      </c>
      <c r="K257" s="34">
        <v>2213478.0240433645</v>
      </c>
      <c r="L257" s="234">
        <f>Yhteenveto[[#This Row],[Valtionosuus omarahoitusosuuden jälkeen (välisumma)]]+Yhteenveto[[#This Row],[Lisäosat yhteensä]]+Yhteenveto[[#This Row],[Valtionosuuteen tehtävät vähennykset ja lisäykset, netto]]</f>
        <v>6166467.9478864307</v>
      </c>
      <c r="M257" s="34">
        <v>1837642.6592332195</v>
      </c>
      <c r="N257" s="308">
        <f>SUM(Yhteenveto[[#This Row],[Valtionosuus ennen verotuloihin perustuvaa valtionosuuden tasausta]]+Yhteenveto[[#This Row],[Verotuloihin perustuva valtionosuuden tasaus]])</f>
        <v>8004110.6071196496</v>
      </c>
      <c r="O257" s="244">
        <v>765441.80607375619</v>
      </c>
      <c r="P257" s="380">
        <f>SUM(Yhteenveto[[#This Row],[Kunnan  peruspalvelujen valtionosuus ]:[Veroperustemuutoksista johtuvien veromenetysten korvaus]])</f>
        <v>8769552.4131934065</v>
      </c>
      <c r="Q257" s="34">
        <v>-18913.560000000005</v>
      </c>
      <c r="R257" s="347">
        <f>+Yhteenveto[[#This Row],[Kunnan  peruspalvelujen valtionosuus ]]+Yhteenveto[[#This Row],[Veroperustemuutoksista johtuvien veromenetysten korvaus]]+Yhteenveto[[#This Row],[Kotikuntakorvaus, netto]]</f>
        <v>8750638.853193406</v>
      </c>
      <c r="S257" s="11"/>
      <c r="T257"/>
    </row>
    <row r="258" spans="1:20" ht="15" x14ac:dyDescent="0.25">
      <c r="A258" s="32">
        <v>833</v>
      </c>
      <c r="B258" s="13" t="s">
        <v>263</v>
      </c>
      <c r="C258" s="15">
        <v>1691</v>
      </c>
      <c r="D258" s="15">
        <v>2099184.19</v>
      </c>
      <c r="E258" s="15">
        <v>496501.58934138715</v>
      </c>
      <c r="F258" s="234">
        <f>Yhteenveto[[#This Row],[Ikärakenne, laskennallinen kustannus]]+Yhteenveto[[#This Row],[Muut laskennalliset kustannukset ]]</f>
        <v>2595685.7793413871</v>
      </c>
      <c r="G258" s="329">
        <v>1388.69</v>
      </c>
      <c r="H258" s="17">
        <v>2348274.79</v>
      </c>
      <c r="I258" s="345">
        <f>Yhteenveto[[#This Row],[Laskennalliset kustannukset yhteensä]]-Yhteenveto[[#This Row],[Omarahoitusosuus, €]]</f>
        <v>247410.98934138706</v>
      </c>
      <c r="J258" s="33">
        <v>105843.06348875129</v>
      </c>
      <c r="K258" s="34">
        <v>839137.8399564852</v>
      </c>
      <c r="L258" s="234">
        <f>Yhteenveto[[#This Row],[Valtionosuus omarahoitusosuuden jälkeen (välisumma)]]+Yhteenveto[[#This Row],[Lisäosat yhteensä]]+Yhteenveto[[#This Row],[Valtionosuuteen tehtävät vähennykset ja lisäykset, netto]]</f>
        <v>1192391.8927866234</v>
      </c>
      <c r="M258" s="34">
        <v>376592.34515492304</v>
      </c>
      <c r="N258" s="308">
        <f>SUM(Yhteenveto[[#This Row],[Valtionosuus ennen verotuloihin perustuvaa valtionosuuden tasausta]]+Yhteenveto[[#This Row],[Verotuloihin perustuva valtionosuuden tasaus]])</f>
        <v>1568984.2379415464</v>
      </c>
      <c r="O258" s="244">
        <v>335096.1111613845</v>
      </c>
      <c r="P258" s="380">
        <f>SUM(Yhteenveto[[#This Row],[Kunnan  peruspalvelujen valtionosuus ]:[Veroperustemuutoksista johtuvien veromenetysten korvaus]])</f>
        <v>1904080.3491029309</v>
      </c>
      <c r="Q258" s="34">
        <v>242724.02000000002</v>
      </c>
      <c r="R258" s="347">
        <f>+Yhteenveto[[#This Row],[Kunnan  peruspalvelujen valtionosuus ]]+Yhteenveto[[#This Row],[Veroperustemuutoksista johtuvien veromenetysten korvaus]]+Yhteenveto[[#This Row],[Kotikuntakorvaus, netto]]</f>
        <v>2146804.3691029307</v>
      </c>
      <c r="S258" s="11"/>
      <c r="T258"/>
    </row>
    <row r="259" spans="1:20" ht="15" x14ac:dyDescent="0.25">
      <c r="A259" s="32">
        <v>834</v>
      </c>
      <c r="B259" s="13" t="s">
        <v>264</v>
      </c>
      <c r="C259" s="15">
        <v>5879</v>
      </c>
      <c r="D259" s="15">
        <v>8184690.4899999993</v>
      </c>
      <c r="E259" s="15">
        <v>1173917.6231326177</v>
      </c>
      <c r="F259" s="234">
        <f>Yhteenveto[[#This Row],[Ikärakenne, laskennallinen kustannus]]+Yhteenveto[[#This Row],[Muut laskennalliset kustannukset ]]</f>
        <v>9358608.1131326165</v>
      </c>
      <c r="G259" s="329">
        <v>1388.69</v>
      </c>
      <c r="H259" s="17">
        <v>8164108.5100000007</v>
      </c>
      <c r="I259" s="345">
        <f>Yhteenveto[[#This Row],[Laskennalliset kustannukset yhteensä]]-Yhteenveto[[#This Row],[Omarahoitusosuus, €]]</f>
        <v>1194499.6031326158</v>
      </c>
      <c r="J259" s="33">
        <v>145029.22783003974</v>
      </c>
      <c r="K259" s="34">
        <v>1937717.2010930488</v>
      </c>
      <c r="L259" s="234">
        <f>Yhteenveto[[#This Row],[Valtionosuus omarahoitusosuuden jälkeen (välisumma)]]+Yhteenveto[[#This Row],[Lisäosat yhteensä]]+Yhteenveto[[#This Row],[Valtionosuuteen tehtävät vähennykset ja lisäykset, netto]]</f>
        <v>3277246.0320557044</v>
      </c>
      <c r="M259" s="34">
        <v>1595625.0040446012</v>
      </c>
      <c r="N259" s="308">
        <f>SUM(Yhteenveto[[#This Row],[Valtionosuus ennen verotuloihin perustuvaa valtionosuuden tasausta]]+Yhteenveto[[#This Row],[Verotuloihin perustuva valtionosuuden tasaus]])</f>
        <v>4872871.0361003056</v>
      </c>
      <c r="O259" s="244">
        <v>1089004.4694244643</v>
      </c>
      <c r="P259" s="380">
        <f>SUM(Yhteenveto[[#This Row],[Kunnan  peruspalvelujen valtionosuus ]:[Veroperustemuutoksista johtuvien veromenetysten korvaus]])</f>
        <v>5961875.5055247694</v>
      </c>
      <c r="Q259" s="34">
        <v>-437486.40410000004</v>
      </c>
      <c r="R259" s="347">
        <f>+Yhteenveto[[#This Row],[Kunnan  peruspalvelujen valtionosuus ]]+Yhteenveto[[#This Row],[Veroperustemuutoksista johtuvien veromenetysten korvaus]]+Yhteenveto[[#This Row],[Kotikuntakorvaus, netto]]</f>
        <v>5524389.1014247695</v>
      </c>
      <c r="S259" s="11"/>
      <c r="T259"/>
    </row>
    <row r="260" spans="1:20" ht="15" x14ac:dyDescent="0.25">
      <c r="A260" s="32">
        <v>837</v>
      </c>
      <c r="B260" s="13" t="s">
        <v>265</v>
      </c>
      <c r="C260" s="15">
        <v>249009</v>
      </c>
      <c r="D260" s="15">
        <v>308207646.14999998</v>
      </c>
      <c r="E260" s="15">
        <v>65018925.383342862</v>
      </c>
      <c r="F260" s="234">
        <f>Yhteenveto[[#This Row],[Ikärakenne, laskennallinen kustannus]]+Yhteenveto[[#This Row],[Muut laskennalliset kustannukset ]]</f>
        <v>373226571.53334284</v>
      </c>
      <c r="G260" s="329">
        <v>1388.69</v>
      </c>
      <c r="H260" s="17">
        <v>345796308.21000004</v>
      </c>
      <c r="I260" s="345">
        <f>Yhteenveto[[#This Row],[Laskennalliset kustannukset yhteensä]]-Yhteenveto[[#This Row],[Omarahoitusosuus, €]]</f>
        <v>27430263.3233428</v>
      </c>
      <c r="J260" s="33">
        <v>13122425.970829697</v>
      </c>
      <c r="K260" s="34">
        <v>-80573164.425365686</v>
      </c>
      <c r="L260" s="234">
        <f>Yhteenveto[[#This Row],[Valtionosuus omarahoitusosuuden jälkeen (välisumma)]]+Yhteenveto[[#This Row],[Lisäosat yhteensä]]+Yhteenveto[[#This Row],[Valtionosuuteen tehtävät vähennykset ja lisäykset, netto]]</f>
        <v>-40020475.131193191</v>
      </c>
      <c r="M260" s="34">
        <v>1235695.6416559145</v>
      </c>
      <c r="N260" s="308">
        <f>SUM(Yhteenveto[[#This Row],[Valtionosuus ennen verotuloihin perustuvaa valtionosuuden tasausta]]+Yhteenveto[[#This Row],[Verotuloihin perustuva valtionosuuden tasaus]])</f>
        <v>-38784779.489537276</v>
      </c>
      <c r="O260" s="244">
        <v>36720100.380104199</v>
      </c>
      <c r="P260" s="380">
        <f>SUM(Yhteenveto[[#This Row],[Kunnan  peruspalvelujen valtionosuus ]:[Veroperustemuutoksista johtuvien veromenetysten korvaus]])</f>
        <v>-2064679.1094330773</v>
      </c>
      <c r="Q260" s="34">
        <v>-12624235.469329983</v>
      </c>
      <c r="R260" s="347">
        <f>+Yhteenveto[[#This Row],[Kunnan  peruspalvelujen valtionosuus ]]+Yhteenveto[[#This Row],[Veroperustemuutoksista johtuvien veromenetysten korvaus]]+Yhteenveto[[#This Row],[Kotikuntakorvaus, netto]]</f>
        <v>-14688914.57876306</v>
      </c>
      <c r="S260" s="11"/>
      <c r="T260"/>
    </row>
    <row r="261" spans="1:20" ht="15" x14ac:dyDescent="0.25">
      <c r="A261" s="32">
        <v>844</v>
      </c>
      <c r="B261" s="13" t="s">
        <v>266</v>
      </c>
      <c r="C261" s="15">
        <v>1441</v>
      </c>
      <c r="D261" s="15">
        <v>1215306.7</v>
      </c>
      <c r="E261" s="15">
        <v>508188.70409500739</v>
      </c>
      <c r="F261" s="234">
        <f>Yhteenveto[[#This Row],[Ikärakenne, laskennallinen kustannus]]+Yhteenveto[[#This Row],[Muut laskennalliset kustannukset ]]</f>
        <v>1723495.4040950073</v>
      </c>
      <c r="G261" s="329">
        <v>1388.69</v>
      </c>
      <c r="H261" s="17">
        <v>2001102.29</v>
      </c>
      <c r="I261" s="345">
        <f>Yhteenveto[[#This Row],[Laskennalliset kustannukset yhteensä]]-Yhteenveto[[#This Row],[Omarahoitusosuus, €]]</f>
        <v>-277606.8859049927</v>
      </c>
      <c r="J261" s="33">
        <v>233033.45542215588</v>
      </c>
      <c r="K261" s="34">
        <v>-20551.311576348777</v>
      </c>
      <c r="L261" s="234">
        <f>Yhteenveto[[#This Row],[Valtionosuus omarahoitusosuuden jälkeen (välisumma)]]+Yhteenveto[[#This Row],[Lisäosat yhteensä]]+Yhteenveto[[#This Row],[Valtionosuuteen tehtävät vähennykset ja lisäykset, netto]]</f>
        <v>-65124.742059185592</v>
      </c>
      <c r="M261" s="34">
        <v>751697.50509584288</v>
      </c>
      <c r="N261" s="308">
        <f>SUM(Yhteenveto[[#This Row],[Valtionosuus ennen verotuloihin perustuvaa valtionosuuden tasausta]]+Yhteenveto[[#This Row],[Verotuloihin perustuva valtionosuuden tasaus]])</f>
        <v>686572.76303665724</v>
      </c>
      <c r="O261" s="244">
        <v>358454.45312555594</v>
      </c>
      <c r="P261" s="380">
        <f>SUM(Yhteenveto[[#This Row],[Kunnan  peruspalvelujen valtionosuus ]:[Veroperustemuutoksista johtuvien veromenetysten korvaus]])</f>
        <v>1045027.2161622131</v>
      </c>
      <c r="Q261" s="34">
        <v>-36250.990000000005</v>
      </c>
      <c r="R261" s="347">
        <f>+Yhteenveto[[#This Row],[Kunnan  peruspalvelujen valtionosuus ]]+Yhteenveto[[#This Row],[Veroperustemuutoksista johtuvien veromenetysten korvaus]]+Yhteenveto[[#This Row],[Kotikuntakorvaus, netto]]</f>
        <v>1008776.2261622131</v>
      </c>
      <c r="S261" s="11"/>
      <c r="T261"/>
    </row>
    <row r="262" spans="1:20" ht="15" x14ac:dyDescent="0.25">
      <c r="A262" s="32">
        <v>845</v>
      </c>
      <c r="B262" s="13" t="s">
        <v>267</v>
      </c>
      <c r="C262" s="15">
        <v>2863</v>
      </c>
      <c r="D262" s="15">
        <v>4364621.51</v>
      </c>
      <c r="E262" s="15">
        <v>1625266.2465677743</v>
      </c>
      <c r="F262" s="234">
        <f>Yhteenveto[[#This Row],[Ikärakenne, laskennallinen kustannus]]+Yhteenveto[[#This Row],[Muut laskennalliset kustannukset ]]</f>
        <v>5989887.7565677743</v>
      </c>
      <c r="G262" s="329">
        <v>1388.69</v>
      </c>
      <c r="H262" s="17">
        <v>3975819.47</v>
      </c>
      <c r="I262" s="345">
        <f>Yhteenveto[[#This Row],[Laskennalliset kustannukset yhteensä]]-Yhteenveto[[#This Row],[Omarahoitusosuus, €]]</f>
        <v>2014068.2865677741</v>
      </c>
      <c r="J262" s="33">
        <v>444887.51597085199</v>
      </c>
      <c r="K262" s="34">
        <v>-70478.797373713314</v>
      </c>
      <c r="L262" s="234">
        <f>Yhteenveto[[#This Row],[Valtionosuus omarahoitusosuuden jälkeen (välisumma)]]+Yhteenveto[[#This Row],[Lisäosat yhteensä]]+Yhteenveto[[#This Row],[Valtionosuuteen tehtävät vähennykset ja lisäykset, netto]]</f>
        <v>2388477.0051649124</v>
      </c>
      <c r="M262" s="34">
        <v>1255008.2280608944</v>
      </c>
      <c r="N262" s="308">
        <f>SUM(Yhteenveto[[#This Row],[Valtionosuus ennen verotuloihin perustuvaa valtionosuuden tasausta]]+Yhteenveto[[#This Row],[Verotuloihin perustuva valtionosuuden tasaus]])</f>
        <v>3643485.2332258066</v>
      </c>
      <c r="O262" s="244">
        <v>589827.92928421777</v>
      </c>
      <c r="P262" s="380">
        <f>SUM(Yhteenveto[[#This Row],[Kunnan  peruspalvelujen valtionosuus ]:[Veroperustemuutoksista johtuvien veromenetysten korvaus]])</f>
        <v>4233313.1625100244</v>
      </c>
      <c r="Q262" s="34">
        <v>-14185.170000000006</v>
      </c>
      <c r="R262" s="347">
        <f>+Yhteenveto[[#This Row],[Kunnan  peruspalvelujen valtionosuus ]]+Yhteenveto[[#This Row],[Veroperustemuutoksista johtuvien veromenetysten korvaus]]+Yhteenveto[[#This Row],[Kotikuntakorvaus, netto]]</f>
        <v>4219127.9925100245</v>
      </c>
      <c r="S262" s="11"/>
      <c r="T262"/>
    </row>
    <row r="263" spans="1:20" ht="15" x14ac:dyDescent="0.25">
      <c r="A263" s="32">
        <v>846</v>
      </c>
      <c r="B263" s="13" t="s">
        <v>268</v>
      </c>
      <c r="C263" s="15">
        <v>4862</v>
      </c>
      <c r="D263" s="15">
        <v>6778628.46</v>
      </c>
      <c r="E263" s="15">
        <v>999303.57481074193</v>
      </c>
      <c r="F263" s="234">
        <f>Yhteenveto[[#This Row],[Ikärakenne, laskennallinen kustannus]]+Yhteenveto[[#This Row],[Muut laskennalliset kustannukset ]]</f>
        <v>7777932.0348107424</v>
      </c>
      <c r="G263" s="329">
        <v>1388.69</v>
      </c>
      <c r="H263" s="17">
        <v>6751810.7800000003</v>
      </c>
      <c r="I263" s="345">
        <f>Yhteenveto[[#This Row],[Laskennalliset kustannukset yhteensä]]-Yhteenveto[[#This Row],[Omarahoitusosuus, €]]</f>
        <v>1026121.2548107421</v>
      </c>
      <c r="J263" s="33">
        <v>209701.60780918173</v>
      </c>
      <c r="K263" s="34">
        <v>1153994.7897455283</v>
      </c>
      <c r="L263" s="234">
        <f>Yhteenveto[[#This Row],[Valtionosuus omarahoitusosuuden jälkeen (välisumma)]]+Yhteenveto[[#This Row],[Lisäosat yhteensä]]+Yhteenveto[[#This Row],[Valtionosuuteen tehtävät vähennykset ja lisäykset, netto]]</f>
        <v>2389817.6523654521</v>
      </c>
      <c r="M263" s="34">
        <v>2846111.3497847915</v>
      </c>
      <c r="N263" s="308">
        <f>SUM(Yhteenveto[[#This Row],[Valtionosuus ennen verotuloihin perustuvaa valtionosuuden tasausta]]+Yhteenveto[[#This Row],[Verotuloihin perustuva valtionosuuden tasaus]])</f>
        <v>5235929.0021502431</v>
      </c>
      <c r="O263" s="244">
        <v>1138178.2460818195</v>
      </c>
      <c r="P263" s="380">
        <f>SUM(Yhteenveto[[#This Row],[Kunnan  peruspalvelujen valtionosuus ]:[Veroperustemuutoksista johtuvien veromenetysten korvaus]])</f>
        <v>6374107.2482320629</v>
      </c>
      <c r="Q263" s="34">
        <v>37984.733000000007</v>
      </c>
      <c r="R263" s="347">
        <f>+Yhteenveto[[#This Row],[Kunnan  peruspalvelujen valtionosuus ]]+Yhteenveto[[#This Row],[Veroperustemuutoksista johtuvien veromenetysten korvaus]]+Yhteenveto[[#This Row],[Kotikuntakorvaus, netto]]</f>
        <v>6412091.9812320629</v>
      </c>
      <c r="S263" s="11"/>
      <c r="T263"/>
    </row>
    <row r="264" spans="1:20" ht="15" x14ac:dyDescent="0.25">
      <c r="A264" s="32">
        <v>848</v>
      </c>
      <c r="B264" s="13" t="s">
        <v>269</v>
      </c>
      <c r="C264" s="15">
        <v>4160</v>
      </c>
      <c r="D264" s="15">
        <v>5115938.53</v>
      </c>
      <c r="E264" s="15">
        <v>1588325.7761976505</v>
      </c>
      <c r="F264" s="234">
        <f>Yhteenveto[[#This Row],[Ikärakenne, laskennallinen kustannus]]+Yhteenveto[[#This Row],[Muut laskennalliset kustannukset ]]</f>
        <v>6704264.3061976507</v>
      </c>
      <c r="G264" s="329">
        <v>1388.69</v>
      </c>
      <c r="H264" s="17">
        <v>5776950.4000000004</v>
      </c>
      <c r="I264" s="345">
        <f>Yhteenveto[[#This Row],[Laskennalliset kustannukset yhteensä]]-Yhteenveto[[#This Row],[Omarahoitusosuus, €]]</f>
        <v>927313.90619765036</v>
      </c>
      <c r="J264" s="33">
        <v>344243.78286820959</v>
      </c>
      <c r="K264" s="34">
        <v>-262941.25161695282</v>
      </c>
      <c r="L264" s="234">
        <f>Yhteenveto[[#This Row],[Valtionosuus omarahoitusosuuden jälkeen (välisumma)]]+Yhteenveto[[#This Row],[Lisäosat yhteensä]]+Yhteenveto[[#This Row],[Valtionosuuteen tehtävät vähennykset ja lisäykset, netto]]</f>
        <v>1008616.4374489071</v>
      </c>
      <c r="M264" s="34">
        <v>2556266.1640898176</v>
      </c>
      <c r="N264" s="308">
        <f>SUM(Yhteenveto[[#This Row],[Valtionosuus ennen verotuloihin perustuvaa valtionosuuden tasausta]]+Yhteenveto[[#This Row],[Verotuloihin perustuva valtionosuuden tasaus]])</f>
        <v>3564882.6015387247</v>
      </c>
      <c r="O264" s="244">
        <v>976850.07326114131</v>
      </c>
      <c r="P264" s="380">
        <f>SUM(Yhteenveto[[#This Row],[Kunnan  peruspalvelujen valtionosuus ]:[Veroperustemuutoksista johtuvien veromenetysten korvaus]])</f>
        <v>4541732.674799866</v>
      </c>
      <c r="Q264" s="34">
        <v>-1654.9365000000107</v>
      </c>
      <c r="R264" s="347">
        <f>+Yhteenveto[[#This Row],[Kunnan  peruspalvelujen valtionosuus ]]+Yhteenveto[[#This Row],[Veroperustemuutoksista johtuvien veromenetysten korvaus]]+Yhteenveto[[#This Row],[Kotikuntakorvaus, netto]]</f>
        <v>4540077.7382998662</v>
      </c>
      <c r="S264" s="11"/>
      <c r="T264"/>
    </row>
    <row r="265" spans="1:20" ht="15" x14ac:dyDescent="0.25">
      <c r="A265" s="32">
        <v>849</v>
      </c>
      <c r="B265" s="13" t="s">
        <v>270</v>
      </c>
      <c r="C265" s="15">
        <v>2903</v>
      </c>
      <c r="D265" s="15">
        <v>5123422.59</v>
      </c>
      <c r="E265" s="15">
        <v>766889.41855315678</v>
      </c>
      <c r="F265" s="234">
        <f>Yhteenveto[[#This Row],[Ikärakenne, laskennallinen kustannus]]+Yhteenveto[[#This Row],[Muut laskennalliset kustannukset ]]</f>
        <v>5890312.0085531566</v>
      </c>
      <c r="G265" s="329">
        <v>1388.69</v>
      </c>
      <c r="H265" s="17">
        <v>4031367.0700000003</v>
      </c>
      <c r="I265" s="345">
        <f>Yhteenveto[[#This Row],[Laskennalliset kustannukset yhteensä]]-Yhteenveto[[#This Row],[Omarahoitusosuus, €]]</f>
        <v>1858944.9385531563</v>
      </c>
      <c r="J265" s="33">
        <v>240637.96757653391</v>
      </c>
      <c r="K265" s="34">
        <v>518950.24523699551</v>
      </c>
      <c r="L265" s="234">
        <f>Yhteenveto[[#This Row],[Valtionosuus omarahoitusosuuden jälkeen (välisumma)]]+Yhteenveto[[#This Row],[Lisäosat yhteensä]]+Yhteenveto[[#This Row],[Valtionosuuteen tehtävät vähennykset ja lisäykset, netto]]</f>
        <v>2618533.151366686</v>
      </c>
      <c r="M265" s="34">
        <v>1619605.710605596</v>
      </c>
      <c r="N265" s="308">
        <f>SUM(Yhteenveto[[#This Row],[Valtionosuus ennen verotuloihin perustuvaa valtionosuuden tasausta]]+Yhteenveto[[#This Row],[Verotuloihin perustuva valtionosuuden tasaus]])</f>
        <v>4238138.8619722817</v>
      </c>
      <c r="O265" s="244">
        <v>697004.74121979531</v>
      </c>
      <c r="P265" s="380">
        <f>SUM(Yhteenveto[[#This Row],[Kunnan  peruspalvelujen valtionosuus ]:[Veroperustemuutoksista johtuvien veromenetysten korvaus]])</f>
        <v>4935143.603192077</v>
      </c>
      <c r="Q265" s="34">
        <v>291741.66300000006</v>
      </c>
      <c r="R265" s="347">
        <f>+Yhteenveto[[#This Row],[Kunnan  peruspalvelujen valtionosuus ]]+Yhteenveto[[#This Row],[Veroperustemuutoksista johtuvien veromenetysten korvaus]]+Yhteenveto[[#This Row],[Kotikuntakorvaus, netto]]</f>
        <v>5226885.2661920767</v>
      </c>
      <c r="S265" s="11"/>
      <c r="T265"/>
    </row>
    <row r="266" spans="1:20" ht="15" x14ac:dyDescent="0.25">
      <c r="A266" s="32">
        <v>850</v>
      </c>
      <c r="B266" s="13" t="s">
        <v>271</v>
      </c>
      <c r="C266" s="15">
        <v>2407</v>
      </c>
      <c r="D266" s="15">
        <v>4045517.1199999996</v>
      </c>
      <c r="E266" s="15">
        <v>519149.19937769859</v>
      </c>
      <c r="F266" s="234">
        <f>Yhteenveto[[#This Row],[Ikärakenne, laskennallinen kustannus]]+Yhteenveto[[#This Row],[Muut laskennalliset kustannukset ]]</f>
        <v>4564666.319377698</v>
      </c>
      <c r="G266" s="329">
        <v>1388.69</v>
      </c>
      <c r="H266" s="17">
        <v>3342576.83</v>
      </c>
      <c r="I266" s="345">
        <f>Yhteenveto[[#This Row],[Laskennalliset kustannukset yhteensä]]-Yhteenveto[[#This Row],[Omarahoitusosuus, €]]</f>
        <v>1222089.4893776979</v>
      </c>
      <c r="J266" s="33">
        <v>87944.751795964476</v>
      </c>
      <c r="K266" s="34">
        <v>238913.30494240226</v>
      </c>
      <c r="L266" s="234">
        <f>Yhteenveto[[#This Row],[Valtionosuus omarahoitusosuuden jälkeen (välisumma)]]+Yhteenveto[[#This Row],[Lisäosat yhteensä]]+Yhteenveto[[#This Row],[Valtionosuuteen tehtävät vähennykset ja lisäykset, netto]]</f>
        <v>1548947.5461160648</v>
      </c>
      <c r="M266" s="34">
        <v>912818.68791179231</v>
      </c>
      <c r="N266" s="308">
        <f>SUM(Yhteenveto[[#This Row],[Valtionosuus ennen verotuloihin perustuvaa valtionosuuden tasausta]]+Yhteenveto[[#This Row],[Verotuloihin perustuva valtionosuuden tasaus]])</f>
        <v>2461766.234027857</v>
      </c>
      <c r="O266" s="244">
        <v>403611.06843806518</v>
      </c>
      <c r="P266" s="380">
        <f>SUM(Yhteenveto[[#This Row],[Kunnan  peruspalvelujen valtionosuus ]:[Veroperustemuutoksista johtuvien veromenetysten korvaus]])</f>
        <v>2865377.3024659222</v>
      </c>
      <c r="Q266" s="34">
        <v>232242.75550000006</v>
      </c>
      <c r="R266" s="347">
        <f>+Yhteenveto[[#This Row],[Kunnan  peruspalvelujen valtionosuus ]]+Yhteenveto[[#This Row],[Veroperustemuutoksista johtuvien veromenetysten korvaus]]+Yhteenveto[[#This Row],[Kotikuntakorvaus, netto]]</f>
        <v>3097620.0579659222</v>
      </c>
      <c r="S266" s="11"/>
      <c r="T266"/>
    </row>
    <row r="267" spans="1:20" ht="15" x14ac:dyDescent="0.25">
      <c r="A267" s="32">
        <v>851</v>
      </c>
      <c r="B267" s="13" t="s">
        <v>272</v>
      </c>
      <c r="C267" s="15">
        <v>21227</v>
      </c>
      <c r="D267" s="15">
        <v>33970354.910000004</v>
      </c>
      <c r="E267" s="15">
        <v>3816569.5913934982</v>
      </c>
      <c r="F267" s="234">
        <f>Yhteenveto[[#This Row],[Ikärakenne, laskennallinen kustannus]]+Yhteenveto[[#This Row],[Muut laskennalliset kustannukset ]]</f>
        <v>37786924.501393504</v>
      </c>
      <c r="G267" s="329">
        <v>1388.69</v>
      </c>
      <c r="H267" s="17">
        <v>29477722.630000003</v>
      </c>
      <c r="I267" s="345">
        <f>Yhteenveto[[#This Row],[Laskennalliset kustannukset yhteensä]]-Yhteenveto[[#This Row],[Omarahoitusosuus, €]]</f>
        <v>8309201.8713935018</v>
      </c>
      <c r="J267" s="33">
        <v>807287.82197786099</v>
      </c>
      <c r="K267" s="34">
        <v>-8345972.5664583892</v>
      </c>
      <c r="L267" s="234">
        <f>Yhteenveto[[#This Row],[Valtionosuus omarahoitusosuuden jälkeen (välisumma)]]+Yhteenveto[[#This Row],[Lisäosat yhteensä]]+Yhteenveto[[#This Row],[Valtionosuuteen tehtävät vähennykset ja lisäykset, netto]]</f>
        <v>770517.12691297382</v>
      </c>
      <c r="M267" s="34">
        <v>6002030.3831444001</v>
      </c>
      <c r="N267" s="308">
        <f>SUM(Yhteenveto[[#This Row],[Valtionosuus ennen verotuloihin perustuvaa valtionosuuden tasausta]]+Yhteenveto[[#This Row],[Verotuloihin perustuva valtionosuuden tasaus]])</f>
        <v>6772547.5100573739</v>
      </c>
      <c r="O267" s="244">
        <v>3273624.5307257581</v>
      </c>
      <c r="P267" s="380">
        <f>SUM(Yhteenveto[[#This Row],[Kunnan  peruspalvelujen valtionosuus ]:[Veroperustemuutoksista johtuvien veromenetysten korvaus]])</f>
        <v>10046172.040783131</v>
      </c>
      <c r="Q267" s="34">
        <v>-126594.76160000003</v>
      </c>
      <c r="R267" s="347">
        <f>+Yhteenveto[[#This Row],[Kunnan  peruspalvelujen valtionosuus ]]+Yhteenveto[[#This Row],[Veroperustemuutoksista johtuvien veromenetysten korvaus]]+Yhteenveto[[#This Row],[Kotikuntakorvaus, netto]]</f>
        <v>9919577.2791831307</v>
      </c>
      <c r="S267" s="11"/>
      <c r="T267"/>
    </row>
    <row r="268" spans="1:20" ht="15" x14ac:dyDescent="0.25">
      <c r="A268" s="32">
        <v>853</v>
      </c>
      <c r="B268" s="13" t="s">
        <v>273</v>
      </c>
      <c r="C268" s="15">
        <v>197900</v>
      </c>
      <c r="D268" s="15">
        <v>236489348.31</v>
      </c>
      <c r="E268" s="15">
        <v>78383109.612491012</v>
      </c>
      <c r="F268" s="234">
        <f>Yhteenveto[[#This Row],[Ikärakenne, laskennallinen kustannus]]+Yhteenveto[[#This Row],[Muut laskennalliset kustannukset ]]</f>
        <v>314872457.92249101</v>
      </c>
      <c r="G268" s="329">
        <v>1388.69</v>
      </c>
      <c r="H268" s="17">
        <v>274821751</v>
      </c>
      <c r="I268" s="345">
        <f>Yhteenveto[[#This Row],[Laskennalliset kustannukset yhteensä]]-Yhteenveto[[#This Row],[Omarahoitusosuus, €]]</f>
        <v>40050706.922491014</v>
      </c>
      <c r="J268" s="33">
        <v>8803109.3704268523</v>
      </c>
      <c r="K268" s="34">
        <v>-51196147.168669261</v>
      </c>
      <c r="L268" s="234">
        <f>Yhteenveto[[#This Row],[Valtionosuus omarahoitusosuuden jälkeen (välisumma)]]+Yhteenveto[[#This Row],[Lisäosat yhteensä]]+Yhteenveto[[#This Row],[Valtionosuuteen tehtävät vähennykset ja lisäykset, netto]]</f>
        <v>-2342330.8757513985</v>
      </c>
      <c r="M268" s="34">
        <v>-3011722.7297873786</v>
      </c>
      <c r="N268" s="308">
        <f>SUM(Yhteenveto[[#This Row],[Valtionosuus ennen verotuloihin perustuvaa valtionosuuden tasausta]]+Yhteenveto[[#This Row],[Verotuloihin perustuva valtionosuuden tasaus]])</f>
        <v>-5354053.6055387771</v>
      </c>
      <c r="O268" s="244">
        <v>31715140.840591531</v>
      </c>
      <c r="P268" s="380">
        <f>SUM(Yhteenveto[[#This Row],[Kunnan  peruspalvelujen valtionosuus ]:[Veroperustemuutoksista johtuvien veromenetysten korvaus]])</f>
        <v>26361087.235052753</v>
      </c>
      <c r="Q268" s="34">
        <v>-2857605.6487600021</v>
      </c>
      <c r="R268" s="347">
        <f>+Yhteenveto[[#This Row],[Kunnan  peruspalvelujen valtionosuus ]]+Yhteenveto[[#This Row],[Veroperustemuutoksista johtuvien veromenetysten korvaus]]+Yhteenveto[[#This Row],[Kotikuntakorvaus, netto]]</f>
        <v>23503481.586292751</v>
      </c>
      <c r="S268" s="11"/>
      <c r="T268"/>
    </row>
    <row r="269" spans="1:20" ht="15" x14ac:dyDescent="0.25">
      <c r="A269" s="32">
        <v>854</v>
      </c>
      <c r="B269" s="13" t="s">
        <v>274</v>
      </c>
      <c r="C269" s="15">
        <v>3262</v>
      </c>
      <c r="D269" s="15">
        <v>3047358.94</v>
      </c>
      <c r="E269" s="15">
        <v>1761889.9741430839</v>
      </c>
      <c r="F269" s="234">
        <f>Yhteenveto[[#This Row],[Ikärakenne, laskennallinen kustannus]]+Yhteenveto[[#This Row],[Muut laskennalliset kustannukset ]]</f>
        <v>4809248.9141430836</v>
      </c>
      <c r="G269" s="329">
        <v>1388.69</v>
      </c>
      <c r="H269" s="17">
        <v>4529906.78</v>
      </c>
      <c r="I269" s="345">
        <f>Yhteenveto[[#This Row],[Laskennalliset kustannukset yhteensä]]-Yhteenveto[[#This Row],[Omarahoitusosuus, €]]</f>
        <v>279342.13414308336</v>
      </c>
      <c r="J269" s="33">
        <v>1165155.6129194344</v>
      </c>
      <c r="K269" s="34">
        <v>-872489.33142452489</v>
      </c>
      <c r="L269" s="234">
        <f>Yhteenveto[[#This Row],[Valtionosuus omarahoitusosuuden jälkeen (välisumma)]]+Yhteenveto[[#This Row],[Lisäosat yhteensä]]+Yhteenveto[[#This Row],[Valtionosuuteen tehtävät vähennykset ja lisäykset, netto]]</f>
        <v>572008.4156379929</v>
      </c>
      <c r="M269" s="34">
        <v>1316113.7099010227</v>
      </c>
      <c r="N269" s="308">
        <f>SUM(Yhteenveto[[#This Row],[Valtionosuus ennen verotuloihin perustuvaa valtionosuuden tasausta]]+Yhteenveto[[#This Row],[Verotuloihin perustuva valtionosuuden tasaus]])</f>
        <v>1888122.1255390155</v>
      </c>
      <c r="O269" s="244">
        <v>671044.0619350333</v>
      </c>
      <c r="P269" s="380">
        <f>SUM(Yhteenveto[[#This Row],[Kunnan  peruspalvelujen valtionosuus ]:[Veroperustemuutoksista johtuvien veromenetysten korvaus]])</f>
        <v>2559166.1874740487</v>
      </c>
      <c r="Q269" s="34">
        <v>-38930.410999999993</v>
      </c>
      <c r="R269" s="347">
        <f>+Yhteenveto[[#This Row],[Kunnan  peruspalvelujen valtionosuus ]]+Yhteenveto[[#This Row],[Veroperustemuutoksista johtuvien veromenetysten korvaus]]+Yhteenveto[[#This Row],[Kotikuntakorvaus, netto]]</f>
        <v>2520235.7764740488</v>
      </c>
      <c r="S269" s="11"/>
      <c r="T269"/>
    </row>
    <row r="270" spans="1:20" ht="15" x14ac:dyDescent="0.25">
      <c r="A270" s="32">
        <v>857</v>
      </c>
      <c r="B270" s="13" t="s">
        <v>275</v>
      </c>
      <c r="C270" s="15">
        <v>2394</v>
      </c>
      <c r="D270" s="15">
        <v>2379222.69</v>
      </c>
      <c r="E270" s="15">
        <v>790100.36924250936</v>
      </c>
      <c r="F270" s="234">
        <f>Yhteenveto[[#This Row],[Ikärakenne, laskennallinen kustannus]]+Yhteenveto[[#This Row],[Muut laskennalliset kustannukset ]]</f>
        <v>3169323.0592425093</v>
      </c>
      <c r="G270" s="329">
        <v>1388.69</v>
      </c>
      <c r="H270" s="17">
        <v>3324523.8600000003</v>
      </c>
      <c r="I270" s="345">
        <f>Yhteenveto[[#This Row],[Laskennalliset kustannukset yhteensä]]-Yhteenveto[[#This Row],[Omarahoitusosuus, €]]</f>
        <v>-155200.80075749103</v>
      </c>
      <c r="J270" s="33">
        <v>331043.5636508523</v>
      </c>
      <c r="K270" s="34">
        <v>-1974359.6974717726</v>
      </c>
      <c r="L270" s="234">
        <f>Yhteenveto[[#This Row],[Valtionosuus omarahoitusosuuden jälkeen (välisumma)]]+Yhteenveto[[#This Row],[Lisäosat yhteensä]]+Yhteenveto[[#This Row],[Valtionosuuteen tehtävät vähennykset ja lisäykset, netto]]</f>
        <v>-1798516.9345784113</v>
      </c>
      <c r="M270" s="34">
        <v>1126098.5572708424</v>
      </c>
      <c r="N270" s="308">
        <f>SUM(Yhteenveto[[#This Row],[Valtionosuus ennen verotuloihin perustuvaa valtionosuuden tasausta]]+Yhteenveto[[#This Row],[Verotuloihin perustuva valtionosuuden tasaus]])</f>
        <v>-672418.37730756891</v>
      </c>
      <c r="O270" s="244">
        <v>518548.33069202688</v>
      </c>
      <c r="P270" s="380">
        <f>SUM(Yhteenveto[[#This Row],[Kunnan  peruspalvelujen valtionosuus ]:[Veroperustemuutoksista johtuvien veromenetysten korvaus]])</f>
        <v>-153870.04661554203</v>
      </c>
      <c r="Q270" s="34">
        <v>810997.69150000019</v>
      </c>
      <c r="R270" s="347">
        <f>+Yhteenveto[[#This Row],[Kunnan  peruspalvelujen valtionosuus ]]+Yhteenveto[[#This Row],[Veroperustemuutoksista johtuvien veromenetysten korvaus]]+Yhteenveto[[#This Row],[Kotikuntakorvaus, netto]]</f>
        <v>657127.64488445816</v>
      </c>
      <c r="S270" s="11"/>
      <c r="T270"/>
    </row>
    <row r="271" spans="1:20" ht="15" x14ac:dyDescent="0.25">
      <c r="A271" s="32">
        <v>858</v>
      </c>
      <c r="B271" s="13" t="s">
        <v>276</v>
      </c>
      <c r="C271" s="15">
        <v>40384</v>
      </c>
      <c r="D271" s="15">
        <v>69628087.839999989</v>
      </c>
      <c r="E271" s="15">
        <v>8304957.8331265263</v>
      </c>
      <c r="F271" s="234">
        <f>Yhteenveto[[#This Row],[Ikärakenne, laskennallinen kustannus]]+Yhteenveto[[#This Row],[Muut laskennalliset kustannukset ]]</f>
        <v>77933045.673126519</v>
      </c>
      <c r="G271" s="329">
        <v>1388.69</v>
      </c>
      <c r="H271" s="17">
        <v>56080856.960000001</v>
      </c>
      <c r="I271" s="345">
        <f>Yhteenveto[[#This Row],[Laskennalliset kustannukset yhteensä]]-Yhteenveto[[#This Row],[Omarahoitusosuus, €]]</f>
        <v>21852188.713126518</v>
      </c>
      <c r="J271" s="33">
        <v>1861231.69267372</v>
      </c>
      <c r="K271" s="34">
        <v>4720931.1827432867</v>
      </c>
      <c r="L271" s="234">
        <f>Yhteenveto[[#This Row],[Valtionosuus omarahoitusosuuden jälkeen (välisumma)]]+Yhteenveto[[#This Row],[Lisäosat yhteensä]]+Yhteenveto[[#This Row],[Valtionosuuteen tehtävät vähennykset ja lisäykset, netto]]</f>
        <v>28434351.588543527</v>
      </c>
      <c r="M271" s="34">
        <v>-900341.69438742392</v>
      </c>
      <c r="N271" s="308">
        <f>SUM(Yhteenveto[[#This Row],[Valtionosuus ennen verotuloihin perustuvaa valtionosuuden tasausta]]+Yhteenveto[[#This Row],[Verotuloihin perustuva valtionosuuden tasaus]])</f>
        <v>27534009.894156102</v>
      </c>
      <c r="O271" s="244">
        <v>4523017.9727779003</v>
      </c>
      <c r="P271" s="380">
        <f>SUM(Yhteenveto[[#This Row],[Kunnan  peruspalvelujen valtionosuus ]:[Veroperustemuutoksista johtuvien veromenetysten korvaus]])</f>
        <v>32057027.866934001</v>
      </c>
      <c r="Q271" s="34">
        <v>2478320.9971700003</v>
      </c>
      <c r="R271" s="347">
        <f>+Yhteenveto[[#This Row],[Kunnan  peruspalvelujen valtionosuus ]]+Yhteenveto[[#This Row],[Veroperustemuutoksista johtuvien veromenetysten korvaus]]+Yhteenveto[[#This Row],[Kotikuntakorvaus, netto]]</f>
        <v>34535348.864104003</v>
      </c>
      <c r="S271" s="11"/>
      <c r="T271"/>
    </row>
    <row r="272" spans="1:20" ht="15" x14ac:dyDescent="0.25">
      <c r="A272" s="32">
        <v>859</v>
      </c>
      <c r="B272" s="13" t="s">
        <v>277</v>
      </c>
      <c r="C272" s="15">
        <v>6562</v>
      </c>
      <c r="D272" s="15">
        <v>18491861.289999999</v>
      </c>
      <c r="E272" s="15">
        <v>874461.79895314085</v>
      </c>
      <c r="F272" s="234">
        <f>Yhteenveto[[#This Row],[Ikärakenne, laskennallinen kustannus]]+Yhteenveto[[#This Row],[Muut laskennalliset kustannukset ]]</f>
        <v>19366323.088953141</v>
      </c>
      <c r="G272" s="329">
        <v>1388.69</v>
      </c>
      <c r="H272" s="17">
        <v>9112583.7800000012</v>
      </c>
      <c r="I272" s="345">
        <f>Yhteenveto[[#This Row],[Laskennalliset kustannukset yhteensä]]-Yhteenveto[[#This Row],[Omarahoitusosuus, €]]</f>
        <v>10253739.30895314</v>
      </c>
      <c r="J272" s="33">
        <v>161491.98596102622</v>
      </c>
      <c r="K272" s="34">
        <v>-3953671.1842310941</v>
      </c>
      <c r="L272" s="234">
        <f>Yhteenveto[[#This Row],[Valtionosuus omarahoitusosuuden jälkeen (välisumma)]]+Yhteenveto[[#This Row],[Lisäosat yhteensä]]+Yhteenveto[[#This Row],[Valtionosuuteen tehtävät vähennykset ja lisäykset, netto]]</f>
        <v>6461560.1106830714</v>
      </c>
      <c r="M272" s="34">
        <v>4622365.8680947442</v>
      </c>
      <c r="N272" s="308">
        <f>SUM(Yhteenveto[[#This Row],[Valtionosuus ennen verotuloihin perustuvaa valtionosuuden tasausta]]+Yhteenveto[[#This Row],[Verotuloihin perustuva valtionosuuden tasaus]])</f>
        <v>11083925.978777815</v>
      </c>
      <c r="O272" s="244">
        <v>943994.37421462615</v>
      </c>
      <c r="P272" s="380">
        <f>SUM(Yhteenveto[[#This Row],[Kunnan  peruspalvelujen valtionosuus ]:[Veroperustemuutoksista johtuvien veromenetysten korvaus]])</f>
        <v>12027920.352992442</v>
      </c>
      <c r="Q272" s="34">
        <v>45928.428199999966</v>
      </c>
      <c r="R272" s="347">
        <f>+Yhteenveto[[#This Row],[Kunnan  peruspalvelujen valtionosuus ]]+Yhteenveto[[#This Row],[Veroperustemuutoksista johtuvien veromenetysten korvaus]]+Yhteenveto[[#This Row],[Kotikuntakorvaus, netto]]</f>
        <v>12073848.781192441</v>
      </c>
      <c r="S272" s="11"/>
      <c r="T272"/>
    </row>
    <row r="273" spans="1:20" ht="15" x14ac:dyDescent="0.25">
      <c r="A273" s="32">
        <v>886</v>
      </c>
      <c r="B273" s="13" t="s">
        <v>278</v>
      </c>
      <c r="C273" s="15">
        <v>12599</v>
      </c>
      <c r="D273" s="15">
        <v>20024096.109999999</v>
      </c>
      <c r="E273" s="15">
        <v>1682395.539154964</v>
      </c>
      <c r="F273" s="234">
        <f>Yhteenveto[[#This Row],[Ikärakenne, laskennallinen kustannus]]+Yhteenveto[[#This Row],[Muut laskennalliset kustannukset ]]</f>
        <v>21706491.649154965</v>
      </c>
      <c r="G273" s="329">
        <v>1388.69</v>
      </c>
      <c r="H273" s="17">
        <v>17496105.310000002</v>
      </c>
      <c r="I273" s="345">
        <f>Yhteenveto[[#This Row],[Laskennalliset kustannukset yhteensä]]-Yhteenveto[[#This Row],[Omarahoitusosuus, €]]</f>
        <v>4210386.3391549625</v>
      </c>
      <c r="J273" s="33">
        <v>356412.54433710006</v>
      </c>
      <c r="K273" s="34">
        <v>-2725458.7887284132</v>
      </c>
      <c r="L273" s="234">
        <f>Yhteenveto[[#This Row],[Valtionosuus omarahoitusosuuden jälkeen (välisumma)]]+Yhteenveto[[#This Row],[Lisäosat yhteensä]]+Yhteenveto[[#This Row],[Valtionosuuteen tehtävät vähennykset ja lisäykset, netto]]</f>
        <v>1841340.0947636496</v>
      </c>
      <c r="M273" s="34">
        <v>3618175.395542888</v>
      </c>
      <c r="N273" s="308">
        <f>SUM(Yhteenveto[[#This Row],[Valtionosuus ennen verotuloihin perustuvaa valtionosuuden tasausta]]+Yhteenveto[[#This Row],[Verotuloihin perustuva valtionosuuden tasaus]])</f>
        <v>5459515.4903065376</v>
      </c>
      <c r="O273" s="244">
        <v>1907243.906523976</v>
      </c>
      <c r="P273" s="380">
        <f>SUM(Yhteenveto[[#This Row],[Kunnan  peruspalvelujen valtionosuus ]:[Veroperustemuutoksista johtuvien veromenetysten korvaus]])</f>
        <v>7366759.3968305141</v>
      </c>
      <c r="Q273" s="34">
        <v>30129.301079999888</v>
      </c>
      <c r="R273" s="347">
        <f>+Yhteenveto[[#This Row],[Kunnan  peruspalvelujen valtionosuus ]]+Yhteenveto[[#This Row],[Veroperustemuutoksista johtuvien veromenetysten korvaus]]+Yhteenveto[[#This Row],[Kotikuntakorvaus, netto]]</f>
        <v>7396888.6979105137</v>
      </c>
      <c r="S273" s="11"/>
      <c r="T273"/>
    </row>
    <row r="274" spans="1:20" ht="15" x14ac:dyDescent="0.25">
      <c r="A274" s="32">
        <v>887</v>
      </c>
      <c r="B274" s="13" t="s">
        <v>279</v>
      </c>
      <c r="C274" s="15">
        <v>4569</v>
      </c>
      <c r="D274" s="15">
        <v>5668813.5899999999</v>
      </c>
      <c r="E274" s="15">
        <v>1022333.5747670913</v>
      </c>
      <c r="F274" s="234">
        <f>Yhteenveto[[#This Row],[Ikärakenne, laskennallinen kustannus]]+Yhteenveto[[#This Row],[Muut laskennalliset kustannukset ]]</f>
        <v>6691147.1647670912</v>
      </c>
      <c r="G274" s="329">
        <v>1388.69</v>
      </c>
      <c r="H274" s="17">
        <v>6344924.6100000003</v>
      </c>
      <c r="I274" s="345">
        <f>Yhteenveto[[#This Row],[Laskennalliset kustannukset yhteensä]]-Yhteenveto[[#This Row],[Omarahoitusosuus, €]]</f>
        <v>346222.55476709083</v>
      </c>
      <c r="J274" s="33">
        <v>124335.92996123931</v>
      </c>
      <c r="K274" s="34">
        <v>-1433647.5502034549</v>
      </c>
      <c r="L274" s="234">
        <f>Yhteenveto[[#This Row],[Valtionosuus omarahoitusosuuden jälkeen (välisumma)]]+Yhteenveto[[#This Row],[Lisäosat yhteensä]]+Yhteenveto[[#This Row],[Valtionosuuteen tehtävät vähennykset ja lisäykset, netto]]</f>
        <v>-963089.06547512475</v>
      </c>
      <c r="M274" s="34">
        <v>2580192.1882263105</v>
      </c>
      <c r="N274" s="308">
        <f>SUM(Yhteenveto[[#This Row],[Valtionosuus ennen verotuloihin perustuvaa valtionosuuden tasausta]]+Yhteenveto[[#This Row],[Verotuloihin perustuva valtionosuuden tasaus]])</f>
        <v>1617103.1227511857</v>
      </c>
      <c r="O274" s="244">
        <v>1037260.1293238909</v>
      </c>
      <c r="P274" s="380">
        <f>SUM(Yhteenveto[[#This Row],[Kunnan  peruspalvelujen valtionosuus ]:[Veroperustemuutoksista johtuvien veromenetysten korvaus]])</f>
        <v>2654363.2520750766</v>
      </c>
      <c r="Q274" s="34">
        <v>240407.10890000002</v>
      </c>
      <c r="R274" s="347">
        <f>+Yhteenveto[[#This Row],[Kunnan  peruspalvelujen valtionosuus ]]+Yhteenveto[[#This Row],[Veroperustemuutoksista johtuvien veromenetysten korvaus]]+Yhteenveto[[#This Row],[Kotikuntakorvaus, netto]]</f>
        <v>2894770.3609750764</v>
      </c>
      <c r="S274" s="11"/>
      <c r="T274"/>
    </row>
    <row r="275" spans="1:20" ht="15" x14ac:dyDescent="0.25">
      <c r="A275" s="32">
        <v>889</v>
      </c>
      <c r="B275" s="13" t="s">
        <v>280</v>
      </c>
      <c r="C275" s="15">
        <v>2523</v>
      </c>
      <c r="D275" s="15">
        <v>3496354.53</v>
      </c>
      <c r="E275" s="15">
        <v>1616938.6525994835</v>
      </c>
      <c r="F275" s="234">
        <f>Yhteenveto[[#This Row],[Ikärakenne, laskennallinen kustannus]]+Yhteenveto[[#This Row],[Muut laskennalliset kustannukset ]]</f>
        <v>5113293.1825994831</v>
      </c>
      <c r="G275" s="329">
        <v>1388.69</v>
      </c>
      <c r="H275" s="17">
        <v>3503664.87</v>
      </c>
      <c r="I275" s="345">
        <f>Yhteenveto[[#This Row],[Laskennalliset kustannukset yhteensä]]-Yhteenveto[[#This Row],[Omarahoitusosuus, €]]</f>
        <v>1609628.3125994829</v>
      </c>
      <c r="J275" s="33">
        <v>398677.96272053692</v>
      </c>
      <c r="K275" s="34">
        <v>1167484.964649369</v>
      </c>
      <c r="L275" s="234">
        <f>Yhteenveto[[#This Row],[Valtionosuus omarahoitusosuuden jälkeen (välisumma)]]+Yhteenveto[[#This Row],[Lisäosat yhteensä]]+Yhteenveto[[#This Row],[Valtionosuuteen tehtävät vähennykset ja lisäykset, netto]]</f>
        <v>3175791.2399693886</v>
      </c>
      <c r="M275" s="34">
        <v>1145506.5896339284</v>
      </c>
      <c r="N275" s="308">
        <f>SUM(Yhteenveto[[#This Row],[Valtionosuus ennen verotuloihin perustuvaa valtionosuuden tasausta]]+Yhteenveto[[#This Row],[Verotuloihin perustuva valtionosuuden tasaus]])</f>
        <v>4321297.8296033172</v>
      </c>
      <c r="O275" s="244">
        <v>552984.30280738708</v>
      </c>
      <c r="P275" s="380">
        <f>SUM(Yhteenveto[[#This Row],[Kunnan  peruspalvelujen valtionosuus ]:[Veroperustemuutoksista johtuvien veromenetysten korvaus]])</f>
        <v>4874282.1324107042</v>
      </c>
      <c r="Q275" s="34">
        <v>167826.3224</v>
      </c>
      <c r="R275" s="347">
        <f>+Yhteenveto[[#This Row],[Kunnan  peruspalvelujen valtionosuus ]]+Yhteenveto[[#This Row],[Veroperustemuutoksista johtuvien veromenetysten korvaus]]+Yhteenveto[[#This Row],[Kotikuntakorvaus, netto]]</f>
        <v>5042108.4548107041</v>
      </c>
      <c r="S275" s="11"/>
      <c r="T275"/>
    </row>
    <row r="276" spans="1:20" ht="15" x14ac:dyDescent="0.25">
      <c r="A276" s="32">
        <v>890</v>
      </c>
      <c r="B276" s="13" t="s">
        <v>281</v>
      </c>
      <c r="C276" s="15">
        <v>1180</v>
      </c>
      <c r="D276" s="15">
        <v>1507736.67</v>
      </c>
      <c r="E276" s="15">
        <v>1186702.7456950804</v>
      </c>
      <c r="F276" s="234">
        <f>Yhteenveto[[#This Row],[Ikärakenne, laskennallinen kustannus]]+Yhteenveto[[#This Row],[Muut laskennalliset kustannukset ]]</f>
        <v>2694439.4156950805</v>
      </c>
      <c r="G276" s="329">
        <v>1388.69</v>
      </c>
      <c r="H276" s="17">
        <v>1638654.2</v>
      </c>
      <c r="I276" s="345">
        <f>Yhteenveto[[#This Row],[Laskennalliset kustannukset yhteensä]]-Yhteenveto[[#This Row],[Omarahoitusosuus, €]]</f>
        <v>1055785.2156950806</v>
      </c>
      <c r="J276" s="33">
        <v>912435.09074164217</v>
      </c>
      <c r="K276" s="34">
        <v>289177.99249642575</v>
      </c>
      <c r="L276" s="234">
        <f>Yhteenveto[[#This Row],[Valtionosuus omarahoitusosuuden jälkeen (välisumma)]]+Yhteenveto[[#This Row],[Lisäosat yhteensä]]+Yhteenveto[[#This Row],[Valtionosuuteen tehtävät vähennykset ja lisäykset, netto]]</f>
        <v>2257398.2989331484</v>
      </c>
      <c r="M276" s="34">
        <v>425286.8428775295</v>
      </c>
      <c r="N276" s="308">
        <f>SUM(Yhteenveto[[#This Row],[Valtionosuus ennen verotuloihin perustuvaa valtionosuuden tasausta]]+Yhteenveto[[#This Row],[Verotuloihin perustuva valtionosuuden tasaus]])</f>
        <v>2682685.1418106779</v>
      </c>
      <c r="O276" s="244">
        <v>237723.01733606966</v>
      </c>
      <c r="P276" s="380">
        <f>SUM(Yhteenveto[[#This Row],[Kunnan  peruspalvelujen valtionosuus ]:[Veroperustemuutoksista johtuvien veromenetysten korvaus]])</f>
        <v>2920408.1591467476</v>
      </c>
      <c r="Q276" s="34">
        <v>33098.729999999996</v>
      </c>
      <c r="R276" s="347">
        <f>+Yhteenveto[[#This Row],[Kunnan  peruspalvelujen valtionosuus ]]+Yhteenveto[[#This Row],[Veroperustemuutoksista johtuvien veromenetysten korvaus]]+Yhteenveto[[#This Row],[Kotikuntakorvaus, netto]]</f>
        <v>2953506.8891467475</v>
      </c>
      <c r="S276" s="11"/>
      <c r="T276"/>
    </row>
    <row r="277" spans="1:20" ht="15" x14ac:dyDescent="0.25">
      <c r="A277" s="32">
        <v>892</v>
      </c>
      <c r="B277" s="13" t="s">
        <v>282</v>
      </c>
      <c r="C277" s="15">
        <v>3592</v>
      </c>
      <c r="D277" s="15">
        <v>8309719.2699999996</v>
      </c>
      <c r="E277" s="15">
        <v>656720.77205575281</v>
      </c>
      <c r="F277" s="234">
        <f>Yhteenveto[[#This Row],[Ikärakenne, laskennallinen kustannus]]+Yhteenveto[[#This Row],[Muut laskennalliset kustannukset ]]</f>
        <v>8966440.0420557521</v>
      </c>
      <c r="G277" s="329">
        <v>1388.69</v>
      </c>
      <c r="H277" s="17">
        <v>4988174.4800000004</v>
      </c>
      <c r="I277" s="345">
        <f>Yhteenveto[[#This Row],[Laskennalliset kustannukset yhteensä]]-Yhteenveto[[#This Row],[Omarahoitusosuus, €]]</f>
        <v>3978265.5620557517</v>
      </c>
      <c r="J277" s="33">
        <v>102195.06676424973</v>
      </c>
      <c r="K277" s="34">
        <v>292674.99591513001</v>
      </c>
      <c r="L277" s="234">
        <f>Yhteenveto[[#This Row],[Valtionosuus omarahoitusosuuden jälkeen (välisumma)]]+Yhteenveto[[#This Row],[Lisäosat yhteensä]]+Yhteenveto[[#This Row],[Valtionosuuteen tehtävät vähennykset ja lisäykset, netto]]</f>
        <v>4373135.6247351319</v>
      </c>
      <c r="M277" s="34">
        <v>2094213.03494639</v>
      </c>
      <c r="N277" s="308">
        <f>SUM(Yhteenveto[[#This Row],[Valtionosuus ennen verotuloihin perustuvaa valtionosuuden tasausta]]+Yhteenveto[[#This Row],[Verotuloihin perustuva valtionosuuden tasaus]])</f>
        <v>6467348.6596815214</v>
      </c>
      <c r="O277" s="244">
        <v>579322.10097779008</v>
      </c>
      <c r="P277" s="380">
        <f>SUM(Yhteenveto[[#This Row],[Kunnan  peruspalvelujen valtionosuus ]:[Veroperustemuutoksista johtuvien veromenetysten korvaus]])</f>
        <v>7046670.760659311</v>
      </c>
      <c r="Q277" s="34">
        <v>-7124.107600000003</v>
      </c>
      <c r="R277" s="347">
        <f>+Yhteenveto[[#This Row],[Kunnan  peruspalvelujen valtionosuus ]]+Yhteenveto[[#This Row],[Veroperustemuutoksista johtuvien veromenetysten korvaus]]+Yhteenveto[[#This Row],[Kotikuntakorvaus, netto]]</f>
        <v>7039546.6530593112</v>
      </c>
      <c r="S277" s="11"/>
      <c r="T277"/>
    </row>
    <row r="278" spans="1:20" ht="15" x14ac:dyDescent="0.25">
      <c r="A278" s="32">
        <v>893</v>
      </c>
      <c r="B278" s="13" t="s">
        <v>283</v>
      </c>
      <c r="C278" s="15">
        <v>7434</v>
      </c>
      <c r="D278" s="15">
        <v>12870415.689999999</v>
      </c>
      <c r="E278" s="15">
        <v>3989086.3612272982</v>
      </c>
      <c r="F278" s="234">
        <f>Yhteenveto[[#This Row],[Ikärakenne, laskennallinen kustannus]]+Yhteenveto[[#This Row],[Muut laskennalliset kustannukset ]]</f>
        <v>16859502.051227298</v>
      </c>
      <c r="G278" s="329">
        <v>1388.69</v>
      </c>
      <c r="H278" s="17">
        <v>10323521.460000001</v>
      </c>
      <c r="I278" s="345">
        <f>Yhteenveto[[#This Row],[Laskennalliset kustannukset yhteensä]]-Yhteenveto[[#This Row],[Omarahoitusosuus, €]]</f>
        <v>6535980.5912272967</v>
      </c>
      <c r="J278" s="33">
        <v>224670.46327187627</v>
      </c>
      <c r="K278" s="34">
        <v>-1242781.6612617122</v>
      </c>
      <c r="L278" s="234">
        <f>Yhteenveto[[#This Row],[Valtionosuus omarahoitusosuuden jälkeen (välisumma)]]+Yhteenveto[[#This Row],[Lisäosat yhteensä]]+Yhteenveto[[#This Row],[Valtionosuuteen tehtävät vähennykset ja lisäykset, netto]]</f>
        <v>5517869.3932374604</v>
      </c>
      <c r="M278" s="34">
        <v>2395571.8398203081</v>
      </c>
      <c r="N278" s="308">
        <f>SUM(Yhteenveto[[#This Row],[Valtionosuus ennen verotuloihin perustuvaa valtionosuuden tasausta]]+Yhteenveto[[#This Row],[Verotuloihin perustuva valtionosuuden tasaus]])</f>
        <v>7913441.233057769</v>
      </c>
      <c r="O278" s="244">
        <v>1516510.5745014292</v>
      </c>
      <c r="P278" s="380">
        <f>SUM(Yhteenveto[[#This Row],[Kunnan  peruspalvelujen valtionosuus ]:[Veroperustemuutoksista johtuvien veromenetysten korvaus]])</f>
        <v>9429951.8075591978</v>
      </c>
      <c r="Q278" s="34">
        <v>78.80649999997695</v>
      </c>
      <c r="R278" s="347">
        <f>+Yhteenveto[[#This Row],[Kunnan  peruspalvelujen valtionosuus ]]+Yhteenveto[[#This Row],[Veroperustemuutoksista johtuvien veromenetysten korvaus]]+Yhteenveto[[#This Row],[Kotikuntakorvaus, netto]]</f>
        <v>9430030.6140591986</v>
      </c>
      <c r="S278" s="11"/>
      <c r="T278"/>
    </row>
    <row r="279" spans="1:20" ht="15" x14ac:dyDescent="0.25">
      <c r="A279" s="32">
        <v>895</v>
      </c>
      <c r="B279" s="13" t="s">
        <v>284</v>
      </c>
      <c r="C279" s="15">
        <v>15092</v>
      </c>
      <c r="D279" s="15">
        <v>19117837.809999999</v>
      </c>
      <c r="E279" s="15">
        <v>3955794.1681295573</v>
      </c>
      <c r="F279" s="234">
        <f>Yhteenveto[[#This Row],[Ikärakenne, laskennallinen kustannus]]+Yhteenveto[[#This Row],[Muut laskennalliset kustannukset ]]</f>
        <v>23073631.978129555</v>
      </c>
      <c r="G279" s="329">
        <v>1388.69</v>
      </c>
      <c r="H279" s="17">
        <v>20958109.48</v>
      </c>
      <c r="I279" s="345">
        <f>Yhteenveto[[#This Row],[Laskennalliset kustannukset yhteensä]]-Yhteenveto[[#This Row],[Omarahoitusosuus, €]]</f>
        <v>2115522.4981295541</v>
      </c>
      <c r="J279" s="33">
        <v>533874.15233287902</v>
      </c>
      <c r="K279" s="34">
        <v>158306.01906628339</v>
      </c>
      <c r="L279" s="234">
        <f>Yhteenveto[[#This Row],[Valtionosuus omarahoitusosuuden jälkeen (välisumma)]]+Yhteenveto[[#This Row],[Lisäosat yhteensä]]+Yhteenveto[[#This Row],[Valtionosuuteen tehtävät vähennykset ja lisäykset, netto]]</f>
        <v>2807702.6695287167</v>
      </c>
      <c r="M279" s="34">
        <v>1794596.7273950984</v>
      </c>
      <c r="N279" s="308">
        <f>SUM(Yhteenveto[[#This Row],[Valtionosuus ennen verotuloihin perustuvaa valtionosuuden tasausta]]+Yhteenveto[[#This Row],[Verotuloihin perustuva valtionosuuden tasaus]])</f>
        <v>4602299.3969238149</v>
      </c>
      <c r="O279" s="244">
        <v>2603416.4578149375</v>
      </c>
      <c r="P279" s="380">
        <f>SUM(Yhteenveto[[#This Row],[Kunnan  peruspalvelujen valtionosuus ]:[Veroperustemuutoksista johtuvien veromenetysten korvaus]])</f>
        <v>7205715.8547387524</v>
      </c>
      <c r="Q279" s="34">
        <v>265499.09850000002</v>
      </c>
      <c r="R279" s="347">
        <f>+Yhteenveto[[#This Row],[Kunnan  peruspalvelujen valtionosuus ]]+Yhteenveto[[#This Row],[Veroperustemuutoksista johtuvien veromenetysten korvaus]]+Yhteenveto[[#This Row],[Kotikuntakorvaus, netto]]</f>
        <v>7471214.9532387527</v>
      </c>
      <c r="S279" s="11"/>
      <c r="T279"/>
    </row>
    <row r="280" spans="1:20" ht="15" x14ac:dyDescent="0.25">
      <c r="A280" s="32">
        <v>905</v>
      </c>
      <c r="B280" s="13" t="s">
        <v>285</v>
      </c>
      <c r="C280" s="15">
        <v>67988</v>
      </c>
      <c r="D280" s="15">
        <v>95680878.760000005</v>
      </c>
      <c r="E280" s="15">
        <v>23452544.707570486</v>
      </c>
      <c r="F280" s="234">
        <f>Yhteenveto[[#This Row],[Ikärakenne, laskennallinen kustannus]]+Yhteenveto[[#This Row],[Muut laskennalliset kustannukset ]]</f>
        <v>119133423.46757048</v>
      </c>
      <c r="G280" s="329">
        <v>1388.69</v>
      </c>
      <c r="H280" s="17">
        <v>94414255.719999999</v>
      </c>
      <c r="I280" s="345">
        <f>Yhteenveto[[#This Row],[Laskennalliset kustannukset yhteensä]]-Yhteenveto[[#This Row],[Omarahoitusosuus, €]]</f>
        <v>24719167.747570485</v>
      </c>
      <c r="J280" s="33">
        <v>2813040.3395534572</v>
      </c>
      <c r="K280" s="34">
        <v>-30408717.061401993</v>
      </c>
      <c r="L280" s="234">
        <f>Yhteenveto[[#This Row],[Valtionosuus omarahoitusosuuden jälkeen (välisumma)]]+Yhteenveto[[#This Row],[Lisäosat yhteensä]]+Yhteenveto[[#This Row],[Valtionosuuteen tehtävät vähennykset ja lisäykset, netto]]</f>
        <v>-2876508.9742780514</v>
      </c>
      <c r="M280" s="34">
        <v>3179511.19281467</v>
      </c>
      <c r="N280" s="308">
        <f>SUM(Yhteenveto[[#This Row],[Valtionosuus ennen verotuloihin perustuvaa valtionosuuden tasausta]]+Yhteenveto[[#This Row],[Verotuloihin perustuva valtionosuuden tasaus]])</f>
        <v>303002.21853661863</v>
      </c>
      <c r="O280" s="244">
        <v>10587144.681542942</v>
      </c>
      <c r="P280" s="380">
        <f>SUM(Yhteenveto[[#This Row],[Kunnan  peruspalvelujen valtionosuus ]:[Veroperustemuutoksista johtuvien veromenetysten korvaus]])</f>
        <v>10890146.900079561</v>
      </c>
      <c r="Q280" s="34">
        <v>-5766993.4725400005</v>
      </c>
      <c r="R280" s="347">
        <f>+Yhteenveto[[#This Row],[Kunnan  peruspalvelujen valtionosuus ]]+Yhteenveto[[#This Row],[Veroperustemuutoksista johtuvien veromenetysten korvaus]]+Yhteenveto[[#This Row],[Kotikuntakorvaus, netto]]</f>
        <v>5123153.4275395609</v>
      </c>
      <c r="S280" s="11"/>
      <c r="T280"/>
    </row>
    <row r="281" spans="1:20" ht="15" x14ac:dyDescent="0.25">
      <c r="A281" s="32">
        <v>908</v>
      </c>
      <c r="B281" s="13" t="s">
        <v>286</v>
      </c>
      <c r="C281" s="15">
        <v>20703</v>
      </c>
      <c r="D281" s="15">
        <v>30756098.930000003</v>
      </c>
      <c r="E281" s="15">
        <v>3419363.6713807289</v>
      </c>
      <c r="F281" s="234">
        <f>Yhteenveto[[#This Row],[Ikärakenne, laskennallinen kustannus]]+Yhteenveto[[#This Row],[Muut laskennalliset kustannukset ]]</f>
        <v>34175462.601380736</v>
      </c>
      <c r="G281" s="329">
        <v>1388.69</v>
      </c>
      <c r="H281" s="17">
        <v>28750049.07</v>
      </c>
      <c r="I281" s="345">
        <f>Yhteenveto[[#This Row],[Laskennalliset kustannukset yhteensä]]-Yhteenveto[[#This Row],[Omarahoitusosuus, €]]</f>
        <v>5425413.5313807353</v>
      </c>
      <c r="J281" s="33">
        <v>616223.36251335975</v>
      </c>
      <c r="K281" s="34">
        <v>-5776298.031709386</v>
      </c>
      <c r="L281" s="234">
        <f>Yhteenveto[[#This Row],[Valtionosuus omarahoitusosuuden jälkeen (välisumma)]]+Yhteenveto[[#This Row],[Lisäosat yhteensä]]+Yhteenveto[[#This Row],[Valtionosuuteen tehtävät vähennykset ja lisäykset, netto]]</f>
        <v>265338.86218470894</v>
      </c>
      <c r="M281" s="34">
        <v>4281392.3095552186</v>
      </c>
      <c r="N281" s="308">
        <f>SUM(Yhteenveto[[#This Row],[Valtionosuus ennen verotuloihin perustuvaa valtionosuuden tasausta]]+Yhteenveto[[#This Row],[Verotuloihin perustuva valtionosuuden tasaus]])</f>
        <v>4546731.1717399275</v>
      </c>
      <c r="O281" s="244">
        <v>2863396.2832361627</v>
      </c>
      <c r="P281" s="380">
        <f>SUM(Yhteenveto[[#This Row],[Kunnan  peruspalvelujen valtionosuus ]:[Veroperustemuutoksista johtuvien veromenetysten korvaus]])</f>
        <v>7410127.4549760902</v>
      </c>
      <c r="Q281" s="34">
        <v>-124435.46349999984</v>
      </c>
      <c r="R281" s="347">
        <f>+Yhteenveto[[#This Row],[Kunnan  peruspalvelujen valtionosuus ]]+Yhteenveto[[#This Row],[Veroperustemuutoksista johtuvien veromenetysten korvaus]]+Yhteenveto[[#This Row],[Kotikuntakorvaus, netto]]</f>
        <v>7285691.9914760906</v>
      </c>
      <c r="S281" s="11"/>
      <c r="T281"/>
    </row>
    <row r="282" spans="1:20" ht="15" x14ac:dyDescent="0.25">
      <c r="A282" s="32">
        <v>915</v>
      </c>
      <c r="B282" s="13" t="s">
        <v>287</v>
      </c>
      <c r="C282" s="15">
        <v>19759</v>
      </c>
      <c r="D282" s="15">
        <v>22816514.469999999</v>
      </c>
      <c r="E282" s="15">
        <v>3728137.1708496595</v>
      </c>
      <c r="F282" s="234">
        <f>Yhteenveto[[#This Row],[Ikärakenne, laskennallinen kustannus]]+Yhteenveto[[#This Row],[Muut laskennalliset kustannukset ]]</f>
        <v>26544651.640849657</v>
      </c>
      <c r="G282" s="329">
        <v>1388.69</v>
      </c>
      <c r="H282" s="17">
        <v>27439125.710000001</v>
      </c>
      <c r="I282" s="345">
        <f>Yhteenveto[[#This Row],[Laskennalliset kustannukset yhteensä]]-Yhteenveto[[#This Row],[Omarahoitusosuus, €]]</f>
        <v>-894474.06915034354</v>
      </c>
      <c r="J282" s="33">
        <v>789583.00565228635</v>
      </c>
      <c r="K282" s="34">
        <v>-3140077.8366334382</v>
      </c>
      <c r="L282" s="234">
        <f>Yhteenveto[[#This Row],[Valtionosuus omarahoitusosuuden jälkeen (välisumma)]]+Yhteenveto[[#This Row],[Lisäosat yhteensä]]+Yhteenveto[[#This Row],[Valtionosuuteen tehtävät vähennykset ja lisäykset, netto]]</f>
        <v>-3244968.9001314957</v>
      </c>
      <c r="M282" s="34">
        <v>6074696.8803582322</v>
      </c>
      <c r="N282" s="308">
        <f>SUM(Yhteenveto[[#This Row],[Valtionosuus ennen verotuloihin perustuvaa valtionosuuden tasausta]]+Yhteenveto[[#This Row],[Verotuloihin perustuva valtionosuuden tasaus]])</f>
        <v>2829727.9802267365</v>
      </c>
      <c r="O282" s="244">
        <v>3310473.3823810727</v>
      </c>
      <c r="P282" s="380">
        <f>SUM(Yhteenveto[[#This Row],[Kunnan  peruspalvelujen valtionosuus ]:[Veroperustemuutoksista johtuvien veromenetysten korvaus]])</f>
        <v>6140201.3626078088</v>
      </c>
      <c r="Q282" s="34">
        <v>188284.48980000004</v>
      </c>
      <c r="R282" s="347">
        <f>+Yhteenveto[[#This Row],[Kunnan  peruspalvelujen valtionosuus ]]+Yhteenveto[[#This Row],[Veroperustemuutoksista johtuvien veromenetysten korvaus]]+Yhteenveto[[#This Row],[Kotikuntakorvaus, netto]]</f>
        <v>6328485.8524078084</v>
      </c>
      <c r="S282" s="11"/>
      <c r="T282"/>
    </row>
    <row r="283" spans="1:20" ht="15" x14ac:dyDescent="0.25">
      <c r="A283" s="32">
        <v>918</v>
      </c>
      <c r="B283" s="13" t="s">
        <v>288</v>
      </c>
      <c r="C283" s="15">
        <v>2228</v>
      </c>
      <c r="D283" s="15">
        <v>3051348.21</v>
      </c>
      <c r="E283" s="15">
        <v>475455.25692305726</v>
      </c>
      <c r="F283" s="234">
        <f>Yhteenveto[[#This Row],[Ikärakenne, laskennallinen kustannus]]+Yhteenveto[[#This Row],[Muut laskennalliset kustannukset ]]</f>
        <v>3526803.4669230571</v>
      </c>
      <c r="G283" s="329">
        <v>1388.69</v>
      </c>
      <c r="H283" s="17">
        <v>3094001.3200000003</v>
      </c>
      <c r="I283" s="345">
        <f>Yhteenveto[[#This Row],[Laskennalliset kustannukset yhteensä]]-Yhteenveto[[#This Row],[Omarahoitusosuus, €]]</f>
        <v>432802.1469230568</v>
      </c>
      <c r="J283" s="33">
        <v>49926.664299534903</v>
      </c>
      <c r="K283" s="34">
        <v>-274138.2379164857</v>
      </c>
      <c r="L283" s="234">
        <f>Yhteenveto[[#This Row],[Valtionosuus omarahoitusosuuden jälkeen (välisumma)]]+Yhteenveto[[#This Row],[Lisäosat yhteensä]]+Yhteenveto[[#This Row],[Valtionosuuteen tehtävät vähennykset ja lisäykset, netto]]</f>
        <v>208590.57330610603</v>
      </c>
      <c r="M283" s="34">
        <v>924420.81660341076</v>
      </c>
      <c r="N283" s="308">
        <f>SUM(Yhteenveto[[#This Row],[Valtionosuus ennen verotuloihin perustuvaa valtionosuuden tasausta]]+Yhteenveto[[#This Row],[Verotuloihin perustuva valtionosuuden tasaus]])</f>
        <v>1133011.3899095168</v>
      </c>
      <c r="O283" s="244">
        <v>510136.77889194078</v>
      </c>
      <c r="P283" s="380">
        <f>SUM(Yhteenveto[[#This Row],[Kunnan  peruspalvelujen valtionosuus ]:[Veroperustemuutoksista johtuvien veromenetysten korvaus]])</f>
        <v>1643148.1688014576</v>
      </c>
      <c r="Q283" s="34">
        <v>15099.325399999994</v>
      </c>
      <c r="R283" s="347">
        <f>+Yhteenveto[[#This Row],[Kunnan  peruspalvelujen valtionosuus ]]+Yhteenveto[[#This Row],[Veroperustemuutoksista johtuvien veromenetysten korvaus]]+Yhteenveto[[#This Row],[Kotikuntakorvaus, netto]]</f>
        <v>1658247.4942014576</v>
      </c>
      <c r="S283" s="11"/>
      <c r="T283"/>
    </row>
    <row r="284" spans="1:20" ht="15" x14ac:dyDescent="0.25">
      <c r="A284" s="32">
        <v>921</v>
      </c>
      <c r="B284" s="13" t="s">
        <v>289</v>
      </c>
      <c r="C284" s="15">
        <v>1894</v>
      </c>
      <c r="D284" s="15">
        <v>1705205.92</v>
      </c>
      <c r="E284" s="15">
        <v>554123.31276180129</v>
      </c>
      <c r="F284" s="234">
        <f>Yhteenveto[[#This Row],[Ikärakenne, laskennallinen kustannus]]+Yhteenveto[[#This Row],[Muut laskennalliset kustannukset ]]</f>
        <v>2259329.2327618012</v>
      </c>
      <c r="G284" s="329">
        <v>1388.69</v>
      </c>
      <c r="H284" s="17">
        <v>2630178.8600000003</v>
      </c>
      <c r="I284" s="345">
        <f>Yhteenveto[[#This Row],[Laskennalliset kustannukset yhteensä]]-Yhteenveto[[#This Row],[Omarahoitusosuus, €]]</f>
        <v>-370849.62723819911</v>
      </c>
      <c r="J284" s="33">
        <v>630075.52226955886</v>
      </c>
      <c r="K284" s="34">
        <v>562027.71822231438</v>
      </c>
      <c r="L284" s="234">
        <f>Yhteenveto[[#This Row],[Valtionosuus omarahoitusosuuden jälkeen (välisumma)]]+Yhteenveto[[#This Row],[Lisäosat yhteensä]]+Yhteenveto[[#This Row],[Valtionosuuteen tehtävät vähennykset ja lisäykset, netto]]</f>
        <v>821253.61325367412</v>
      </c>
      <c r="M284" s="34">
        <v>1060693.5749849083</v>
      </c>
      <c r="N284" s="308">
        <f>SUM(Yhteenveto[[#This Row],[Valtionosuus ennen verotuloihin perustuvaa valtionosuuden tasausta]]+Yhteenveto[[#This Row],[Verotuloihin perustuva valtionosuuden tasaus]])</f>
        <v>1881947.1882385826</v>
      </c>
      <c r="O284" s="244">
        <v>489829.10183069477</v>
      </c>
      <c r="P284" s="380">
        <f>SUM(Yhteenveto[[#This Row],[Kunnan  peruspalvelujen valtionosuus ]:[Veroperustemuutoksista johtuvien veromenetysten korvaus]])</f>
        <v>2371776.2900692774</v>
      </c>
      <c r="Q284" s="34">
        <v>213691.70540000001</v>
      </c>
      <c r="R284" s="347">
        <f>+Yhteenveto[[#This Row],[Kunnan  peruspalvelujen valtionosuus ]]+Yhteenveto[[#This Row],[Veroperustemuutoksista johtuvien veromenetysten korvaus]]+Yhteenveto[[#This Row],[Kotikuntakorvaus, netto]]</f>
        <v>2585467.9954692773</v>
      </c>
      <c r="S284" s="11"/>
      <c r="T284"/>
    </row>
    <row r="285" spans="1:20" ht="15" x14ac:dyDescent="0.25">
      <c r="A285" s="32">
        <v>922</v>
      </c>
      <c r="B285" s="13" t="s">
        <v>290</v>
      </c>
      <c r="C285" s="15">
        <v>4501</v>
      </c>
      <c r="D285" s="15">
        <v>8359914.4900000002</v>
      </c>
      <c r="E285" s="15">
        <v>602962.45489636727</v>
      </c>
      <c r="F285" s="234">
        <f>Yhteenveto[[#This Row],[Ikärakenne, laskennallinen kustannus]]+Yhteenveto[[#This Row],[Muut laskennalliset kustannukset ]]</f>
        <v>8962876.9448963683</v>
      </c>
      <c r="G285" s="329">
        <v>1388.69</v>
      </c>
      <c r="H285" s="17">
        <v>6250493.6900000004</v>
      </c>
      <c r="I285" s="345">
        <f>Yhteenveto[[#This Row],[Laskennalliset kustannukset yhteensä]]-Yhteenveto[[#This Row],[Omarahoitusosuus, €]]</f>
        <v>2712383.2548963679</v>
      </c>
      <c r="J285" s="33">
        <v>176535.10087885347</v>
      </c>
      <c r="K285" s="34">
        <v>-743547.87820992293</v>
      </c>
      <c r="L285" s="234">
        <f>Yhteenveto[[#This Row],[Valtionosuus omarahoitusosuuden jälkeen (välisumma)]]+Yhteenveto[[#This Row],[Lisäosat yhteensä]]+Yhteenveto[[#This Row],[Valtionosuuteen tehtävät vähennykset ja lisäykset, netto]]</f>
        <v>2145370.4775652983</v>
      </c>
      <c r="M285" s="34">
        <v>1252799.1173364331</v>
      </c>
      <c r="N285" s="308">
        <f>SUM(Yhteenveto[[#This Row],[Valtionosuus ennen verotuloihin perustuvaa valtionosuuden tasausta]]+Yhteenveto[[#This Row],[Verotuloihin perustuva valtionosuuden tasaus]])</f>
        <v>3398169.5949017312</v>
      </c>
      <c r="O285" s="244">
        <v>697335.80695750774</v>
      </c>
      <c r="P285" s="380">
        <f>SUM(Yhteenveto[[#This Row],[Kunnan  peruspalvelujen valtionosuus ]:[Veroperustemuutoksista johtuvien veromenetysten korvaus]])</f>
        <v>4095505.4018592387</v>
      </c>
      <c r="Q285" s="34">
        <v>-89224.719300000026</v>
      </c>
      <c r="R285" s="347">
        <f>+Yhteenveto[[#This Row],[Kunnan  peruspalvelujen valtionosuus ]]+Yhteenveto[[#This Row],[Veroperustemuutoksista johtuvien veromenetysten korvaus]]+Yhteenveto[[#This Row],[Kotikuntakorvaus, netto]]</f>
        <v>4006280.6825592387</v>
      </c>
      <c r="S285" s="11"/>
      <c r="T285"/>
    </row>
    <row r="286" spans="1:20" ht="15" x14ac:dyDescent="0.25">
      <c r="A286" s="32">
        <v>924</v>
      </c>
      <c r="B286" s="13" t="s">
        <v>291</v>
      </c>
      <c r="C286" s="15">
        <v>2946</v>
      </c>
      <c r="D286" s="15">
        <v>4231451.5100000007</v>
      </c>
      <c r="E286" s="15">
        <v>690461.37653741951</v>
      </c>
      <c r="F286" s="234">
        <f>Yhteenveto[[#This Row],[Ikärakenne, laskennallinen kustannus]]+Yhteenveto[[#This Row],[Muut laskennalliset kustannukset ]]</f>
        <v>4921912.8865374206</v>
      </c>
      <c r="G286" s="329">
        <v>1388.69</v>
      </c>
      <c r="H286" s="17">
        <v>4091080.74</v>
      </c>
      <c r="I286" s="345">
        <f>Yhteenveto[[#This Row],[Laskennalliset kustannukset yhteensä]]-Yhteenveto[[#This Row],[Omarahoitusosuus, €]]</f>
        <v>830832.14653742034</v>
      </c>
      <c r="J286" s="33">
        <v>269329.84781473083</v>
      </c>
      <c r="K286" s="34">
        <v>-246634.39906287723</v>
      </c>
      <c r="L286" s="234">
        <f>Yhteenveto[[#This Row],[Valtionosuus omarahoitusosuuden jälkeen (välisumma)]]+Yhteenveto[[#This Row],[Lisäosat yhteensä]]+Yhteenveto[[#This Row],[Valtionosuuteen tehtävät vähennykset ja lisäykset, netto]]</f>
        <v>853527.59528927389</v>
      </c>
      <c r="M286" s="34">
        <v>1638184.7060515159</v>
      </c>
      <c r="N286" s="308">
        <f>SUM(Yhteenveto[[#This Row],[Valtionosuus ennen verotuloihin perustuvaa valtionosuuden tasausta]]+Yhteenveto[[#This Row],[Verotuloihin perustuva valtionosuuden tasaus]])</f>
        <v>2491712.3013407895</v>
      </c>
      <c r="O286" s="244">
        <v>720400.04595424735</v>
      </c>
      <c r="P286" s="380">
        <f>SUM(Yhteenveto[[#This Row],[Kunnan  peruspalvelujen valtionosuus ]:[Veroperustemuutoksista johtuvien veromenetysten korvaus]])</f>
        <v>3212112.347295037</v>
      </c>
      <c r="Q286" s="34">
        <v>17337.430000000008</v>
      </c>
      <c r="R286" s="347">
        <f>+Yhteenveto[[#This Row],[Kunnan  peruspalvelujen valtionosuus ]]+Yhteenveto[[#This Row],[Veroperustemuutoksista johtuvien veromenetysten korvaus]]+Yhteenveto[[#This Row],[Kotikuntakorvaus, netto]]</f>
        <v>3229449.7772950372</v>
      </c>
      <c r="S286" s="11"/>
      <c r="T286"/>
    </row>
    <row r="287" spans="1:20" ht="15" x14ac:dyDescent="0.25">
      <c r="A287" s="32">
        <v>925</v>
      </c>
      <c r="B287" s="13" t="s">
        <v>292</v>
      </c>
      <c r="C287" s="15">
        <v>3427</v>
      </c>
      <c r="D287" s="15">
        <v>4643979.67</v>
      </c>
      <c r="E287" s="15">
        <v>1219350.8594999905</v>
      </c>
      <c r="F287" s="234">
        <f>Yhteenveto[[#This Row],[Ikärakenne, laskennallinen kustannus]]+Yhteenveto[[#This Row],[Muut laskennalliset kustannukset ]]</f>
        <v>5863330.5294999909</v>
      </c>
      <c r="G287" s="329">
        <v>1388.69</v>
      </c>
      <c r="H287" s="17">
        <v>4759040.63</v>
      </c>
      <c r="I287" s="345">
        <f>Yhteenveto[[#This Row],[Laskennalliset kustannukset yhteensä]]-Yhteenveto[[#This Row],[Omarahoitusosuus, €]]</f>
        <v>1104289.899499991</v>
      </c>
      <c r="J287" s="33">
        <v>298266.71641733474</v>
      </c>
      <c r="K287" s="34">
        <v>1780702.6763604241</v>
      </c>
      <c r="L287" s="234">
        <f>Yhteenveto[[#This Row],[Valtionosuus omarahoitusosuuden jälkeen (välisumma)]]+Yhteenveto[[#This Row],[Lisäosat yhteensä]]+Yhteenveto[[#This Row],[Valtionosuuteen tehtävät vähennykset ja lisäykset, netto]]</f>
        <v>3183259.2922777496</v>
      </c>
      <c r="M287" s="34">
        <v>-20416.79060073354</v>
      </c>
      <c r="N287" s="308">
        <f>SUM(Yhteenveto[[#This Row],[Valtionosuus ennen verotuloihin perustuvaa valtionosuuden tasausta]]+Yhteenveto[[#This Row],[Verotuloihin perustuva valtionosuuden tasaus]])</f>
        <v>3162842.5016770163</v>
      </c>
      <c r="O287" s="244">
        <v>820530.34692520485</v>
      </c>
      <c r="P287" s="380">
        <f>SUM(Yhteenveto[[#This Row],[Kunnan  peruspalvelujen valtionosuus ]:[Veroperustemuutoksista johtuvien veromenetysten korvaus]])</f>
        <v>3983372.8486022213</v>
      </c>
      <c r="Q287" s="34">
        <v>61469.07</v>
      </c>
      <c r="R287" s="347">
        <f>+Yhteenveto[[#This Row],[Kunnan  peruspalvelujen valtionosuus ]]+Yhteenveto[[#This Row],[Veroperustemuutoksista johtuvien veromenetysten korvaus]]+Yhteenveto[[#This Row],[Kotikuntakorvaus, netto]]</f>
        <v>4044841.9186022212</v>
      </c>
      <c r="S287" s="11"/>
      <c r="T287"/>
    </row>
    <row r="288" spans="1:20" ht="15" x14ac:dyDescent="0.25">
      <c r="A288" s="32">
        <v>927</v>
      </c>
      <c r="B288" s="13" t="s">
        <v>293</v>
      </c>
      <c r="C288" s="15">
        <v>28913</v>
      </c>
      <c r="D288" s="15">
        <v>49184600.63000001</v>
      </c>
      <c r="E288" s="15">
        <v>5977980.2789921006</v>
      </c>
      <c r="F288" s="234">
        <f>Yhteenveto[[#This Row],[Ikärakenne, laskennallinen kustannus]]+Yhteenveto[[#This Row],[Muut laskennalliset kustannukset ]]</f>
        <v>55162580.908992112</v>
      </c>
      <c r="G288" s="329">
        <v>1388.69</v>
      </c>
      <c r="H288" s="17">
        <v>40151193.969999999</v>
      </c>
      <c r="I288" s="345">
        <f>Yhteenveto[[#This Row],[Laskennalliset kustannukset yhteensä]]-Yhteenveto[[#This Row],[Omarahoitusosuus, €]]</f>
        <v>15011386.938992113</v>
      </c>
      <c r="J288" s="33">
        <v>792436.03722277051</v>
      </c>
      <c r="K288" s="34">
        <v>-1228615.7658288255</v>
      </c>
      <c r="L288" s="234">
        <f>Yhteenveto[[#This Row],[Valtionosuus omarahoitusosuuden jälkeen (välisumma)]]+Yhteenveto[[#This Row],[Lisäosat yhteensä]]+Yhteenveto[[#This Row],[Valtionosuuteen tehtävät vähennykset ja lisäykset, netto]]</f>
        <v>14575207.210386058</v>
      </c>
      <c r="M288" s="34">
        <v>2622340.0928733731</v>
      </c>
      <c r="N288" s="308">
        <f>SUM(Yhteenveto[[#This Row],[Valtionosuus ennen verotuloihin perustuvaa valtionosuuden tasausta]]+Yhteenveto[[#This Row],[Verotuloihin perustuva valtionosuuden tasaus]])</f>
        <v>17197547.303259432</v>
      </c>
      <c r="O288" s="244">
        <v>4028182.342729406</v>
      </c>
      <c r="P288" s="380">
        <f>SUM(Yhteenveto[[#This Row],[Kunnan  peruspalvelujen valtionosuus ]:[Veroperustemuutoksista johtuvien veromenetysten korvaus]])</f>
        <v>21225729.645988837</v>
      </c>
      <c r="Q288" s="34">
        <v>-191542.3505099999</v>
      </c>
      <c r="R288" s="347">
        <f>+Yhteenveto[[#This Row],[Kunnan  peruspalvelujen valtionosuus ]]+Yhteenveto[[#This Row],[Veroperustemuutoksista johtuvien veromenetysten korvaus]]+Yhteenveto[[#This Row],[Kotikuntakorvaus, netto]]</f>
        <v>21034187.295478836</v>
      </c>
      <c r="S288" s="11"/>
      <c r="T288"/>
    </row>
    <row r="289" spans="1:20" ht="15" x14ac:dyDescent="0.25">
      <c r="A289" s="32">
        <v>931</v>
      </c>
      <c r="B289" s="13" t="s">
        <v>294</v>
      </c>
      <c r="C289" s="15">
        <v>5951</v>
      </c>
      <c r="D289" s="15">
        <v>6593491.1799999997</v>
      </c>
      <c r="E289" s="15">
        <v>1744074.1416296486</v>
      </c>
      <c r="F289" s="234">
        <f>Yhteenveto[[#This Row],[Ikärakenne, laskennallinen kustannus]]+Yhteenveto[[#This Row],[Muut laskennalliset kustannukset ]]</f>
        <v>8337565.3216296481</v>
      </c>
      <c r="G289" s="329">
        <v>1388.69</v>
      </c>
      <c r="H289" s="17">
        <v>8264094.1900000004</v>
      </c>
      <c r="I289" s="345">
        <f>Yhteenveto[[#This Row],[Laskennalliset kustannukset yhteensä]]-Yhteenveto[[#This Row],[Omarahoitusosuus, €]]</f>
        <v>73471.131629647687</v>
      </c>
      <c r="J289" s="33">
        <v>991433.7032072813</v>
      </c>
      <c r="K289" s="34">
        <v>3285609.7603003816</v>
      </c>
      <c r="L289" s="234">
        <f>Yhteenveto[[#This Row],[Valtionosuus omarahoitusosuuden jälkeen (välisumma)]]+Yhteenveto[[#This Row],[Lisäosat yhteensä]]+Yhteenveto[[#This Row],[Valtionosuuteen tehtävät vähennykset ja lisäykset, netto]]</f>
        <v>4350514.5951373111</v>
      </c>
      <c r="M289" s="34">
        <v>2372291.80699465</v>
      </c>
      <c r="N289" s="308">
        <f>SUM(Yhteenveto[[#This Row],[Valtionosuus ennen verotuloihin perustuvaa valtionosuuden tasausta]]+Yhteenveto[[#This Row],[Verotuloihin perustuva valtionosuuden tasaus]])</f>
        <v>6722806.4021319617</v>
      </c>
      <c r="O289" s="244">
        <v>1309714.2925791396</v>
      </c>
      <c r="P289" s="380">
        <f>SUM(Yhteenveto[[#This Row],[Kunnan  peruspalvelujen valtionosuus ]:[Veroperustemuutoksista johtuvien veromenetysten korvaus]])</f>
        <v>8032520.6947111012</v>
      </c>
      <c r="Q289" s="34">
        <v>-98350.512000000017</v>
      </c>
      <c r="R289" s="347">
        <f>+Yhteenveto[[#This Row],[Kunnan  peruspalvelujen valtionosuus ]]+Yhteenveto[[#This Row],[Veroperustemuutoksista johtuvien veromenetysten korvaus]]+Yhteenveto[[#This Row],[Kotikuntakorvaus, netto]]</f>
        <v>7934170.1827111011</v>
      </c>
      <c r="S289" s="11"/>
      <c r="T289"/>
    </row>
    <row r="290" spans="1:20" ht="15" x14ac:dyDescent="0.25">
      <c r="A290" s="32">
        <v>934</v>
      </c>
      <c r="B290" s="13" t="s">
        <v>295</v>
      </c>
      <c r="C290" s="15">
        <v>2671</v>
      </c>
      <c r="D290" s="15">
        <v>3322988.4400000004</v>
      </c>
      <c r="E290" s="15">
        <v>468196.01490262931</v>
      </c>
      <c r="F290" s="234">
        <f>Yhteenveto[[#This Row],[Ikärakenne, laskennallinen kustannus]]+Yhteenveto[[#This Row],[Muut laskennalliset kustannukset ]]</f>
        <v>3791184.4549026298</v>
      </c>
      <c r="G290" s="329">
        <v>1388.69</v>
      </c>
      <c r="H290" s="17">
        <v>3709190.99</v>
      </c>
      <c r="I290" s="345">
        <f>Yhteenveto[[#This Row],[Laskennalliset kustannukset yhteensä]]-Yhteenveto[[#This Row],[Omarahoitusosuus, €]]</f>
        <v>81993.46490262961</v>
      </c>
      <c r="J290" s="33">
        <v>178594.0645854217</v>
      </c>
      <c r="K290" s="34">
        <v>158385.31320039902</v>
      </c>
      <c r="L290" s="234">
        <f>Yhteenveto[[#This Row],[Valtionosuus omarahoitusosuuden jälkeen (välisumma)]]+Yhteenveto[[#This Row],[Lisäosat yhteensä]]+Yhteenveto[[#This Row],[Valtionosuuteen tehtävät vähennykset ja lisäykset, netto]]</f>
        <v>418972.84268845036</v>
      </c>
      <c r="M290" s="34">
        <v>1224823.7886438149</v>
      </c>
      <c r="N290" s="308">
        <f>SUM(Yhteenveto[[#This Row],[Valtionosuus ennen verotuloihin perustuvaa valtionosuuden tasausta]]+Yhteenveto[[#This Row],[Verotuloihin perustuva valtionosuuden tasaus]])</f>
        <v>1643796.6313322652</v>
      </c>
      <c r="O290" s="244">
        <v>561899.0903256645</v>
      </c>
      <c r="P290" s="380">
        <f>SUM(Yhteenveto[[#This Row],[Kunnan  peruspalvelujen valtionosuus ]:[Veroperustemuutoksista johtuvien veromenetysten korvaus]])</f>
        <v>2205695.7216579299</v>
      </c>
      <c r="Q290" s="34">
        <v>-2542612.9160000002</v>
      </c>
      <c r="R290" s="347">
        <f>+Yhteenveto[[#This Row],[Kunnan  peruspalvelujen valtionosuus ]]+Yhteenveto[[#This Row],[Veroperustemuutoksista johtuvien veromenetysten korvaus]]+Yhteenveto[[#This Row],[Kotikuntakorvaus, netto]]</f>
        <v>-336917.19434207026</v>
      </c>
      <c r="S290" s="11"/>
      <c r="T290"/>
    </row>
    <row r="291" spans="1:20" ht="15" x14ac:dyDescent="0.25">
      <c r="A291" s="32">
        <v>935</v>
      </c>
      <c r="B291" s="13" t="s">
        <v>296</v>
      </c>
      <c r="C291" s="15">
        <v>2985</v>
      </c>
      <c r="D291" s="15">
        <v>3314297.9999999995</v>
      </c>
      <c r="E291" s="15">
        <v>933062.21449349553</v>
      </c>
      <c r="F291" s="234">
        <f>Yhteenveto[[#This Row],[Ikärakenne, laskennallinen kustannus]]+Yhteenveto[[#This Row],[Muut laskennalliset kustannukset ]]</f>
        <v>4247360.2144934954</v>
      </c>
      <c r="G291" s="329">
        <v>1388.69</v>
      </c>
      <c r="H291" s="17">
        <v>4145239.6500000004</v>
      </c>
      <c r="I291" s="345">
        <f>Yhteenveto[[#This Row],[Laskennalliset kustannukset yhteensä]]-Yhteenveto[[#This Row],[Omarahoitusosuus, €]]</f>
        <v>102120.56449349504</v>
      </c>
      <c r="J291" s="33">
        <v>197770.08622140615</v>
      </c>
      <c r="K291" s="34">
        <v>-167050.54146308263</v>
      </c>
      <c r="L291" s="234">
        <f>Yhteenveto[[#This Row],[Valtionosuus omarahoitusosuuden jälkeen (välisumma)]]+Yhteenveto[[#This Row],[Lisäosat yhteensä]]+Yhteenveto[[#This Row],[Valtionosuuteen tehtävät vähennykset ja lisäykset, netto]]</f>
        <v>132840.10925181853</v>
      </c>
      <c r="M291" s="34">
        <v>1085050.7477332584</v>
      </c>
      <c r="N291" s="308">
        <f>SUM(Yhteenveto[[#This Row],[Valtionosuus ennen verotuloihin perustuvaa valtionosuuden tasausta]]+Yhteenveto[[#This Row],[Verotuloihin perustuva valtionosuuden tasaus]])</f>
        <v>1217890.856985077</v>
      </c>
      <c r="O291" s="244">
        <v>622487.32514186262</v>
      </c>
      <c r="P291" s="380">
        <f>SUM(Yhteenveto[[#This Row],[Kunnan  peruspalvelujen valtionosuus ]:[Veroperustemuutoksista johtuvien veromenetysten korvaus]])</f>
        <v>1840378.1821269398</v>
      </c>
      <c r="Q291" s="34">
        <v>1333374.4574000002</v>
      </c>
      <c r="R291" s="347">
        <f>+Yhteenveto[[#This Row],[Kunnan  peruspalvelujen valtionosuus ]]+Yhteenveto[[#This Row],[Veroperustemuutoksista johtuvien veromenetysten korvaus]]+Yhteenveto[[#This Row],[Kotikuntakorvaus, netto]]</f>
        <v>3173752.63952694</v>
      </c>
      <c r="S291" s="11"/>
      <c r="T291"/>
    </row>
    <row r="292" spans="1:20" ht="15" x14ac:dyDescent="0.25">
      <c r="A292" s="32">
        <v>936</v>
      </c>
      <c r="B292" s="13" t="s">
        <v>297</v>
      </c>
      <c r="C292" s="15">
        <v>6395</v>
      </c>
      <c r="D292" s="15">
        <v>7504616.2799999993</v>
      </c>
      <c r="E292" s="15">
        <v>1743461.5816759567</v>
      </c>
      <c r="F292" s="234">
        <f>Yhteenveto[[#This Row],[Ikärakenne, laskennallinen kustannus]]+Yhteenveto[[#This Row],[Muut laskennalliset kustannukset ]]</f>
        <v>9248077.8616759554</v>
      </c>
      <c r="G292" s="329">
        <v>1388.69</v>
      </c>
      <c r="H292" s="17">
        <v>8880672.5500000007</v>
      </c>
      <c r="I292" s="345">
        <f>Yhteenveto[[#This Row],[Laskennalliset kustannukset yhteensä]]-Yhteenveto[[#This Row],[Omarahoitusosuus, €]]</f>
        <v>367405.31167595461</v>
      </c>
      <c r="J292" s="33">
        <v>838506.23585158319</v>
      </c>
      <c r="K292" s="34">
        <v>2209054.4359112722</v>
      </c>
      <c r="L292" s="234">
        <f>Yhteenveto[[#This Row],[Valtionosuus omarahoitusosuuden jälkeen (välisumma)]]+Yhteenveto[[#This Row],[Lisäosat yhteensä]]+Yhteenveto[[#This Row],[Valtionosuuteen tehtävät vähennykset ja lisäykset, netto]]</f>
        <v>3414965.9834388099</v>
      </c>
      <c r="M292" s="34">
        <v>2007797.9339286697</v>
      </c>
      <c r="N292" s="308">
        <f>SUM(Yhteenveto[[#This Row],[Valtionosuus ennen verotuloihin perustuvaa valtionosuuden tasausta]]+Yhteenveto[[#This Row],[Verotuloihin perustuva valtionosuuden tasaus]])</f>
        <v>5422763.9173674798</v>
      </c>
      <c r="O292" s="244">
        <v>1416579.1150791266</v>
      </c>
      <c r="P292" s="380">
        <f>SUM(Yhteenveto[[#This Row],[Kunnan  peruspalvelujen valtionosuus ]:[Veroperustemuutoksista johtuvien veromenetysten korvaus]])</f>
        <v>6839343.0324466061</v>
      </c>
      <c r="Q292" s="34">
        <v>92250.888899999962</v>
      </c>
      <c r="R292" s="347">
        <f>+Yhteenveto[[#This Row],[Kunnan  peruspalvelujen valtionosuus ]]+Yhteenveto[[#This Row],[Veroperustemuutoksista johtuvien veromenetysten korvaus]]+Yhteenveto[[#This Row],[Kotikuntakorvaus, netto]]</f>
        <v>6931593.9213466058</v>
      </c>
      <c r="S292" s="11"/>
      <c r="T292"/>
    </row>
    <row r="293" spans="1:20" ht="15" x14ac:dyDescent="0.25">
      <c r="A293" s="32">
        <v>946</v>
      </c>
      <c r="B293" s="13" t="s">
        <v>298</v>
      </c>
      <c r="C293" s="15">
        <v>6287</v>
      </c>
      <c r="D293" s="15">
        <v>10449471.17</v>
      </c>
      <c r="E293" s="15">
        <v>3261084.0165030397</v>
      </c>
      <c r="F293" s="234">
        <f>Yhteenveto[[#This Row],[Ikärakenne, laskennallinen kustannus]]+Yhteenveto[[#This Row],[Muut laskennalliset kustannukset ]]</f>
        <v>13710555.18650304</v>
      </c>
      <c r="G293" s="329">
        <v>1388.69</v>
      </c>
      <c r="H293" s="17">
        <v>8730694.0300000012</v>
      </c>
      <c r="I293" s="345">
        <f>Yhteenveto[[#This Row],[Laskennalliset kustannukset yhteensä]]-Yhteenveto[[#This Row],[Omarahoitusosuus, €]]</f>
        <v>4979861.1565030385</v>
      </c>
      <c r="J293" s="33">
        <v>334642.6811830051</v>
      </c>
      <c r="K293" s="34">
        <v>-674709.26686010265</v>
      </c>
      <c r="L293" s="234">
        <f>Yhteenveto[[#This Row],[Valtionosuus omarahoitusosuuden jälkeen (välisumma)]]+Yhteenveto[[#This Row],[Lisäosat yhteensä]]+Yhteenveto[[#This Row],[Valtionosuuteen tehtävät vähennykset ja lisäykset, netto]]</f>
        <v>4639794.5708259409</v>
      </c>
      <c r="M293" s="34">
        <v>2170743.7907054871</v>
      </c>
      <c r="N293" s="308">
        <f>SUM(Yhteenveto[[#This Row],[Valtionosuus ennen verotuloihin perustuvaa valtionosuuden tasausta]]+Yhteenveto[[#This Row],[Verotuloihin perustuva valtionosuuden tasaus]])</f>
        <v>6810538.3615314281</v>
      </c>
      <c r="O293" s="244">
        <v>1364035.1441720412</v>
      </c>
      <c r="P293" s="380">
        <f>SUM(Yhteenveto[[#This Row],[Kunnan  peruspalvelujen valtionosuus ]:[Veroperustemuutoksista johtuvien veromenetysten korvaus]])</f>
        <v>8174573.5057034697</v>
      </c>
      <c r="Q293" s="34">
        <v>-166707.27010000005</v>
      </c>
      <c r="R293" s="347">
        <f>+Yhteenveto[[#This Row],[Kunnan  peruspalvelujen valtionosuus ]]+Yhteenveto[[#This Row],[Veroperustemuutoksista johtuvien veromenetysten korvaus]]+Yhteenveto[[#This Row],[Kotikuntakorvaus, netto]]</f>
        <v>8007866.2356034694</v>
      </c>
      <c r="S293" s="11"/>
      <c r="T293"/>
    </row>
    <row r="294" spans="1:20" ht="15" x14ac:dyDescent="0.25">
      <c r="A294" s="32">
        <v>976</v>
      </c>
      <c r="B294" s="13" t="s">
        <v>299</v>
      </c>
      <c r="C294" s="15">
        <v>3788</v>
      </c>
      <c r="D294" s="15">
        <v>3763903.2100000004</v>
      </c>
      <c r="E294" s="15">
        <v>2200115.7507953295</v>
      </c>
      <c r="F294" s="234">
        <f>Yhteenveto[[#This Row],[Ikärakenne, laskennallinen kustannus]]+Yhteenveto[[#This Row],[Muut laskennalliset kustannukset ]]</f>
        <v>5964018.9607953299</v>
      </c>
      <c r="G294" s="329">
        <v>1388.69</v>
      </c>
      <c r="H294" s="17">
        <v>5260357.7200000007</v>
      </c>
      <c r="I294" s="345">
        <f>Yhteenveto[[#This Row],[Laskennalliset kustannukset yhteensä]]-Yhteenveto[[#This Row],[Omarahoitusosuus, €]]</f>
        <v>703661.24079532921</v>
      </c>
      <c r="J294" s="33">
        <v>1342600.6254030054</v>
      </c>
      <c r="K294" s="34">
        <v>-659761.12015939632</v>
      </c>
      <c r="L294" s="234">
        <f>Yhteenveto[[#This Row],[Valtionosuus omarahoitusosuuden jälkeen (välisumma)]]+Yhteenveto[[#This Row],[Lisäosat yhteensä]]+Yhteenveto[[#This Row],[Valtionosuuteen tehtävät vähennykset ja lisäykset, netto]]</f>
        <v>1386500.7460389384</v>
      </c>
      <c r="M294" s="34">
        <v>1886670.1666394433</v>
      </c>
      <c r="N294" s="308">
        <f>SUM(Yhteenveto[[#This Row],[Valtionosuus ennen verotuloihin perustuvaa valtionosuuden tasausta]]+Yhteenveto[[#This Row],[Verotuloihin perustuva valtionosuuden tasaus]])</f>
        <v>3273170.9126783814</v>
      </c>
      <c r="O294" s="244">
        <v>822771.08316311531</v>
      </c>
      <c r="P294" s="380">
        <f>SUM(Yhteenveto[[#This Row],[Kunnan  peruspalvelujen valtionosuus ]:[Veroperustemuutoksista johtuvien veromenetysten korvaus]])</f>
        <v>4095941.9958414966</v>
      </c>
      <c r="Q294" s="34">
        <v>-48923.075199999992</v>
      </c>
      <c r="R294" s="347">
        <f>+Yhteenveto[[#This Row],[Kunnan  peruspalvelujen valtionosuus ]]+Yhteenveto[[#This Row],[Veroperustemuutoksista johtuvien veromenetysten korvaus]]+Yhteenveto[[#This Row],[Kotikuntakorvaus, netto]]</f>
        <v>4047018.9206414968</v>
      </c>
      <c r="S294" s="11"/>
      <c r="T294"/>
    </row>
    <row r="295" spans="1:20" ht="15" x14ac:dyDescent="0.25">
      <c r="A295" s="32">
        <v>977</v>
      </c>
      <c r="B295" s="13" t="s">
        <v>300</v>
      </c>
      <c r="C295" s="15">
        <v>15293</v>
      </c>
      <c r="D295" s="15">
        <v>29584247.420000002</v>
      </c>
      <c r="E295" s="15">
        <v>1985373.2150026611</v>
      </c>
      <c r="F295" s="234">
        <f>Yhteenveto[[#This Row],[Ikärakenne, laskennallinen kustannus]]+Yhteenveto[[#This Row],[Muut laskennalliset kustannukset ]]</f>
        <v>31569620.635002661</v>
      </c>
      <c r="G295" s="329">
        <v>1388.69</v>
      </c>
      <c r="H295" s="17">
        <v>21237236.170000002</v>
      </c>
      <c r="I295" s="345">
        <f>Yhteenveto[[#This Row],[Laskennalliset kustannukset yhteensä]]-Yhteenveto[[#This Row],[Omarahoitusosuus, €]]</f>
        <v>10332384.46500266</v>
      </c>
      <c r="J295" s="33">
        <v>508392.40876551502</v>
      </c>
      <c r="K295" s="34">
        <v>-2900064.0936859031</v>
      </c>
      <c r="L295" s="234">
        <f>Yhteenveto[[#This Row],[Valtionosuus omarahoitusosuuden jälkeen (välisumma)]]+Yhteenveto[[#This Row],[Lisäosat yhteensä]]+Yhteenveto[[#This Row],[Valtionosuuteen tehtävät vähennykset ja lisäykset, netto]]</f>
        <v>7940712.7800822724</v>
      </c>
      <c r="M295" s="34">
        <v>6526933.9752020221</v>
      </c>
      <c r="N295" s="308">
        <f>SUM(Yhteenveto[[#This Row],[Valtionosuus ennen verotuloihin perustuvaa valtionosuuden tasausta]]+Yhteenveto[[#This Row],[Verotuloihin perustuva valtionosuuden tasaus]])</f>
        <v>14467646.755284294</v>
      </c>
      <c r="O295" s="244">
        <v>2433413.28319035</v>
      </c>
      <c r="P295" s="380">
        <f>SUM(Yhteenveto[[#This Row],[Kunnan  peruspalvelujen valtionosuus ]:[Veroperustemuutoksista johtuvien veromenetysten korvaus]])</f>
        <v>16901060.038474645</v>
      </c>
      <c r="Q295" s="34">
        <v>213565.61499999999</v>
      </c>
      <c r="R295" s="347">
        <f>+Yhteenveto[[#This Row],[Kunnan  peruspalvelujen valtionosuus ]]+Yhteenveto[[#This Row],[Veroperustemuutoksista johtuvien veromenetysten korvaus]]+Yhteenveto[[#This Row],[Kotikuntakorvaus, netto]]</f>
        <v>17114625.653474644</v>
      </c>
      <c r="S295" s="11"/>
      <c r="T295"/>
    </row>
    <row r="296" spans="1:20" ht="15" x14ac:dyDescent="0.25">
      <c r="A296" s="32">
        <v>980</v>
      </c>
      <c r="B296" s="13" t="s">
        <v>301</v>
      </c>
      <c r="C296" s="15">
        <v>33607</v>
      </c>
      <c r="D296" s="15">
        <v>65054632.160000004</v>
      </c>
      <c r="E296" s="15">
        <v>4483622.8568104189</v>
      </c>
      <c r="F296" s="234">
        <f>Yhteenveto[[#This Row],[Ikärakenne, laskennallinen kustannus]]+Yhteenveto[[#This Row],[Muut laskennalliset kustannukset ]]</f>
        <v>69538255.016810417</v>
      </c>
      <c r="G296" s="329">
        <v>1388.69</v>
      </c>
      <c r="H296" s="17">
        <v>46669704.829999998</v>
      </c>
      <c r="I296" s="345">
        <f>Yhteenveto[[#This Row],[Laskennalliset kustannukset yhteensä]]-Yhteenveto[[#This Row],[Omarahoitusosuus, €]]</f>
        <v>22868550.186810419</v>
      </c>
      <c r="J296" s="33">
        <v>1097173.8753356456</v>
      </c>
      <c r="K296" s="34">
        <v>-3828347.4016168625</v>
      </c>
      <c r="L296" s="234">
        <f>Yhteenveto[[#This Row],[Valtionosuus omarahoitusosuuden jälkeen (välisumma)]]+Yhteenveto[[#This Row],[Lisäosat yhteensä]]+Yhteenveto[[#This Row],[Valtionosuuteen tehtävät vähennykset ja lisäykset, netto]]</f>
        <v>20137376.6605292</v>
      </c>
      <c r="M296" s="34">
        <v>5483454.6264062934</v>
      </c>
      <c r="N296" s="308">
        <f>SUM(Yhteenveto[[#This Row],[Valtionosuus ennen verotuloihin perustuvaa valtionosuuden tasausta]]+Yhteenveto[[#This Row],[Verotuloihin perustuva valtionosuuden tasaus]])</f>
        <v>25620831.286935493</v>
      </c>
      <c r="O296" s="244">
        <v>4220969.3136749519</v>
      </c>
      <c r="P296" s="380">
        <f>SUM(Yhteenveto[[#This Row],[Kunnan  peruspalvelujen valtionosuus ]:[Veroperustemuutoksista johtuvien veromenetysten korvaus]])</f>
        <v>29841800.600610446</v>
      </c>
      <c r="Q296" s="34">
        <v>-859123.24491999997</v>
      </c>
      <c r="R296" s="347">
        <f>+Yhteenveto[[#This Row],[Kunnan  peruspalvelujen valtionosuus ]]+Yhteenveto[[#This Row],[Veroperustemuutoksista johtuvien veromenetysten korvaus]]+Yhteenveto[[#This Row],[Kotikuntakorvaus, netto]]</f>
        <v>28982677.355690446</v>
      </c>
      <c r="S296" s="11"/>
      <c r="T296"/>
    </row>
    <row r="297" spans="1:20" ht="15" x14ac:dyDescent="0.25">
      <c r="A297" s="32">
        <v>981</v>
      </c>
      <c r="B297" s="13" t="s">
        <v>302</v>
      </c>
      <c r="C297" s="15">
        <v>2237</v>
      </c>
      <c r="D297" s="15">
        <v>2594945.66</v>
      </c>
      <c r="E297" s="15">
        <v>406982.03862781945</v>
      </c>
      <c r="F297" s="234">
        <f>Yhteenveto[[#This Row],[Ikärakenne, laskennallinen kustannus]]+Yhteenveto[[#This Row],[Muut laskennalliset kustannukset ]]</f>
        <v>3001927.6986278198</v>
      </c>
      <c r="G297" s="329">
        <v>1388.69</v>
      </c>
      <c r="H297" s="17">
        <v>3106499.5300000003</v>
      </c>
      <c r="I297" s="345">
        <f>Yhteenveto[[#This Row],[Laskennalliset kustannukset yhteensä]]-Yhteenveto[[#This Row],[Omarahoitusosuus, €]]</f>
        <v>-104571.83137218049</v>
      </c>
      <c r="J297" s="33">
        <v>47936.968362363645</v>
      </c>
      <c r="K297" s="34">
        <v>749321.99271512881</v>
      </c>
      <c r="L297" s="234">
        <f>Yhteenveto[[#This Row],[Valtionosuus omarahoitusosuuden jälkeen (välisumma)]]+Yhteenveto[[#This Row],[Lisäosat yhteensä]]+Yhteenveto[[#This Row],[Valtionosuuteen tehtävät vähennykset ja lisäykset, netto]]</f>
        <v>692687.12970531196</v>
      </c>
      <c r="M297" s="34">
        <v>1123713.116947154</v>
      </c>
      <c r="N297" s="308">
        <f>SUM(Yhteenveto[[#This Row],[Valtionosuus ennen verotuloihin perustuvaa valtionosuuden tasausta]]+Yhteenveto[[#This Row],[Verotuloihin perustuva valtionosuuden tasaus]])</f>
        <v>1816400.246652466</v>
      </c>
      <c r="O297" s="244">
        <v>506594.97488760692</v>
      </c>
      <c r="P297" s="380">
        <f>SUM(Yhteenveto[[#This Row],[Kunnan  peruspalvelujen valtionosuus ]:[Veroperustemuutoksista johtuvien veromenetysten korvaus]])</f>
        <v>2322995.2215400729</v>
      </c>
      <c r="Q297" s="34">
        <v>-55164.550000000017</v>
      </c>
      <c r="R297" s="347">
        <f>+Yhteenveto[[#This Row],[Kunnan  peruspalvelujen valtionosuus ]]+Yhteenveto[[#This Row],[Veroperustemuutoksista johtuvien veromenetysten korvaus]]+Yhteenveto[[#This Row],[Kotikuntakorvaus, netto]]</f>
        <v>2267830.6715400731</v>
      </c>
      <c r="S297" s="11"/>
      <c r="T297"/>
    </row>
    <row r="298" spans="1:20" ht="15" x14ac:dyDescent="0.25">
      <c r="A298" s="32">
        <v>989</v>
      </c>
      <c r="B298" s="13" t="s">
        <v>303</v>
      </c>
      <c r="C298" s="15">
        <v>5406</v>
      </c>
      <c r="D298" s="15">
        <v>7322077.0099999998</v>
      </c>
      <c r="E298" s="15">
        <v>1145790.1882607744</v>
      </c>
      <c r="F298" s="234">
        <f>Yhteenveto[[#This Row],[Ikärakenne, laskennallinen kustannus]]+Yhteenveto[[#This Row],[Muut laskennalliset kustannukset ]]</f>
        <v>8467867.1982607748</v>
      </c>
      <c r="G298" s="329">
        <v>1388.69</v>
      </c>
      <c r="H298" s="17">
        <v>7507258.1400000006</v>
      </c>
      <c r="I298" s="345">
        <f>Yhteenveto[[#This Row],[Laskennalliset kustannukset yhteensä]]-Yhteenveto[[#This Row],[Omarahoitusosuus, €]]</f>
        <v>960609.05826077424</v>
      </c>
      <c r="J298" s="33">
        <v>482252.45826160803</v>
      </c>
      <c r="K298" s="34">
        <v>-2078772.170579223</v>
      </c>
      <c r="L298" s="234">
        <f>Yhteenveto[[#This Row],[Valtionosuus omarahoitusosuuden jälkeen (välisumma)]]+Yhteenveto[[#This Row],[Lisäosat yhteensä]]+Yhteenveto[[#This Row],[Valtionosuuteen tehtävät vähennykset ja lisäykset, netto]]</f>
        <v>-635910.65405684058</v>
      </c>
      <c r="M298" s="34">
        <v>2044935.2697507231</v>
      </c>
      <c r="N298" s="308">
        <f>SUM(Yhteenveto[[#This Row],[Valtionosuus ennen verotuloihin perustuvaa valtionosuuden tasausta]]+Yhteenveto[[#This Row],[Verotuloihin perustuva valtionosuuden tasaus]])</f>
        <v>1409024.6156938826</v>
      </c>
      <c r="O298" s="244">
        <v>1150277.1356862797</v>
      </c>
      <c r="P298" s="380">
        <f>SUM(Yhteenveto[[#This Row],[Kunnan  peruspalvelujen valtionosuus ]:[Veroperustemuutoksista johtuvien veromenetysten korvaus]])</f>
        <v>2559301.7513801623</v>
      </c>
      <c r="Q298" s="34">
        <v>113402.55349999997</v>
      </c>
      <c r="R298" s="347">
        <f>+Yhteenveto[[#This Row],[Kunnan  peruspalvelujen valtionosuus ]]+Yhteenveto[[#This Row],[Veroperustemuutoksista johtuvien veromenetysten korvaus]]+Yhteenveto[[#This Row],[Kotikuntakorvaus, netto]]</f>
        <v>2672704.3048801622</v>
      </c>
      <c r="S298" s="11"/>
      <c r="T298"/>
    </row>
    <row r="299" spans="1:20" ht="15" x14ac:dyDescent="0.25">
      <c r="A299" s="32">
        <v>992</v>
      </c>
      <c r="B299" s="13" t="s">
        <v>304</v>
      </c>
      <c r="C299" s="15">
        <v>18120</v>
      </c>
      <c r="D299" s="15">
        <v>26252566.310000002</v>
      </c>
      <c r="E299" s="15">
        <v>3233026.1687611463</v>
      </c>
      <c r="F299" s="234">
        <f>Yhteenveto[[#This Row],[Ikärakenne, laskennallinen kustannus]]+Yhteenveto[[#This Row],[Muut laskennalliset kustannukset ]]</f>
        <v>29485592.478761148</v>
      </c>
      <c r="G299" s="329">
        <v>1388.69</v>
      </c>
      <c r="H299" s="17">
        <v>25163062.800000001</v>
      </c>
      <c r="I299" s="345">
        <f>Yhteenveto[[#This Row],[Laskennalliset kustannukset yhteensä]]-Yhteenveto[[#This Row],[Omarahoitusosuus, €]]</f>
        <v>4322529.678761147</v>
      </c>
      <c r="J299" s="33">
        <v>536489.20110896742</v>
      </c>
      <c r="K299" s="34">
        <v>-2027059.0309485476</v>
      </c>
      <c r="L299" s="234">
        <f>Yhteenveto[[#This Row],[Valtionosuus omarahoitusosuuden jälkeen (välisumma)]]+Yhteenveto[[#This Row],[Lisäosat yhteensä]]+Yhteenveto[[#This Row],[Valtionosuuteen tehtävät vähennykset ja lisäykset, netto]]</f>
        <v>2831959.8489215672</v>
      </c>
      <c r="M299" s="34">
        <v>5160493.4438761827</v>
      </c>
      <c r="N299" s="308">
        <f>SUM(Yhteenveto[[#This Row],[Valtionosuus ennen verotuloihin perustuvaa valtionosuuden tasausta]]+Yhteenveto[[#This Row],[Verotuloihin perustuva valtionosuuden tasaus]])</f>
        <v>7992453.2927977499</v>
      </c>
      <c r="O299" s="244">
        <v>2934301.2147387285</v>
      </c>
      <c r="P299" s="380">
        <f>SUM(Yhteenveto[[#This Row],[Kunnan  peruspalvelujen valtionosuus ]:[Veroperustemuutoksista johtuvien veromenetysten korvaus]])</f>
        <v>10926754.507536478</v>
      </c>
      <c r="Q299" s="34">
        <v>-183430.00939999992</v>
      </c>
      <c r="R299" s="347">
        <f>+Yhteenveto[[#This Row],[Kunnan  peruspalvelujen valtionosuus ]]+Yhteenveto[[#This Row],[Veroperustemuutoksista johtuvien veromenetysten korvaus]]+Yhteenveto[[#This Row],[Kotikuntakorvaus, netto]]</f>
        <v>10743324.498136478</v>
      </c>
      <c r="S299" s="11"/>
      <c r="T299"/>
    </row>
    <row r="300" spans="1:20" ht="15" x14ac:dyDescent="0.25">
      <c r="A300" s="466" t="s">
        <v>1094</v>
      </c>
      <c r="B300" s="468" t="s">
        <v>305</v>
      </c>
      <c r="C300" s="15"/>
      <c r="D300" s="15"/>
      <c r="E300" s="15"/>
      <c r="F300" s="15"/>
      <c r="G300" s="16"/>
      <c r="H300" s="17"/>
      <c r="I300" s="17"/>
      <c r="J300" s="33"/>
      <c r="K300" s="15"/>
      <c r="L300" s="14"/>
      <c r="M300" s="34"/>
      <c r="N300" s="308"/>
      <c r="O300" s="308"/>
      <c r="P300" s="34"/>
      <c r="Q300" s="34">
        <v>1754401.3314968359</v>
      </c>
      <c r="R300" s="347">
        <f>+Yhteenveto[[#This Row],[Kunnan  peruspalvelujen valtionosuus ]]+Yhteenveto[[#This Row],[Veroperustemuutoksista johtuvien veromenetysten korvaus]]+Yhteenveto[[#This Row],[Kotikuntakorvaus, netto]]</f>
        <v>1754401.3314968359</v>
      </c>
      <c r="S300" s="11"/>
      <c r="T300"/>
    </row>
    <row r="301" spans="1:20" ht="15" x14ac:dyDescent="0.25">
      <c r="A301" s="467" t="s">
        <v>1095</v>
      </c>
      <c r="B301" s="256" t="s">
        <v>306</v>
      </c>
      <c r="C301" s="37"/>
      <c r="D301" s="37"/>
      <c r="E301" s="37"/>
      <c r="F301" s="15"/>
      <c r="G301" s="16"/>
      <c r="H301" s="17"/>
      <c r="I301" s="17"/>
      <c r="J301" s="15"/>
      <c r="K301" s="15"/>
      <c r="L301" s="18"/>
      <c r="M301" s="15"/>
      <c r="N301" s="308"/>
      <c r="O301" s="308"/>
      <c r="P301" s="34"/>
      <c r="Q301" s="34">
        <v>2525980.5835167961</v>
      </c>
      <c r="R301" s="347">
        <f>+Yhteenveto[[#This Row],[Kunnan  peruspalvelujen valtionosuus ]]+Yhteenveto[[#This Row],[Veroperustemuutoksista johtuvien veromenetysten korvaus]]+Yhteenveto[[#This Row],[Kotikuntakorvaus, netto]]</f>
        <v>2525980.5835167961</v>
      </c>
      <c r="S301" s="11"/>
      <c r="T301"/>
    </row>
    <row r="302" spans="1:20" ht="15" x14ac:dyDescent="0.25">
      <c r="A302" s="467" t="s">
        <v>1096</v>
      </c>
      <c r="B302" s="256" t="s">
        <v>307</v>
      </c>
      <c r="C302" s="37"/>
      <c r="D302" s="37"/>
      <c r="E302" s="37"/>
      <c r="F302" s="15"/>
      <c r="G302" s="16"/>
      <c r="H302" s="17"/>
      <c r="I302" s="17"/>
      <c r="J302" s="15"/>
      <c r="K302" s="15"/>
      <c r="L302" s="18"/>
      <c r="M302" s="15"/>
      <c r="N302" s="308"/>
      <c r="O302" s="308"/>
      <c r="P302" s="34"/>
      <c r="Q302" s="34">
        <v>1054365.8588087959</v>
      </c>
      <c r="R302" s="347">
        <f>+Yhteenveto[[#This Row],[Kunnan  peruspalvelujen valtionosuus ]]+Yhteenveto[[#This Row],[Veroperustemuutoksista johtuvien veromenetysten korvaus]]+Yhteenveto[[#This Row],[Kotikuntakorvaus, netto]]</f>
        <v>1054365.8588087959</v>
      </c>
      <c r="S302" s="11"/>
      <c r="T302"/>
    </row>
    <row r="303" spans="1:20" ht="15" x14ac:dyDescent="0.25">
      <c r="A303" s="467" t="s">
        <v>1097</v>
      </c>
      <c r="B303" s="256" t="s">
        <v>308</v>
      </c>
      <c r="C303" s="37"/>
      <c r="D303" s="37"/>
      <c r="E303" s="37"/>
      <c r="F303" s="15"/>
      <c r="G303" s="16"/>
      <c r="H303" s="17"/>
      <c r="I303" s="17"/>
      <c r="J303" s="15"/>
      <c r="K303" s="15"/>
      <c r="L303" s="18"/>
      <c r="M303" s="15"/>
      <c r="N303" s="308"/>
      <c r="O303" s="308"/>
      <c r="P303" s="34"/>
      <c r="Q303" s="34">
        <v>2621628.9946365519</v>
      </c>
      <c r="R303" s="347">
        <f>+Yhteenveto[[#This Row],[Kunnan  peruspalvelujen valtionosuus ]]+Yhteenveto[[#This Row],[Veroperustemuutoksista johtuvien veromenetysten korvaus]]+Yhteenveto[[#This Row],[Kotikuntakorvaus, netto]]</f>
        <v>2621628.9946365519</v>
      </c>
      <c r="S303" s="11"/>
      <c r="T303"/>
    </row>
    <row r="304" spans="1:20" ht="15" x14ac:dyDescent="0.25">
      <c r="A304" s="467" t="s">
        <v>1098</v>
      </c>
      <c r="B304" s="256" t="s">
        <v>309</v>
      </c>
      <c r="C304" s="37"/>
      <c r="D304" s="37"/>
      <c r="E304" s="37"/>
      <c r="F304" s="15"/>
      <c r="G304" s="16"/>
      <c r="H304" s="17"/>
      <c r="I304" s="17"/>
      <c r="J304" s="15"/>
      <c r="K304" s="15"/>
      <c r="L304" s="18"/>
      <c r="M304" s="15"/>
      <c r="N304" s="308"/>
      <c r="O304" s="308"/>
      <c r="P304" s="34"/>
      <c r="Q304" s="34">
        <v>5419319.6060602553</v>
      </c>
      <c r="R304" s="347">
        <f>+Yhteenveto[[#This Row],[Kunnan  peruspalvelujen valtionosuus ]]+Yhteenveto[[#This Row],[Veroperustemuutoksista johtuvien veromenetysten korvaus]]+Yhteenveto[[#This Row],[Kotikuntakorvaus, netto]]</f>
        <v>5419319.6060602553</v>
      </c>
      <c r="S304" s="11"/>
      <c r="T304"/>
    </row>
    <row r="305" spans="1:20" ht="15" x14ac:dyDescent="0.25">
      <c r="A305" s="467" t="s">
        <v>1099</v>
      </c>
      <c r="B305" s="256" t="s">
        <v>310</v>
      </c>
      <c r="C305" s="37"/>
      <c r="D305" s="37"/>
      <c r="E305" s="37"/>
      <c r="F305" s="15"/>
      <c r="G305" s="16"/>
      <c r="H305" s="17"/>
      <c r="I305" s="17"/>
      <c r="J305" s="15"/>
      <c r="K305" s="15"/>
      <c r="L305" s="18"/>
      <c r="M305" s="15"/>
      <c r="N305" s="308"/>
      <c r="O305" s="308"/>
      <c r="P305" s="34"/>
      <c r="Q305" s="34">
        <v>4714650.3452103194</v>
      </c>
      <c r="R305" s="347">
        <f>+Yhteenveto[[#This Row],[Kunnan  peruspalvelujen valtionosuus ]]+Yhteenveto[[#This Row],[Veroperustemuutoksista johtuvien veromenetysten korvaus]]+Yhteenveto[[#This Row],[Kotikuntakorvaus, netto]]</f>
        <v>4714650.3452103194</v>
      </c>
      <c r="S305" s="11"/>
      <c r="T305"/>
    </row>
    <row r="306" spans="1:20" ht="15" x14ac:dyDescent="0.25">
      <c r="A306" s="467" t="s">
        <v>1100</v>
      </c>
      <c r="B306" s="256" t="s">
        <v>311</v>
      </c>
      <c r="C306" s="37"/>
      <c r="D306" s="37"/>
      <c r="E306" s="37"/>
      <c r="F306" s="15"/>
      <c r="G306" s="16"/>
      <c r="H306" s="17"/>
      <c r="I306" s="17"/>
      <c r="J306" s="15"/>
      <c r="K306" s="15"/>
      <c r="L306" s="18"/>
      <c r="M306" s="15"/>
      <c r="N306" s="308"/>
      <c r="O306" s="308"/>
      <c r="P306" s="34"/>
      <c r="Q306" s="34">
        <v>1275081.1134538921</v>
      </c>
      <c r="R306" s="347">
        <f>+Yhteenveto[[#This Row],[Kunnan  peruspalvelujen valtionosuus ]]+Yhteenveto[[#This Row],[Veroperustemuutoksista johtuvien veromenetysten korvaus]]+Yhteenveto[[#This Row],[Kotikuntakorvaus, netto]]</f>
        <v>1275081.1134538921</v>
      </c>
      <c r="S306" s="11"/>
      <c r="T306"/>
    </row>
    <row r="307" spans="1:20" ht="15" x14ac:dyDescent="0.25">
      <c r="A307" s="467" t="s">
        <v>1101</v>
      </c>
      <c r="B307" s="256" t="s">
        <v>312</v>
      </c>
      <c r="C307" s="37"/>
      <c r="D307" s="37"/>
      <c r="E307" s="37"/>
      <c r="F307" s="15"/>
      <c r="G307" s="16"/>
      <c r="H307" s="17"/>
      <c r="I307" s="17"/>
      <c r="J307" s="15"/>
      <c r="K307" s="15"/>
      <c r="L307" s="18"/>
      <c r="M307" s="15"/>
      <c r="N307" s="308"/>
      <c r="O307" s="308"/>
      <c r="P307" s="34"/>
      <c r="Q307" s="34">
        <v>3203682.6912896</v>
      </c>
      <c r="R307" s="347">
        <f>+Yhteenveto[[#This Row],[Kunnan  peruspalvelujen valtionosuus ]]+Yhteenveto[[#This Row],[Veroperustemuutoksista johtuvien veromenetysten korvaus]]+Yhteenveto[[#This Row],[Kotikuntakorvaus, netto]]</f>
        <v>3203682.6912896</v>
      </c>
      <c r="S307" s="11"/>
      <c r="T307"/>
    </row>
    <row r="308" spans="1:20" ht="15" x14ac:dyDescent="0.25">
      <c r="A308" s="467" t="s">
        <v>1102</v>
      </c>
      <c r="B308" s="256" t="s">
        <v>313</v>
      </c>
      <c r="C308" s="37"/>
      <c r="D308" s="37"/>
      <c r="E308" s="37"/>
      <c r="F308" s="15"/>
      <c r="G308" s="16"/>
      <c r="H308" s="17"/>
      <c r="I308" s="17"/>
      <c r="J308" s="15"/>
      <c r="K308" s="15"/>
      <c r="L308" s="18"/>
      <c r="M308" s="15"/>
      <c r="N308" s="308"/>
      <c r="O308" s="308"/>
      <c r="P308" s="34"/>
      <c r="Q308" s="34">
        <v>6989573.1024385598</v>
      </c>
      <c r="R308" s="347">
        <f>+Yhteenveto[[#This Row],[Kunnan  peruspalvelujen valtionosuus ]]+Yhteenveto[[#This Row],[Veroperustemuutoksista johtuvien veromenetysten korvaus]]+Yhteenveto[[#This Row],[Kotikuntakorvaus, netto]]</f>
        <v>6989573.1024385598</v>
      </c>
      <c r="S308" s="11"/>
      <c r="T308"/>
    </row>
    <row r="309" spans="1:20" ht="15" x14ac:dyDescent="0.25">
      <c r="A309" s="467" t="s">
        <v>1103</v>
      </c>
      <c r="B309" s="256" t="s">
        <v>314</v>
      </c>
      <c r="C309" s="37"/>
      <c r="D309" s="37"/>
      <c r="E309" s="37"/>
      <c r="F309" s="15"/>
      <c r="G309" s="16"/>
      <c r="H309" s="17"/>
      <c r="I309" s="17"/>
      <c r="J309" s="15"/>
      <c r="K309" s="15"/>
      <c r="L309" s="18"/>
      <c r="M309" s="15"/>
      <c r="N309" s="308"/>
      <c r="O309" s="308"/>
      <c r="P309" s="34"/>
      <c r="Q309" s="34">
        <v>5939134.8353907196</v>
      </c>
      <c r="R309" s="347">
        <f>+Yhteenveto[[#This Row],[Kunnan  peruspalvelujen valtionosuus ]]+Yhteenveto[[#This Row],[Veroperustemuutoksista johtuvien veromenetysten korvaus]]+Yhteenveto[[#This Row],[Kotikuntakorvaus, netto]]</f>
        <v>5939134.8353907196</v>
      </c>
      <c r="S309" s="11"/>
      <c r="T309"/>
    </row>
    <row r="310" spans="1:20" ht="15" x14ac:dyDescent="0.25">
      <c r="A310" s="467" t="s">
        <v>1104</v>
      </c>
      <c r="B310" s="256" t="s">
        <v>315</v>
      </c>
      <c r="C310" s="37"/>
      <c r="D310" s="37"/>
      <c r="E310" s="37"/>
      <c r="F310" s="15"/>
      <c r="G310" s="16"/>
      <c r="H310" s="17"/>
      <c r="I310" s="17"/>
      <c r="J310" s="15"/>
      <c r="K310" s="15"/>
      <c r="L310" s="18"/>
      <c r="M310" s="15"/>
      <c r="N310" s="308"/>
      <c r="O310" s="308"/>
      <c r="P310" s="34"/>
      <c r="Q310" s="34">
        <v>4719271.0413996801</v>
      </c>
      <c r="R310" s="347">
        <f>+Yhteenveto[[#This Row],[Kunnan  peruspalvelujen valtionosuus ]]+Yhteenveto[[#This Row],[Veroperustemuutoksista johtuvien veromenetysten korvaus]]+Yhteenveto[[#This Row],[Kotikuntakorvaus, netto]]</f>
        <v>4719271.0413996801</v>
      </c>
      <c r="S310" s="11"/>
      <c r="T310"/>
    </row>
    <row r="311" spans="1:20" ht="15" x14ac:dyDescent="0.25">
      <c r="A311" s="467" t="s">
        <v>1105</v>
      </c>
      <c r="B311" s="256" t="s">
        <v>316</v>
      </c>
      <c r="C311" s="37"/>
      <c r="D311" s="37"/>
      <c r="E311" s="37"/>
      <c r="F311" s="15"/>
      <c r="G311" s="16"/>
      <c r="H311" s="17"/>
      <c r="I311" s="17"/>
      <c r="J311" s="15"/>
      <c r="K311" s="15"/>
      <c r="L311" s="18"/>
      <c r="M311" s="15"/>
      <c r="N311" s="308"/>
      <c r="O311" s="308"/>
      <c r="P311" s="34"/>
      <c r="Q311" s="34">
        <v>5195202.7489037598</v>
      </c>
      <c r="R311" s="347">
        <f>+Yhteenveto[[#This Row],[Kunnan  peruspalvelujen valtionosuus ]]+Yhteenveto[[#This Row],[Veroperustemuutoksista johtuvien veromenetysten korvaus]]+Yhteenveto[[#This Row],[Kotikuntakorvaus, netto]]</f>
        <v>5195202.7489037598</v>
      </c>
      <c r="S311" s="11"/>
      <c r="T311"/>
    </row>
    <row r="312" spans="1:20" ht="15" x14ac:dyDescent="0.25">
      <c r="A312" s="467" t="s">
        <v>1106</v>
      </c>
      <c r="B312" s="256" t="s">
        <v>317</v>
      </c>
      <c r="C312" s="37"/>
      <c r="D312" s="37"/>
      <c r="E312" s="37"/>
      <c r="F312" s="15"/>
      <c r="G312" s="16"/>
      <c r="H312" s="17"/>
      <c r="I312" s="17"/>
      <c r="J312" s="15"/>
      <c r="K312" s="15"/>
      <c r="L312" s="18"/>
      <c r="M312" s="15"/>
      <c r="N312" s="308"/>
      <c r="O312" s="308"/>
      <c r="P312" s="34"/>
      <c r="Q312" s="34">
        <v>6122422.4509020001</v>
      </c>
      <c r="R312" s="347">
        <f>+Yhteenveto[[#This Row],[Kunnan  peruspalvelujen valtionosuus ]]+Yhteenveto[[#This Row],[Veroperustemuutoksista johtuvien veromenetysten korvaus]]+Yhteenveto[[#This Row],[Kotikuntakorvaus, netto]]</f>
        <v>6122422.4509020001</v>
      </c>
      <c r="S312" s="11"/>
      <c r="T312"/>
    </row>
    <row r="313" spans="1:20" ht="15" x14ac:dyDescent="0.25">
      <c r="A313" s="467" t="s">
        <v>1107</v>
      </c>
      <c r="B313" s="256" t="s">
        <v>318</v>
      </c>
      <c r="C313" s="37"/>
      <c r="D313" s="37"/>
      <c r="E313" s="37"/>
      <c r="F313" s="15"/>
      <c r="G313" s="16"/>
      <c r="H313" s="17"/>
      <c r="I313" s="17"/>
      <c r="J313" s="15"/>
      <c r="K313" s="15"/>
      <c r="L313" s="18"/>
      <c r="M313" s="15"/>
      <c r="N313" s="308"/>
      <c r="O313" s="308"/>
      <c r="P313" s="34"/>
      <c r="Q313" s="34">
        <v>4056201.1382265193</v>
      </c>
      <c r="R313" s="347">
        <f>+Yhteenveto[[#This Row],[Kunnan  peruspalvelujen valtionosuus ]]+Yhteenveto[[#This Row],[Veroperustemuutoksista johtuvien veromenetysten korvaus]]+Yhteenveto[[#This Row],[Kotikuntakorvaus, netto]]</f>
        <v>4056201.1382265193</v>
      </c>
      <c r="S313" s="11"/>
      <c r="T313"/>
    </row>
    <row r="314" spans="1:20" ht="15" x14ac:dyDescent="0.25">
      <c r="A314" s="467" t="s">
        <v>1108</v>
      </c>
      <c r="B314" s="256" t="s">
        <v>739</v>
      </c>
      <c r="C314" s="37"/>
      <c r="D314" s="37"/>
      <c r="E314" s="37"/>
      <c r="F314" s="15"/>
      <c r="G314" s="16"/>
      <c r="H314" s="17"/>
      <c r="I314" s="17"/>
      <c r="J314" s="15"/>
      <c r="K314" s="15"/>
      <c r="L314" s="18"/>
      <c r="M314" s="15"/>
      <c r="N314" s="308"/>
      <c r="O314" s="308"/>
      <c r="P314" s="34"/>
      <c r="Q314" s="34">
        <v>8619138.6252195202</v>
      </c>
      <c r="R314" s="347">
        <f>+Yhteenveto[[#This Row],[Kunnan  peruspalvelujen valtionosuus ]]+Yhteenveto[[#This Row],[Veroperustemuutoksista johtuvien veromenetysten korvaus]]+Yhteenveto[[#This Row],[Kotikuntakorvaus, netto]]</f>
        <v>8619138.6252195202</v>
      </c>
      <c r="S314" s="11"/>
      <c r="T314"/>
    </row>
    <row r="315" spans="1:20" s="45" customFormat="1" ht="15" x14ac:dyDescent="0.25">
      <c r="A315" s="46" t="s">
        <v>1109</v>
      </c>
      <c r="B315" s="469" t="s">
        <v>319</v>
      </c>
      <c r="C315" s="39"/>
      <c r="D315" s="39"/>
      <c r="E315" s="39"/>
      <c r="F315" s="15"/>
      <c r="G315" s="40"/>
      <c r="H315" s="41"/>
      <c r="I315" s="41"/>
      <c r="J315" s="15"/>
      <c r="K315" s="15"/>
      <c r="L315" s="42"/>
      <c r="M315" s="15"/>
      <c r="N315" s="308"/>
      <c r="O315" s="308"/>
      <c r="P315" s="34"/>
      <c r="Q315" s="34">
        <v>2016086.7590209236</v>
      </c>
      <c r="R315" s="347">
        <f>+Yhteenveto[[#This Row],[Kunnan  peruspalvelujen valtionosuus ]]+Yhteenveto[[#This Row],[Veroperustemuutoksista johtuvien veromenetysten korvaus]]+Yhteenveto[[#This Row],[Kotikuntakorvaus, netto]]</f>
        <v>2016086.7590209236</v>
      </c>
      <c r="S315" s="44"/>
    </row>
    <row r="316" spans="1:20" s="45" customFormat="1" ht="15" x14ac:dyDescent="0.25">
      <c r="A316" s="46" t="s">
        <v>1110</v>
      </c>
      <c r="B316" s="469" t="s">
        <v>320</v>
      </c>
      <c r="C316" s="39"/>
      <c r="D316" s="39"/>
      <c r="E316" s="39"/>
      <c r="F316" s="15"/>
      <c r="G316" s="40"/>
      <c r="H316" s="41"/>
      <c r="I316" s="41"/>
      <c r="J316" s="15"/>
      <c r="K316" s="15"/>
      <c r="L316" s="42"/>
      <c r="M316" s="15"/>
      <c r="N316" s="308"/>
      <c r="O316" s="308"/>
      <c r="P316" s="34"/>
      <c r="Q316" s="34">
        <v>4045419.5137846796</v>
      </c>
      <c r="R316" s="347">
        <f>+Yhteenveto[[#This Row],[Kunnan  peruspalvelujen valtionosuus ]]+Yhteenveto[[#This Row],[Veroperustemuutoksista johtuvien veromenetysten korvaus]]+Yhteenveto[[#This Row],[Kotikuntakorvaus, netto]]</f>
        <v>4045419.5137846796</v>
      </c>
      <c r="S316" s="44"/>
    </row>
    <row r="317" spans="1:20" ht="15" x14ac:dyDescent="0.25">
      <c r="A317" s="467" t="s">
        <v>1111</v>
      </c>
      <c r="B317" s="256" t="s">
        <v>321</v>
      </c>
      <c r="C317" s="37"/>
      <c r="D317" s="37"/>
      <c r="E317" s="37"/>
      <c r="F317" s="15"/>
      <c r="G317" s="16"/>
      <c r="H317" s="17"/>
      <c r="I317" s="17"/>
      <c r="J317" s="15"/>
      <c r="K317" s="15"/>
      <c r="L317" s="18"/>
      <c r="M317" s="15"/>
      <c r="N317" s="308"/>
      <c r="O317" s="308"/>
      <c r="P317" s="34"/>
      <c r="Q317" s="34">
        <v>5557157.2837369591</v>
      </c>
      <c r="R317" s="347">
        <f>+Yhteenveto[[#This Row],[Kunnan  peruspalvelujen valtionosuus ]]+Yhteenveto[[#This Row],[Veroperustemuutoksista johtuvien veromenetysten korvaus]]+Yhteenveto[[#This Row],[Kotikuntakorvaus, netto]]</f>
        <v>5557157.2837369591</v>
      </c>
      <c r="S317" s="11"/>
      <c r="T317"/>
    </row>
    <row r="318" spans="1:20" ht="15" x14ac:dyDescent="0.25">
      <c r="A318" s="467" t="s">
        <v>1112</v>
      </c>
      <c r="B318" s="256" t="s">
        <v>322</v>
      </c>
      <c r="C318" s="37"/>
      <c r="D318" s="37"/>
      <c r="E318" s="37"/>
      <c r="F318" s="15"/>
      <c r="G318" s="16"/>
      <c r="H318" s="17"/>
      <c r="I318" s="17"/>
      <c r="J318" s="15"/>
      <c r="K318" s="15"/>
      <c r="L318" s="18"/>
      <c r="M318" s="15"/>
      <c r="N318" s="308"/>
      <c r="O318" s="308"/>
      <c r="P318" s="34"/>
      <c r="Q318" s="34">
        <v>4688081.3421215005</v>
      </c>
      <c r="R318" s="347">
        <f>+Yhteenveto[[#This Row],[Kunnan  peruspalvelujen valtionosuus ]]+Yhteenveto[[#This Row],[Veroperustemuutoksista johtuvien veromenetysten korvaus]]+Yhteenveto[[#This Row],[Kotikuntakorvaus, netto]]</f>
        <v>4688081.3421215005</v>
      </c>
      <c r="S318" s="11"/>
      <c r="T318"/>
    </row>
    <row r="319" spans="1:20" ht="15" x14ac:dyDescent="0.25">
      <c r="A319" s="467" t="s">
        <v>1113</v>
      </c>
      <c r="B319" s="256" t="s">
        <v>323</v>
      </c>
      <c r="C319" s="37"/>
      <c r="D319" s="37"/>
      <c r="E319" s="37"/>
      <c r="F319" s="15"/>
      <c r="G319" s="16"/>
      <c r="H319" s="17"/>
      <c r="I319" s="17"/>
      <c r="J319" s="15"/>
      <c r="K319" s="15"/>
      <c r="L319" s="18"/>
      <c r="M319" s="15"/>
      <c r="N319" s="308"/>
      <c r="O319" s="308"/>
      <c r="P319" s="34"/>
      <c r="Q319" s="34">
        <v>4118580.5367828794</v>
      </c>
      <c r="R319" s="347">
        <f>+Yhteenveto[[#This Row],[Kunnan  peruspalvelujen valtionosuus ]]+Yhteenveto[[#This Row],[Veroperustemuutoksista johtuvien veromenetysten korvaus]]+Yhteenveto[[#This Row],[Kotikuntakorvaus, netto]]</f>
        <v>4118580.5367828794</v>
      </c>
      <c r="S319" s="11"/>
      <c r="T319"/>
    </row>
    <row r="320" spans="1:20" ht="15" x14ac:dyDescent="0.25">
      <c r="A320" s="467" t="s">
        <v>1114</v>
      </c>
      <c r="B320" s="256" t="s">
        <v>324</v>
      </c>
      <c r="C320" s="37"/>
      <c r="D320" s="37"/>
      <c r="E320" s="37"/>
      <c r="F320" s="15"/>
      <c r="G320" s="16"/>
      <c r="H320" s="17"/>
      <c r="I320" s="17"/>
      <c r="J320" s="15"/>
      <c r="K320" s="15"/>
      <c r="L320" s="18"/>
      <c r="M320" s="15"/>
      <c r="N320" s="308"/>
      <c r="O320" s="308"/>
      <c r="P320" s="34"/>
      <c r="Q320" s="34">
        <v>972425.51305081195</v>
      </c>
      <c r="R320" s="347">
        <f>+Yhteenveto[[#This Row],[Kunnan  peruspalvelujen valtionosuus ]]+Yhteenveto[[#This Row],[Veroperustemuutoksista johtuvien veromenetysten korvaus]]+Yhteenveto[[#This Row],[Kotikuntakorvaus, netto]]</f>
        <v>972425.51305081195</v>
      </c>
      <c r="S320" s="11"/>
      <c r="T320"/>
    </row>
    <row r="321" spans="1:20" ht="15" x14ac:dyDescent="0.25">
      <c r="A321" s="467" t="s">
        <v>1115</v>
      </c>
      <c r="B321" s="256" t="s">
        <v>325</v>
      </c>
      <c r="C321" s="37"/>
      <c r="D321" s="37"/>
      <c r="E321" s="37"/>
      <c r="F321" s="15"/>
      <c r="G321" s="16"/>
      <c r="H321" s="17"/>
      <c r="I321" s="17"/>
      <c r="J321" s="15"/>
      <c r="K321" s="15"/>
      <c r="L321" s="18"/>
      <c r="M321" s="15"/>
      <c r="N321" s="308"/>
      <c r="O321" s="308"/>
      <c r="P321" s="34"/>
      <c r="Q321" s="34">
        <v>400460.33641119994</v>
      </c>
      <c r="R321" s="347">
        <f>+Yhteenveto[[#This Row],[Kunnan  peruspalvelujen valtionosuus ]]+Yhteenveto[[#This Row],[Veroperustemuutoksista johtuvien veromenetysten korvaus]]+Yhteenveto[[#This Row],[Kotikuntakorvaus, netto]]</f>
        <v>400460.33641119994</v>
      </c>
      <c r="S321" s="11"/>
      <c r="T321"/>
    </row>
    <row r="322" spans="1:20" ht="15" x14ac:dyDescent="0.25">
      <c r="A322" s="467" t="s">
        <v>1116</v>
      </c>
      <c r="B322" s="256" t="s">
        <v>326</v>
      </c>
      <c r="C322" s="37"/>
      <c r="D322" s="37"/>
      <c r="E322" s="37"/>
      <c r="F322" s="15"/>
      <c r="G322" s="16"/>
      <c r="H322" s="17"/>
      <c r="I322" s="17"/>
      <c r="J322" s="15"/>
      <c r="K322" s="15"/>
      <c r="L322" s="18"/>
      <c r="M322" s="15"/>
      <c r="N322" s="308"/>
      <c r="O322" s="308"/>
      <c r="P322" s="34"/>
      <c r="Q322" s="34">
        <v>220253.18502616</v>
      </c>
      <c r="R322" s="347">
        <f>+Yhteenveto[[#This Row],[Kunnan  peruspalvelujen valtionosuus ]]+Yhteenveto[[#This Row],[Veroperustemuutoksista johtuvien veromenetysten korvaus]]+Yhteenveto[[#This Row],[Kotikuntakorvaus, netto]]</f>
        <v>220253.18502616</v>
      </c>
      <c r="S322" s="11"/>
      <c r="T322"/>
    </row>
    <row r="323" spans="1:20" ht="15" x14ac:dyDescent="0.25">
      <c r="A323" s="467" t="s">
        <v>1117</v>
      </c>
      <c r="B323" s="256" t="s">
        <v>714</v>
      </c>
      <c r="C323" s="37"/>
      <c r="D323" s="37"/>
      <c r="E323" s="37"/>
      <c r="F323" s="15"/>
      <c r="G323" s="16"/>
      <c r="H323" s="17"/>
      <c r="I323" s="17"/>
      <c r="J323" s="15"/>
      <c r="K323" s="15"/>
      <c r="L323" s="18"/>
      <c r="M323" s="15"/>
      <c r="N323" s="308"/>
      <c r="O323" s="308"/>
      <c r="P323" s="34"/>
      <c r="Q323" s="34">
        <v>6037709.6874304013</v>
      </c>
      <c r="R323" s="347">
        <f>+Yhteenveto[[#This Row],[Kunnan  peruspalvelujen valtionosuus ]]+Yhteenveto[[#This Row],[Veroperustemuutoksista johtuvien veromenetysten korvaus]]+Yhteenveto[[#This Row],[Kotikuntakorvaus, netto]]</f>
        <v>6037709.6874304013</v>
      </c>
      <c r="S323" s="11"/>
      <c r="T323"/>
    </row>
    <row r="324" spans="1:20" ht="15" x14ac:dyDescent="0.25">
      <c r="A324" s="467" t="s">
        <v>1118</v>
      </c>
      <c r="B324" s="256" t="s">
        <v>327</v>
      </c>
      <c r="C324" s="37"/>
      <c r="D324" s="37"/>
      <c r="E324" s="37"/>
      <c r="F324" s="15"/>
      <c r="G324" s="16"/>
      <c r="H324" s="17"/>
      <c r="I324" s="17"/>
      <c r="J324" s="15"/>
      <c r="K324" s="15"/>
      <c r="L324" s="18"/>
      <c r="M324" s="15"/>
      <c r="N324" s="308"/>
      <c r="O324" s="308"/>
      <c r="P324" s="34"/>
      <c r="Q324" s="34">
        <v>425104.04942111997</v>
      </c>
      <c r="R324" s="347">
        <f>+Yhteenveto[[#This Row],[Kunnan  peruspalvelujen valtionosuus ]]+Yhteenveto[[#This Row],[Veroperustemuutoksista johtuvien veromenetysten korvaus]]+Yhteenveto[[#This Row],[Kotikuntakorvaus, netto]]</f>
        <v>425104.04942111997</v>
      </c>
      <c r="S324" s="11"/>
      <c r="T324"/>
    </row>
    <row r="325" spans="1:20" ht="15" x14ac:dyDescent="0.25">
      <c r="A325" s="467" t="s">
        <v>1119</v>
      </c>
      <c r="B325" s="256" t="s">
        <v>328</v>
      </c>
      <c r="C325" s="37"/>
      <c r="D325" s="37"/>
      <c r="E325" s="37"/>
      <c r="F325" s="15"/>
      <c r="G325" s="16"/>
      <c r="H325" s="17"/>
      <c r="I325" s="17"/>
      <c r="J325" s="15"/>
      <c r="K325" s="15"/>
      <c r="L325" s="18"/>
      <c r="M325" s="15"/>
      <c r="N325" s="308"/>
      <c r="O325" s="308"/>
      <c r="P325" s="34"/>
      <c r="Q325" s="34">
        <v>633112.38954547606</v>
      </c>
      <c r="R325" s="347">
        <f>+Yhteenveto[[#This Row],[Kunnan  peruspalvelujen valtionosuus ]]+Yhteenveto[[#This Row],[Veroperustemuutoksista johtuvien veromenetysten korvaus]]+Yhteenveto[[#This Row],[Kotikuntakorvaus, netto]]</f>
        <v>633112.38954547606</v>
      </c>
      <c r="S325" s="11"/>
      <c r="T325"/>
    </row>
    <row r="326" spans="1:20" ht="15" x14ac:dyDescent="0.25">
      <c r="A326" s="467" t="s">
        <v>1120</v>
      </c>
      <c r="B326" s="256" t="s">
        <v>329</v>
      </c>
      <c r="C326" s="37"/>
      <c r="D326" s="37"/>
      <c r="E326" s="37"/>
      <c r="F326" s="15"/>
      <c r="G326" s="16"/>
      <c r="H326" s="17"/>
      <c r="I326" s="17"/>
      <c r="J326" s="15"/>
      <c r="K326" s="15"/>
      <c r="L326" s="18"/>
      <c r="M326" s="15"/>
      <c r="N326" s="308"/>
      <c r="O326" s="308"/>
      <c r="P326" s="34"/>
      <c r="Q326" s="34">
        <v>3098132.1282360498</v>
      </c>
      <c r="R326" s="347">
        <f>+Yhteenveto[[#This Row],[Kunnan  peruspalvelujen valtionosuus ]]+Yhteenveto[[#This Row],[Veroperustemuutoksista johtuvien veromenetysten korvaus]]+Yhteenveto[[#This Row],[Kotikuntakorvaus, netto]]</f>
        <v>3098132.1282360498</v>
      </c>
      <c r="S326" s="11"/>
      <c r="T326"/>
    </row>
    <row r="327" spans="1:20" ht="15" x14ac:dyDescent="0.25">
      <c r="A327" s="467" t="s">
        <v>1121</v>
      </c>
      <c r="B327" s="256" t="s">
        <v>330</v>
      </c>
      <c r="C327" s="37"/>
      <c r="D327" s="37"/>
      <c r="E327" s="37"/>
      <c r="F327" s="15"/>
      <c r="G327" s="16"/>
      <c r="H327" s="17"/>
      <c r="I327" s="17"/>
      <c r="J327" s="15"/>
      <c r="K327" s="15"/>
      <c r="L327" s="18"/>
      <c r="M327" s="15"/>
      <c r="N327" s="308"/>
      <c r="O327" s="308"/>
      <c r="P327" s="34"/>
      <c r="Q327" s="34">
        <v>1906807.2941425599</v>
      </c>
      <c r="R327" s="347">
        <f>+Yhteenveto[[#This Row],[Kunnan  peruspalvelujen valtionosuus ]]+Yhteenveto[[#This Row],[Veroperustemuutoksista johtuvien veromenetysten korvaus]]+Yhteenveto[[#This Row],[Kotikuntakorvaus, netto]]</f>
        <v>1906807.2941425599</v>
      </c>
      <c r="S327" s="11"/>
      <c r="T327"/>
    </row>
    <row r="328" spans="1:20" ht="15" x14ac:dyDescent="0.25">
      <c r="A328" s="467" t="s">
        <v>1122</v>
      </c>
      <c r="B328" s="256" t="s">
        <v>331</v>
      </c>
      <c r="C328" s="37"/>
      <c r="D328" s="37"/>
      <c r="E328" s="37"/>
      <c r="F328" s="15"/>
      <c r="G328" s="16"/>
      <c r="H328" s="17"/>
      <c r="I328" s="17"/>
      <c r="J328" s="15"/>
      <c r="K328" s="15"/>
      <c r="L328" s="18"/>
      <c r="M328" s="15"/>
      <c r="N328" s="308"/>
      <c r="O328" s="308"/>
      <c r="P328" s="34"/>
      <c r="Q328" s="34">
        <v>1596604.5566301919</v>
      </c>
      <c r="R328" s="347">
        <f>+Yhteenveto[[#This Row],[Kunnan  peruspalvelujen valtionosuus ]]+Yhteenveto[[#This Row],[Veroperustemuutoksista johtuvien veromenetysten korvaus]]+Yhteenveto[[#This Row],[Kotikuntakorvaus, netto]]</f>
        <v>1596604.5566301919</v>
      </c>
      <c r="S328" s="11"/>
      <c r="T328"/>
    </row>
    <row r="329" spans="1:20" ht="15" x14ac:dyDescent="0.25">
      <c r="A329" s="467" t="s">
        <v>1123</v>
      </c>
      <c r="B329" s="256" t="s">
        <v>332</v>
      </c>
      <c r="C329" s="37"/>
      <c r="D329" s="37"/>
      <c r="E329" s="37"/>
      <c r="F329" s="15"/>
      <c r="G329" s="16"/>
      <c r="H329" s="17"/>
      <c r="I329" s="17"/>
      <c r="J329" s="15"/>
      <c r="K329" s="15"/>
      <c r="L329" s="18"/>
      <c r="M329" s="15"/>
      <c r="N329" s="308"/>
      <c r="O329" s="308"/>
      <c r="P329" s="34"/>
      <c r="Q329" s="34">
        <v>1058678.508585532</v>
      </c>
      <c r="R329" s="347">
        <f>+Yhteenveto[[#This Row],[Kunnan  peruspalvelujen valtionosuus ]]+Yhteenveto[[#This Row],[Veroperustemuutoksista johtuvien veromenetysten korvaus]]+Yhteenveto[[#This Row],[Kotikuntakorvaus, netto]]</f>
        <v>1058678.508585532</v>
      </c>
      <c r="S329" s="11"/>
      <c r="T329"/>
    </row>
    <row r="330" spans="1:20" ht="15" x14ac:dyDescent="0.25">
      <c r="A330" s="467" t="s">
        <v>1124</v>
      </c>
      <c r="B330" s="256" t="s">
        <v>333</v>
      </c>
      <c r="C330" s="37"/>
      <c r="D330" s="37"/>
      <c r="E330" s="37"/>
      <c r="F330" s="15"/>
      <c r="G330" s="16"/>
      <c r="H330" s="17"/>
      <c r="I330" s="17"/>
      <c r="J330" s="15"/>
      <c r="K330" s="15"/>
      <c r="L330" s="18"/>
      <c r="M330" s="15"/>
      <c r="N330" s="308"/>
      <c r="O330" s="308"/>
      <c r="P330" s="34"/>
      <c r="Q330" s="34">
        <v>1147780.933437024</v>
      </c>
      <c r="R330" s="347">
        <f>+Yhteenveto[[#This Row],[Kunnan  peruspalvelujen valtionosuus ]]+Yhteenveto[[#This Row],[Veroperustemuutoksista johtuvien veromenetysten korvaus]]+Yhteenveto[[#This Row],[Kotikuntakorvaus, netto]]</f>
        <v>1147780.933437024</v>
      </c>
      <c r="S330" s="11"/>
      <c r="T330"/>
    </row>
    <row r="331" spans="1:20" ht="15" x14ac:dyDescent="0.25">
      <c r="A331" s="467" t="s">
        <v>1125</v>
      </c>
      <c r="B331" s="256" t="s">
        <v>334</v>
      </c>
      <c r="C331" s="37"/>
      <c r="D331" s="37"/>
      <c r="E331" s="37"/>
      <c r="F331" s="15"/>
      <c r="G331" s="16"/>
      <c r="H331" s="17"/>
      <c r="I331" s="17"/>
      <c r="J331" s="15"/>
      <c r="K331" s="15"/>
      <c r="L331" s="18"/>
      <c r="M331" s="15"/>
      <c r="N331" s="308"/>
      <c r="O331" s="308"/>
      <c r="P331" s="34"/>
      <c r="Q331" s="34">
        <v>1701032.2905097278</v>
      </c>
      <c r="R331" s="347">
        <f>+Yhteenveto[[#This Row],[Kunnan  peruspalvelujen valtionosuus ]]+Yhteenveto[[#This Row],[Veroperustemuutoksista johtuvien veromenetysten korvaus]]+Yhteenveto[[#This Row],[Kotikuntakorvaus, netto]]</f>
        <v>1701032.2905097278</v>
      </c>
      <c r="S331" s="11"/>
      <c r="T331"/>
    </row>
    <row r="332" spans="1:20" ht="15" x14ac:dyDescent="0.25">
      <c r="A332" s="467" t="s">
        <v>1126</v>
      </c>
      <c r="B332" s="256" t="s">
        <v>335</v>
      </c>
      <c r="C332" s="37"/>
      <c r="D332" s="37"/>
      <c r="E332" s="37"/>
      <c r="F332" s="15"/>
      <c r="G332" s="16"/>
      <c r="H332" s="17"/>
      <c r="I332" s="17"/>
      <c r="J332" s="15"/>
      <c r="K332" s="15"/>
      <c r="L332" s="18"/>
      <c r="M332" s="15"/>
      <c r="N332" s="308"/>
      <c r="O332" s="308"/>
      <c r="P332" s="34"/>
      <c r="Q332" s="34">
        <v>867150.65153655992</v>
      </c>
      <c r="R332" s="347">
        <f>+Yhteenveto[[#This Row],[Kunnan  peruspalvelujen valtionosuus ]]+Yhteenveto[[#This Row],[Veroperustemuutoksista johtuvien veromenetysten korvaus]]+Yhteenveto[[#This Row],[Kotikuntakorvaus, netto]]</f>
        <v>867150.65153655992</v>
      </c>
      <c r="S332" s="11"/>
      <c r="T332"/>
    </row>
    <row r="333" spans="1:20" ht="15" x14ac:dyDescent="0.25">
      <c r="A333" s="467" t="s">
        <v>1127</v>
      </c>
      <c r="B333" s="256" t="s">
        <v>740</v>
      </c>
      <c r="C333" s="37"/>
      <c r="D333" s="37"/>
      <c r="E333" s="37"/>
      <c r="F333" s="15"/>
      <c r="G333" s="16"/>
      <c r="H333" s="17"/>
      <c r="I333" s="17"/>
      <c r="J333" s="15"/>
      <c r="K333" s="15"/>
      <c r="L333" s="18"/>
      <c r="M333" s="15"/>
      <c r="N333" s="308"/>
      <c r="O333" s="308"/>
      <c r="P333" s="34"/>
      <c r="Q333" s="34">
        <v>1276159.2758980754</v>
      </c>
      <c r="R333" s="347">
        <f>+Yhteenveto[[#This Row],[Kunnan  peruspalvelujen valtionosuus ]]+Yhteenveto[[#This Row],[Veroperustemuutoksista johtuvien veromenetysten korvaus]]+Yhteenveto[[#This Row],[Kotikuntakorvaus, netto]]</f>
        <v>1276159.2758980754</v>
      </c>
      <c r="S333" s="11"/>
      <c r="T333"/>
    </row>
    <row r="334" spans="1:20" ht="15" x14ac:dyDescent="0.25">
      <c r="A334" s="467" t="s">
        <v>1128</v>
      </c>
      <c r="B334" s="256" t="s">
        <v>336</v>
      </c>
      <c r="C334" s="37"/>
      <c r="D334" s="37"/>
      <c r="E334" s="37"/>
      <c r="F334" s="15"/>
      <c r="G334" s="16"/>
      <c r="H334" s="17"/>
      <c r="I334" s="17"/>
      <c r="J334" s="15"/>
      <c r="K334" s="15"/>
      <c r="L334" s="18"/>
      <c r="M334" s="15"/>
      <c r="N334" s="308"/>
      <c r="O334" s="308"/>
      <c r="P334" s="34"/>
      <c r="Q334" s="34">
        <v>725449.30172951985</v>
      </c>
      <c r="R334" s="347">
        <f>+Yhteenveto[[#This Row],[Kunnan  peruspalvelujen valtionosuus ]]+Yhteenveto[[#This Row],[Veroperustemuutoksista johtuvien veromenetysten korvaus]]+Yhteenveto[[#This Row],[Kotikuntakorvaus, netto]]</f>
        <v>725449.30172951985</v>
      </c>
      <c r="S334" s="11"/>
      <c r="T334"/>
    </row>
    <row r="335" spans="1:20" ht="15" x14ac:dyDescent="0.25">
      <c r="A335" s="467" t="s">
        <v>1129</v>
      </c>
      <c r="B335" s="256" t="s">
        <v>337</v>
      </c>
      <c r="C335" s="37"/>
      <c r="D335" s="37"/>
      <c r="E335" s="37"/>
      <c r="F335" s="15"/>
      <c r="G335" s="16"/>
      <c r="H335" s="17"/>
      <c r="I335" s="17"/>
      <c r="J335" s="15"/>
      <c r="K335" s="15"/>
      <c r="L335" s="18"/>
      <c r="M335" s="15"/>
      <c r="N335" s="308"/>
      <c r="O335" s="308"/>
      <c r="P335" s="34"/>
      <c r="Q335" s="34">
        <v>1696180.5595108997</v>
      </c>
      <c r="R335" s="347">
        <f>+Yhteenveto[[#This Row],[Kunnan  peruspalvelujen valtionosuus ]]+Yhteenveto[[#This Row],[Veroperustemuutoksista johtuvien veromenetysten korvaus]]+Yhteenveto[[#This Row],[Kotikuntakorvaus, netto]]</f>
        <v>1696180.5595108997</v>
      </c>
      <c r="S335" s="11"/>
      <c r="T335"/>
    </row>
    <row r="336" spans="1:20" ht="15" x14ac:dyDescent="0.25">
      <c r="A336" s="467" t="s">
        <v>1130</v>
      </c>
      <c r="B336" s="256" t="s">
        <v>338</v>
      </c>
      <c r="C336" s="37"/>
      <c r="D336" s="37"/>
      <c r="E336" s="37"/>
      <c r="F336" s="15"/>
      <c r="G336" s="16"/>
      <c r="H336" s="17"/>
      <c r="I336" s="17"/>
      <c r="J336" s="15"/>
      <c r="K336" s="15"/>
      <c r="L336" s="18"/>
      <c r="M336" s="15"/>
      <c r="N336" s="308"/>
      <c r="O336" s="308"/>
      <c r="P336" s="34"/>
      <c r="Q336" s="34">
        <v>1733762.2218510278</v>
      </c>
      <c r="R336" s="347">
        <f>+Yhteenveto[[#This Row],[Kunnan  peruspalvelujen valtionosuus ]]+Yhteenveto[[#This Row],[Veroperustemuutoksista johtuvien veromenetysten korvaus]]+Yhteenveto[[#This Row],[Kotikuntakorvaus, netto]]</f>
        <v>1733762.2218510278</v>
      </c>
      <c r="S336" s="11"/>
      <c r="T336"/>
    </row>
    <row r="337" spans="1:20" ht="15" x14ac:dyDescent="0.25">
      <c r="A337" s="467" t="s">
        <v>1131</v>
      </c>
      <c r="B337" s="256" t="s">
        <v>339</v>
      </c>
      <c r="C337" s="37"/>
      <c r="D337" s="37"/>
      <c r="E337" s="37"/>
      <c r="F337" s="15"/>
      <c r="G337" s="16"/>
      <c r="H337" s="17"/>
      <c r="I337" s="17"/>
      <c r="J337" s="15"/>
      <c r="K337" s="15"/>
      <c r="L337" s="18"/>
      <c r="M337" s="15"/>
      <c r="N337" s="308"/>
      <c r="O337" s="308"/>
      <c r="P337" s="34"/>
      <c r="Q337" s="34">
        <v>860989.72328407993</v>
      </c>
      <c r="R337" s="347">
        <f>+Yhteenveto[[#This Row],[Kunnan  peruspalvelujen valtionosuus ]]+Yhteenveto[[#This Row],[Veroperustemuutoksista johtuvien veromenetysten korvaus]]+Yhteenveto[[#This Row],[Kotikuntakorvaus, netto]]</f>
        <v>860989.72328407993</v>
      </c>
      <c r="S337" s="11"/>
      <c r="T337"/>
    </row>
    <row r="338" spans="1:20" ht="15" x14ac:dyDescent="0.25">
      <c r="A338" s="467" t="s">
        <v>1132</v>
      </c>
      <c r="B338" s="256" t="s">
        <v>340</v>
      </c>
      <c r="C338" s="37"/>
      <c r="D338" s="37"/>
      <c r="E338" s="37"/>
      <c r="F338" s="15"/>
      <c r="G338" s="16"/>
      <c r="H338" s="17"/>
      <c r="I338" s="17"/>
      <c r="J338" s="15"/>
      <c r="K338" s="15"/>
      <c r="L338" s="18"/>
      <c r="M338" s="15"/>
      <c r="N338" s="308"/>
      <c r="O338" s="308"/>
      <c r="P338" s="34"/>
      <c r="Q338" s="34">
        <v>4425933.8449784759</v>
      </c>
      <c r="R338" s="347">
        <f>+Yhteenveto[[#This Row],[Kunnan  peruspalvelujen valtionosuus ]]+Yhteenveto[[#This Row],[Veroperustemuutoksista johtuvien veromenetysten korvaus]]+Yhteenveto[[#This Row],[Kotikuntakorvaus, netto]]</f>
        <v>4425933.8449784759</v>
      </c>
      <c r="S338" s="11"/>
      <c r="T338"/>
    </row>
    <row r="339" spans="1:20" ht="15" x14ac:dyDescent="0.25">
      <c r="A339" s="467" t="s">
        <v>1133</v>
      </c>
      <c r="B339" s="256" t="s">
        <v>341</v>
      </c>
      <c r="C339" s="37"/>
      <c r="D339" s="37"/>
      <c r="E339" s="37"/>
      <c r="F339" s="15"/>
      <c r="G339" s="16"/>
      <c r="H339" s="17"/>
      <c r="I339" s="17"/>
      <c r="J339" s="15"/>
      <c r="K339" s="15"/>
      <c r="L339" s="18"/>
      <c r="M339" s="15"/>
      <c r="N339" s="308"/>
      <c r="O339" s="308"/>
      <c r="P339" s="34"/>
      <c r="Q339" s="34">
        <v>991909.44864927989</v>
      </c>
      <c r="R339" s="347">
        <f>+Yhteenveto[[#This Row],[Kunnan  peruspalvelujen valtionosuus ]]+Yhteenveto[[#This Row],[Veroperustemuutoksista johtuvien veromenetysten korvaus]]+Yhteenveto[[#This Row],[Kotikuntakorvaus, netto]]</f>
        <v>991909.44864927989</v>
      </c>
      <c r="S339" s="11"/>
      <c r="T339"/>
    </row>
    <row r="340" spans="1:20" ht="15" x14ac:dyDescent="0.25">
      <c r="A340" s="467" t="s">
        <v>1134</v>
      </c>
      <c r="B340" s="256" t="s">
        <v>342</v>
      </c>
      <c r="C340" s="37"/>
      <c r="D340" s="37"/>
      <c r="E340" s="37"/>
      <c r="F340" s="15"/>
      <c r="G340" s="16"/>
      <c r="H340" s="17"/>
      <c r="I340" s="17"/>
      <c r="J340" s="15"/>
      <c r="K340" s="15"/>
      <c r="L340" s="18"/>
      <c r="M340" s="15"/>
      <c r="N340" s="308"/>
      <c r="O340" s="308"/>
      <c r="P340" s="34"/>
      <c r="Q340" s="34">
        <v>1973268.3076661879</v>
      </c>
      <c r="R340" s="347">
        <f>+Yhteenveto[[#This Row],[Kunnan  peruspalvelujen valtionosuus ]]+Yhteenveto[[#This Row],[Veroperustemuutoksista johtuvien veromenetysten korvaus]]+Yhteenveto[[#This Row],[Kotikuntakorvaus, netto]]</f>
        <v>1973268.3076661879</v>
      </c>
      <c r="S340" s="11"/>
      <c r="T340"/>
    </row>
    <row r="341" spans="1:20" ht="15" x14ac:dyDescent="0.25">
      <c r="A341" s="467" t="s">
        <v>1135</v>
      </c>
      <c r="B341" s="256" t="s">
        <v>1084</v>
      </c>
      <c r="C341" s="37"/>
      <c r="D341" s="37"/>
      <c r="E341" s="37"/>
      <c r="F341" s="15"/>
      <c r="G341" s="16"/>
      <c r="H341" s="17"/>
      <c r="I341" s="17"/>
      <c r="J341" s="15"/>
      <c r="K341" s="15"/>
      <c r="L341" s="18"/>
      <c r="M341" s="15"/>
      <c r="N341" s="308"/>
      <c r="O341" s="308"/>
      <c r="P341" s="34"/>
      <c r="Q341" s="34">
        <v>1344083.509881668</v>
      </c>
      <c r="R341" s="347">
        <f>+Yhteenveto[[#This Row],[Kunnan  peruspalvelujen valtionosuus ]]+Yhteenveto[[#This Row],[Veroperustemuutoksista johtuvien veromenetysten korvaus]]+Yhteenveto[[#This Row],[Kotikuntakorvaus, netto]]</f>
        <v>1344083.509881668</v>
      </c>
      <c r="S341" s="11"/>
      <c r="T341"/>
    </row>
    <row r="342" spans="1:20" ht="15" x14ac:dyDescent="0.25">
      <c r="A342" s="467" t="s">
        <v>1136</v>
      </c>
      <c r="B342" s="256" t="s">
        <v>343</v>
      </c>
      <c r="C342" s="37"/>
      <c r="D342" s="37"/>
      <c r="E342" s="37"/>
      <c r="F342" s="15"/>
      <c r="G342" s="16"/>
      <c r="H342" s="17"/>
      <c r="I342" s="17"/>
      <c r="J342" s="15"/>
      <c r="K342" s="15"/>
      <c r="L342" s="18"/>
      <c r="M342" s="15"/>
      <c r="N342" s="308"/>
      <c r="O342" s="308"/>
      <c r="P342" s="34"/>
      <c r="Q342" s="34">
        <v>1635726.45103344</v>
      </c>
      <c r="R342" s="347">
        <f>+Yhteenveto[[#This Row],[Kunnan  peruspalvelujen valtionosuus ]]+Yhteenveto[[#This Row],[Veroperustemuutoksista johtuvien veromenetysten korvaus]]+Yhteenveto[[#This Row],[Kotikuntakorvaus, netto]]</f>
        <v>1635726.45103344</v>
      </c>
      <c r="S342" s="11"/>
      <c r="T342"/>
    </row>
    <row r="343" spans="1:20" ht="15" x14ac:dyDescent="0.25">
      <c r="A343" s="467" t="s">
        <v>1137</v>
      </c>
      <c r="B343" s="256" t="s">
        <v>344</v>
      </c>
      <c r="C343" s="37"/>
      <c r="D343" s="37"/>
      <c r="E343" s="37"/>
      <c r="F343" s="15"/>
      <c r="G343" s="16"/>
      <c r="H343" s="17"/>
      <c r="I343" s="17"/>
      <c r="J343" s="15"/>
      <c r="K343" s="15"/>
      <c r="L343" s="18"/>
      <c r="M343" s="15"/>
      <c r="N343" s="308"/>
      <c r="O343" s="308"/>
      <c r="P343" s="34"/>
      <c r="Q343" s="34">
        <v>4615175.2275297465</v>
      </c>
      <c r="R343" s="347">
        <f>+Yhteenveto[[#This Row],[Kunnan  peruspalvelujen valtionosuus ]]+Yhteenveto[[#This Row],[Veroperustemuutoksista johtuvien veromenetysten korvaus]]+Yhteenveto[[#This Row],[Kotikuntakorvaus, netto]]</f>
        <v>4615175.2275297465</v>
      </c>
      <c r="S343" s="11"/>
      <c r="T343"/>
    </row>
    <row r="344" spans="1:20" ht="15" x14ac:dyDescent="0.25">
      <c r="A344" s="467" t="s">
        <v>1138</v>
      </c>
      <c r="B344" s="256" t="s">
        <v>345</v>
      </c>
      <c r="C344" s="37"/>
      <c r="D344" s="37"/>
      <c r="E344" s="37"/>
      <c r="F344" s="15"/>
      <c r="G344" s="16"/>
      <c r="H344" s="17"/>
      <c r="I344" s="17"/>
      <c r="J344" s="15"/>
      <c r="K344" s="15"/>
      <c r="L344" s="18"/>
      <c r="M344" s="15"/>
      <c r="N344" s="308"/>
      <c r="O344" s="308"/>
      <c r="P344" s="34"/>
      <c r="Q344" s="34">
        <v>0</v>
      </c>
      <c r="R344" s="347">
        <f>+Yhteenveto[[#This Row],[Kunnan  peruspalvelujen valtionosuus ]]+Yhteenveto[[#This Row],[Veroperustemuutoksista johtuvien veromenetysten korvaus]]+Yhteenveto[[#This Row],[Kotikuntakorvaus, netto]]</f>
        <v>0</v>
      </c>
      <c r="S344" s="11"/>
      <c r="T344"/>
    </row>
    <row r="345" spans="1:20" ht="15" x14ac:dyDescent="0.25">
      <c r="A345" s="467" t="s">
        <v>1139</v>
      </c>
      <c r="B345" s="256" t="s">
        <v>346</v>
      </c>
      <c r="C345" s="37"/>
      <c r="D345" s="37"/>
      <c r="E345" s="37"/>
      <c r="F345" s="15"/>
      <c r="G345" s="16"/>
      <c r="H345" s="17"/>
      <c r="I345" s="17"/>
      <c r="J345" s="15"/>
      <c r="K345" s="15"/>
      <c r="L345" s="18"/>
      <c r="M345" s="15"/>
      <c r="N345" s="308"/>
      <c r="O345" s="308"/>
      <c r="P345" s="34"/>
      <c r="Q345" s="34">
        <v>1039194.5729870639</v>
      </c>
      <c r="R345" s="347">
        <f>+Yhteenveto[[#This Row],[Kunnan  peruspalvelujen valtionosuus ]]+Yhteenveto[[#This Row],[Veroperustemuutoksista johtuvien veromenetysten korvaus]]+Yhteenveto[[#This Row],[Kotikuntakorvaus, netto]]</f>
        <v>1039194.5729870639</v>
      </c>
      <c r="S345" s="11"/>
      <c r="T345"/>
    </row>
    <row r="346" spans="1:20" ht="15" x14ac:dyDescent="0.25">
      <c r="A346" s="46" t="s">
        <v>1140</v>
      </c>
      <c r="B346" s="469" t="s">
        <v>347</v>
      </c>
      <c r="C346" s="39"/>
      <c r="D346" s="39"/>
      <c r="E346" s="39"/>
      <c r="F346" s="15"/>
      <c r="G346" s="40"/>
      <c r="H346" s="41"/>
      <c r="I346" s="41"/>
      <c r="J346" s="15"/>
      <c r="K346" s="15"/>
      <c r="L346" s="42"/>
      <c r="M346" s="15"/>
      <c r="N346" s="308"/>
      <c r="O346" s="308"/>
      <c r="P346" s="34"/>
      <c r="Q346" s="34">
        <v>829800.0240058999</v>
      </c>
      <c r="R346" s="347">
        <f>+Yhteenveto[[#This Row],[Kunnan  peruspalvelujen valtionosuus ]]+Yhteenveto[[#This Row],[Veroperustemuutoksista johtuvien veromenetysten korvaus]]+Yhteenveto[[#This Row],[Kotikuntakorvaus, netto]]</f>
        <v>829800.0240058999</v>
      </c>
      <c r="S346" s="11"/>
      <c r="T346"/>
    </row>
    <row r="347" spans="1:20" ht="15" x14ac:dyDescent="0.25">
      <c r="A347" s="467" t="s">
        <v>1141</v>
      </c>
      <c r="B347" s="256" t="s">
        <v>348</v>
      </c>
      <c r="C347" s="37"/>
      <c r="D347" s="37"/>
      <c r="E347" s="37"/>
      <c r="F347" s="15"/>
      <c r="G347" s="16"/>
      <c r="H347" s="17"/>
      <c r="I347" s="17"/>
      <c r="J347" s="15"/>
      <c r="K347" s="15"/>
      <c r="L347" s="18"/>
      <c r="M347" s="15"/>
      <c r="N347" s="308"/>
      <c r="O347" s="308"/>
      <c r="P347" s="34"/>
      <c r="Q347" s="34">
        <v>2558094.4220328527</v>
      </c>
      <c r="R347" s="347">
        <f>+Yhteenveto[[#This Row],[Kunnan  peruspalvelujen valtionosuus ]]+Yhteenveto[[#This Row],[Veroperustemuutoksista johtuvien veromenetysten korvaus]]+Yhteenveto[[#This Row],[Kotikuntakorvaus, netto]]</f>
        <v>2558094.4220328527</v>
      </c>
      <c r="S347" s="11"/>
      <c r="T347"/>
    </row>
    <row r="348" spans="1:20" ht="15" x14ac:dyDescent="0.25">
      <c r="A348" s="467" t="s">
        <v>1142</v>
      </c>
      <c r="B348" s="256" t="s">
        <v>349</v>
      </c>
      <c r="C348" s="37"/>
      <c r="D348" s="37"/>
      <c r="E348" s="37"/>
      <c r="F348" s="15"/>
      <c r="G348" s="16"/>
      <c r="H348" s="17"/>
      <c r="I348" s="17"/>
      <c r="J348" s="15"/>
      <c r="K348" s="15"/>
      <c r="L348" s="18"/>
      <c r="M348" s="15"/>
      <c r="N348" s="308"/>
      <c r="O348" s="308"/>
      <c r="P348" s="34"/>
      <c r="Q348" s="34">
        <v>1355635.2503550681</v>
      </c>
      <c r="R348" s="347">
        <f>+Yhteenveto[[#This Row],[Kunnan  peruspalvelujen valtionosuus ]]+Yhteenveto[[#This Row],[Veroperustemuutoksista johtuvien veromenetysten korvaus]]+Yhteenveto[[#This Row],[Kotikuntakorvaus, netto]]</f>
        <v>1355635.2503550681</v>
      </c>
      <c r="S348" s="11"/>
      <c r="T348"/>
    </row>
    <row r="349" spans="1:20" ht="15" x14ac:dyDescent="0.25">
      <c r="A349" s="467" t="s">
        <v>1143</v>
      </c>
      <c r="B349" s="256" t="s">
        <v>350</v>
      </c>
      <c r="C349" s="37"/>
      <c r="D349" s="37"/>
      <c r="E349" s="37"/>
      <c r="F349" s="15"/>
      <c r="G349" s="16"/>
      <c r="H349" s="17"/>
      <c r="I349" s="17"/>
      <c r="J349" s="15"/>
      <c r="K349" s="15"/>
      <c r="L349" s="18"/>
      <c r="M349" s="15"/>
      <c r="N349" s="308"/>
      <c r="O349" s="308"/>
      <c r="P349" s="34"/>
      <c r="Q349" s="34">
        <v>3556857.9033630155</v>
      </c>
      <c r="R349" s="347">
        <f>+Yhteenveto[[#This Row],[Kunnan  peruspalvelujen valtionosuus ]]+Yhteenveto[[#This Row],[Veroperustemuutoksista johtuvien veromenetysten korvaus]]+Yhteenveto[[#This Row],[Kotikuntakorvaus, netto]]</f>
        <v>3556857.9033630155</v>
      </c>
      <c r="S349" s="11"/>
      <c r="T349"/>
    </row>
    <row r="350" spans="1:20" ht="15" x14ac:dyDescent="0.25">
      <c r="A350" s="467" t="s">
        <v>1144</v>
      </c>
      <c r="B350" s="256" t="s">
        <v>351</v>
      </c>
      <c r="C350" s="37"/>
      <c r="D350" s="37"/>
      <c r="E350" s="37"/>
      <c r="F350" s="15"/>
      <c r="G350" s="16"/>
      <c r="H350" s="17"/>
      <c r="I350" s="17"/>
      <c r="J350" s="15"/>
      <c r="K350" s="15"/>
      <c r="L350" s="18"/>
      <c r="M350" s="15"/>
      <c r="N350" s="308"/>
      <c r="O350" s="308"/>
      <c r="P350" s="34"/>
      <c r="Q350" s="34">
        <v>2564486.3850947996</v>
      </c>
      <c r="R350" s="347">
        <f>+Yhteenveto[[#This Row],[Kunnan  peruspalvelujen valtionosuus ]]+Yhteenveto[[#This Row],[Veroperustemuutoksista johtuvien veromenetysten korvaus]]+Yhteenveto[[#This Row],[Kotikuntakorvaus, netto]]</f>
        <v>2564486.3850947996</v>
      </c>
      <c r="S350" s="11"/>
      <c r="T350"/>
    </row>
    <row r="351" spans="1:20" ht="15" x14ac:dyDescent="0.25">
      <c r="A351" s="467" t="s">
        <v>1145</v>
      </c>
      <c r="B351" s="256" t="s">
        <v>352</v>
      </c>
      <c r="C351" s="37"/>
      <c r="D351" s="37"/>
      <c r="E351" s="37"/>
      <c r="F351" s="15"/>
      <c r="G351" s="16"/>
      <c r="H351" s="17"/>
      <c r="I351" s="17"/>
      <c r="J351" s="15"/>
      <c r="K351" s="15"/>
      <c r="L351" s="18"/>
      <c r="M351" s="15"/>
      <c r="N351" s="308"/>
      <c r="O351" s="308"/>
      <c r="P351" s="34"/>
      <c r="Q351" s="34">
        <v>661221.62469741586</v>
      </c>
      <c r="R351" s="347">
        <f>+Yhteenveto[[#This Row],[Kunnan  peruspalvelujen valtionosuus ]]+Yhteenveto[[#This Row],[Veroperustemuutoksista johtuvien veromenetysten korvaus]]+Yhteenveto[[#This Row],[Kotikuntakorvaus, netto]]</f>
        <v>661221.62469741586</v>
      </c>
      <c r="S351" s="11"/>
      <c r="T351"/>
    </row>
    <row r="352" spans="1:20" ht="15" x14ac:dyDescent="0.25">
      <c r="A352" s="467" t="s">
        <v>1146</v>
      </c>
      <c r="B352" s="256" t="s">
        <v>353</v>
      </c>
      <c r="C352" s="37"/>
      <c r="D352" s="37"/>
      <c r="E352" s="37"/>
      <c r="F352" s="15"/>
      <c r="G352" s="16"/>
      <c r="H352" s="17"/>
      <c r="I352" s="17"/>
      <c r="J352" s="15"/>
      <c r="K352" s="15"/>
      <c r="L352" s="18"/>
      <c r="M352" s="15"/>
      <c r="N352" s="308"/>
      <c r="O352" s="308"/>
      <c r="P352" s="34"/>
      <c r="Q352" s="34">
        <v>540621.45415511995</v>
      </c>
      <c r="R352" s="347">
        <f>+Yhteenveto[[#This Row],[Kunnan  peruspalvelujen valtionosuus ]]+Yhteenveto[[#This Row],[Veroperustemuutoksista johtuvien veromenetysten korvaus]]+Yhteenveto[[#This Row],[Kotikuntakorvaus, netto]]</f>
        <v>540621.45415511995</v>
      </c>
      <c r="S352" s="11"/>
      <c r="T352"/>
    </row>
    <row r="353" spans="1:20" ht="15" x14ac:dyDescent="0.25">
      <c r="A353" s="46" t="s">
        <v>1147</v>
      </c>
      <c r="B353" s="469" t="s">
        <v>354</v>
      </c>
      <c r="C353" s="39"/>
      <c r="D353" s="39"/>
      <c r="E353" s="39"/>
      <c r="F353" s="15"/>
      <c r="G353" s="40"/>
      <c r="H353" s="41"/>
      <c r="I353" s="41"/>
      <c r="J353" s="15"/>
      <c r="K353" s="15"/>
      <c r="L353" s="42"/>
      <c r="M353" s="15"/>
      <c r="N353" s="308"/>
      <c r="O353" s="308"/>
      <c r="P353" s="34"/>
      <c r="Q353" s="34">
        <v>1287865.0395777882</v>
      </c>
      <c r="R353" s="347">
        <f>+Yhteenveto[[#This Row],[Kunnan  peruspalvelujen valtionosuus ]]+Yhteenveto[[#This Row],[Veroperustemuutoksista johtuvien veromenetysten korvaus]]+Yhteenveto[[#This Row],[Kotikuntakorvaus, netto]]</f>
        <v>1287865.0395777882</v>
      </c>
      <c r="S353" s="11"/>
      <c r="T353"/>
    </row>
    <row r="354" spans="1:20" ht="15" x14ac:dyDescent="0.25">
      <c r="A354" s="467" t="s">
        <v>1148</v>
      </c>
      <c r="B354" s="256" t="s">
        <v>355</v>
      </c>
      <c r="C354" s="37"/>
      <c r="D354" s="37"/>
      <c r="E354" s="37"/>
      <c r="F354" s="15"/>
      <c r="G354" s="16"/>
      <c r="H354" s="17"/>
      <c r="I354" s="17"/>
      <c r="J354" s="15"/>
      <c r="K354" s="15"/>
      <c r="L354" s="18"/>
      <c r="M354" s="15"/>
      <c r="N354" s="308"/>
      <c r="O354" s="308"/>
      <c r="P354" s="34"/>
      <c r="Q354" s="34">
        <v>2046814.388680168</v>
      </c>
      <c r="R354" s="347">
        <f>+Yhteenveto[[#This Row],[Kunnan  peruspalvelujen valtionosuus ]]+Yhteenveto[[#This Row],[Veroperustemuutoksista johtuvien veromenetysten korvaus]]+Yhteenveto[[#This Row],[Kotikuntakorvaus, netto]]</f>
        <v>2046814.388680168</v>
      </c>
      <c r="S354" s="11"/>
      <c r="T354"/>
    </row>
    <row r="355" spans="1:20" ht="15" x14ac:dyDescent="0.25">
      <c r="A355" s="467" t="s">
        <v>1149</v>
      </c>
      <c r="B355" s="256" t="s">
        <v>356</v>
      </c>
      <c r="C355" s="37"/>
      <c r="D355" s="37"/>
      <c r="E355" s="37"/>
      <c r="F355" s="15"/>
      <c r="G355" s="16"/>
      <c r="H355" s="17"/>
      <c r="I355" s="17"/>
      <c r="J355" s="15"/>
      <c r="K355" s="15"/>
      <c r="L355" s="18"/>
      <c r="M355" s="15"/>
      <c r="N355" s="308"/>
      <c r="O355" s="308"/>
      <c r="P355" s="34"/>
      <c r="Q355" s="34">
        <v>1192447.6632675037</v>
      </c>
      <c r="R355" s="347">
        <f>+Yhteenveto[[#This Row],[Kunnan  peruspalvelujen valtionosuus ]]+Yhteenveto[[#This Row],[Veroperustemuutoksista johtuvien veromenetysten korvaus]]+Yhteenveto[[#This Row],[Kotikuntakorvaus, netto]]</f>
        <v>1192447.6632675037</v>
      </c>
      <c r="S355" s="11"/>
      <c r="T355"/>
    </row>
    <row r="356" spans="1:20" ht="15" x14ac:dyDescent="0.25">
      <c r="A356" s="467" t="s">
        <v>1150</v>
      </c>
      <c r="B356" s="256" t="s">
        <v>357</v>
      </c>
      <c r="C356" s="37"/>
      <c r="D356" s="37"/>
      <c r="E356" s="37"/>
      <c r="F356" s="15"/>
      <c r="G356" s="16"/>
      <c r="H356" s="17"/>
      <c r="I356" s="17"/>
      <c r="J356" s="15"/>
      <c r="K356" s="15"/>
      <c r="L356" s="18"/>
      <c r="M356" s="15"/>
      <c r="N356" s="308"/>
      <c r="O356" s="308"/>
      <c r="P356" s="34"/>
      <c r="Q356" s="34">
        <v>1141311.9587719201</v>
      </c>
      <c r="R356" s="347">
        <f>+Yhteenveto[[#This Row],[Kunnan  peruspalvelujen valtionosuus ]]+Yhteenveto[[#This Row],[Veroperustemuutoksista johtuvien veromenetysten korvaus]]+Yhteenveto[[#This Row],[Kotikuntakorvaus, netto]]</f>
        <v>1141311.9587719201</v>
      </c>
      <c r="S356" s="11"/>
      <c r="T356"/>
    </row>
    <row r="357" spans="1:20" ht="15" x14ac:dyDescent="0.25">
      <c r="A357" s="467" t="s">
        <v>1151</v>
      </c>
      <c r="B357" s="256" t="s">
        <v>358</v>
      </c>
      <c r="C357" s="37"/>
      <c r="D357" s="37"/>
      <c r="E357" s="37"/>
      <c r="F357" s="15"/>
      <c r="G357" s="16"/>
      <c r="H357" s="17"/>
      <c r="I357" s="17"/>
      <c r="J357" s="15"/>
      <c r="K357" s="15"/>
      <c r="L357" s="18"/>
      <c r="M357" s="15"/>
      <c r="N357" s="308"/>
      <c r="O357" s="308"/>
      <c r="P357" s="34"/>
      <c r="Q357" s="34">
        <v>251057.82628855997</v>
      </c>
      <c r="R357" s="347">
        <f>+Yhteenveto[[#This Row],[Kunnan  peruspalvelujen valtionosuus ]]+Yhteenveto[[#This Row],[Veroperustemuutoksista johtuvien veromenetysten korvaus]]+Yhteenveto[[#This Row],[Kotikuntakorvaus, netto]]</f>
        <v>251057.82628855997</v>
      </c>
      <c r="S357" s="11"/>
      <c r="T357"/>
    </row>
    <row r="358" spans="1:20" ht="15" x14ac:dyDescent="0.25">
      <c r="A358" s="467" t="s">
        <v>1152</v>
      </c>
      <c r="B358" s="256" t="s">
        <v>359</v>
      </c>
      <c r="C358" s="37"/>
      <c r="D358" s="37"/>
      <c r="E358" s="37"/>
      <c r="F358" s="15"/>
      <c r="G358" s="16"/>
      <c r="H358" s="17"/>
      <c r="I358" s="17"/>
      <c r="J358" s="15"/>
      <c r="K358" s="15"/>
      <c r="L358" s="18"/>
      <c r="M358" s="15"/>
      <c r="N358" s="308"/>
      <c r="O358" s="308"/>
      <c r="P358" s="34"/>
      <c r="Q358" s="34">
        <v>768729.82270319189</v>
      </c>
      <c r="R358" s="347">
        <f>+Yhteenveto[[#This Row],[Kunnan  peruspalvelujen valtionosuus ]]+Yhteenveto[[#This Row],[Veroperustemuutoksista johtuvien veromenetysten korvaus]]+Yhteenveto[[#This Row],[Kotikuntakorvaus, netto]]</f>
        <v>768729.82270319189</v>
      </c>
      <c r="S358" s="11"/>
      <c r="T358"/>
    </row>
    <row r="359" spans="1:20" ht="15" x14ac:dyDescent="0.25">
      <c r="A359" s="467" t="s">
        <v>1153</v>
      </c>
      <c r="B359" s="256" t="s">
        <v>360</v>
      </c>
      <c r="C359" s="37"/>
      <c r="D359" s="37"/>
      <c r="E359" s="37"/>
      <c r="F359" s="15"/>
      <c r="G359" s="16"/>
      <c r="H359" s="17"/>
      <c r="I359" s="17"/>
      <c r="J359" s="15"/>
      <c r="K359" s="15"/>
      <c r="L359" s="18"/>
      <c r="M359" s="15"/>
      <c r="N359" s="308"/>
      <c r="O359" s="308"/>
      <c r="P359" s="34"/>
      <c r="Q359" s="34">
        <v>454368.45862039994</v>
      </c>
      <c r="R359" s="347">
        <f>+Yhteenveto[[#This Row],[Kunnan  peruspalvelujen valtionosuus ]]+Yhteenveto[[#This Row],[Veroperustemuutoksista johtuvien veromenetysten korvaus]]+Yhteenveto[[#This Row],[Kotikuntakorvaus, netto]]</f>
        <v>454368.45862039994</v>
      </c>
      <c r="S359" s="11"/>
      <c r="T359"/>
    </row>
    <row r="360" spans="1:20" ht="15" x14ac:dyDescent="0.25">
      <c r="A360" s="467" t="s">
        <v>1154</v>
      </c>
      <c r="B360" s="256" t="s">
        <v>1085</v>
      </c>
      <c r="C360" s="37"/>
      <c r="D360" s="37"/>
      <c r="E360" s="37"/>
      <c r="F360" s="15"/>
      <c r="G360" s="16"/>
      <c r="H360" s="17"/>
      <c r="I360" s="17"/>
      <c r="J360" s="15"/>
      <c r="K360" s="15"/>
      <c r="L360" s="18"/>
      <c r="M360" s="15"/>
      <c r="N360" s="308"/>
      <c r="O360" s="308"/>
      <c r="P360" s="34"/>
      <c r="Q360" s="34">
        <v>6358077.95655936</v>
      </c>
      <c r="R360" s="347">
        <f>+Yhteenveto[[#This Row],[Kunnan  peruspalvelujen valtionosuus ]]+Yhteenveto[[#This Row],[Veroperustemuutoksista johtuvien veromenetysten korvaus]]+Yhteenveto[[#This Row],[Kotikuntakorvaus, netto]]</f>
        <v>6358077.95655936</v>
      </c>
      <c r="S360" s="11"/>
      <c r="T360"/>
    </row>
    <row r="361" spans="1:20" ht="15" x14ac:dyDescent="0.25">
      <c r="A361" s="467" t="s">
        <v>1155</v>
      </c>
      <c r="B361" s="256" t="s">
        <v>1086</v>
      </c>
      <c r="C361" s="37"/>
      <c r="D361" s="37"/>
      <c r="E361" s="37"/>
      <c r="F361" s="15"/>
      <c r="G361" s="16"/>
      <c r="H361" s="17"/>
      <c r="I361" s="17"/>
      <c r="J361" s="15"/>
      <c r="K361" s="15"/>
      <c r="L361" s="18"/>
      <c r="M361" s="15"/>
      <c r="N361" s="308"/>
      <c r="O361" s="308"/>
      <c r="P361" s="34"/>
      <c r="Q361" s="34">
        <v>6518262.0911238408</v>
      </c>
      <c r="R361" s="347">
        <f>+Yhteenveto[[#This Row],[Kunnan  peruspalvelujen valtionosuus ]]+Yhteenveto[[#This Row],[Veroperustemuutoksista johtuvien veromenetysten korvaus]]+Yhteenveto[[#This Row],[Kotikuntakorvaus, netto]]</f>
        <v>6518262.0911238408</v>
      </c>
      <c r="S361" s="11"/>
      <c r="T361"/>
    </row>
    <row r="362" spans="1:20" ht="15" x14ac:dyDescent="0.25">
      <c r="A362" s="467" t="s">
        <v>1156</v>
      </c>
      <c r="B362" s="256" t="s">
        <v>361</v>
      </c>
      <c r="C362" s="37"/>
      <c r="D362" s="37"/>
      <c r="E362" s="37"/>
      <c r="F362" s="15"/>
      <c r="G362" s="16"/>
      <c r="H362" s="17"/>
      <c r="I362" s="17"/>
      <c r="J362" s="15"/>
      <c r="K362" s="15"/>
      <c r="L362" s="18"/>
      <c r="M362" s="15"/>
      <c r="N362" s="308"/>
      <c r="O362" s="308"/>
      <c r="P362" s="34"/>
      <c r="Q362" s="34">
        <v>5654752.52685</v>
      </c>
      <c r="R362" s="347">
        <f>+Yhteenveto[[#This Row],[Kunnan  peruspalvelujen valtionosuus ]]+Yhteenveto[[#This Row],[Veroperustemuutoksista johtuvien veromenetysten korvaus]]+Yhteenveto[[#This Row],[Kotikuntakorvaus, netto]]</f>
        <v>5654752.52685</v>
      </c>
      <c r="S362" s="11"/>
      <c r="T362"/>
    </row>
    <row r="363" spans="1:20" ht="15" x14ac:dyDescent="0.25">
      <c r="A363" s="467" t="s">
        <v>1157</v>
      </c>
      <c r="B363" s="256" t="s">
        <v>362</v>
      </c>
      <c r="C363" s="37"/>
      <c r="D363" s="37"/>
      <c r="E363" s="37"/>
      <c r="F363" s="15"/>
      <c r="G363" s="16"/>
      <c r="H363" s="17"/>
      <c r="I363" s="17"/>
      <c r="J363" s="15"/>
      <c r="K363" s="15"/>
      <c r="L363" s="18"/>
      <c r="M363" s="15"/>
      <c r="N363" s="308"/>
      <c r="O363" s="308"/>
      <c r="P363" s="34"/>
      <c r="Q363" s="34">
        <v>4634119.1428919993</v>
      </c>
      <c r="R363" s="347">
        <f>+Yhteenveto[[#This Row],[Kunnan  peruspalvelujen valtionosuus ]]+Yhteenveto[[#This Row],[Veroperustemuutoksista johtuvien veromenetysten korvaus]]+Yhteenveto[[#This Row],[Kotikuntakorvaus, netto]]</f>
        <v>4634119.1428919993</v>
      </c>
      <c r="S363" s="11"/>
      <c r="T363"/>
    </row>
    <row r="364" spans="1:20" ht="15" x14ac:dyDescent="0.25">
      <c r="A364" s="467" t="s">
        <v>1158</v>
      </c>
      <c r="B364" s="256" t="s">
        <v>364</v>
      </c>
      <c r="C364" s="37"/>
      <c r="D364" s="37"/>
      <c r="E364" s="37"/>
      <c r="F364" s="15"/>
      <c r="G364" s="16"/>
      <c r="H364" s="17"/>
      <c r="I364" s="17"/>
      <c r="J364" s="15"/>
      <c r="K364" s="15"/>
      <c r="L364" s="18"/>
      <c r="M364" s="15"/>
      <c r="N364" s="308"/>
      <c r="O364" s="308"/>
      <c r="P364" s="34"/>
      <c r="Q364" s="34">
        <v>1690388.3920899997</v>
      </c>
      <c r="R364" s="347">
        <f>+Yhteenveto[[#This Row],[Kunnan  peruspalvelujen valtionosuus ]]+Yhteenveto[[#This Row],[Veroperustemuutoksista johtuvien veromenetysten korvaus]]+Yhteenveto[[#This Row],[Kotikuntakorvaus, netto]]</f>
        <v>1690388.3920899997</v>
      </c>
      <c r="S364" s="11"/>
      <c r="T364"/>
    </row>
    <row r="365" spans="1:20" ht="15" x14ac:dyDescent="0.25">
      <c r="A365" s="467" t="s">
        <v>1159</v>
      </c>
      <c r="B365" s="256" t="s">
        <v>365</v>
      </c>
      <c r="C365" s="37"/>
      <c r="D365" s="37"/>
      <c r="E365" s="37"/>
      <c r="F365" s="15"/>
      <c r="G365" s="16"/>
      <c r="H365" s="17"/>
      <c r="I365" s="17"/>
      <c r="J365" s="15"/>
      <c r="K365" s="15"/>
      <c r="L365" s="18"/>
      <c r="M365" s="15"/>
      <c r="N365" s="308"/>
      <c r="O365" s="308"/>
      <c r="P365" s="34"/>
      <c r="Q365" s="34">
        <v>2926381.6574400002</v>
      </c>
      <c r="R365" s="347">
        <f>+Yhteenveto[[#This Row],[Kunnan  peruspalvelujen valtionosuus ]]+Yhteenveto[[#This Row],[Veroperustemuutoksista johtuvien veromenetysten korvaus]]+Yhteenveto[[#This Row],[Kotikuntakorvaus, netto]]</f>
        <v>2926381.6574400002</v>
      </c>
      <c r="S365" s="11"/>
      <c r="T365"/>
    </row>
    <row r="366" spans="1:20" ht="15" x14ac:dyDescent="0.25">
      <c r="A366" s="467" t="s">
        <v>1160</v>
      </c>
      <c r="B366" s="256" t="s">
        <v>363</v>
      </c>
      <c r="C366" s="37"/>
      <c r="D366" s="37"/>
      <c r="E366" s="37"/>
      <c r="F366" s="15"/>
      <c r="G366" s="16"/>
      <c r="H366" s="17"/>
      <c r="I366" s="17"/>
      <c r="J366" s="15"/>
      <c r="K366" s="15"/>
      <c r="L366" s="18"/>
      <c r="M366" s="15"/>
      <c r="N366" s="308"/>
      <c r="O366" s="308"/>
      <c r="P366" s="34"/>
      <c r="Q366" s="34">
        <v>754115.15980000002</v>
      </c>
      <c r="R366" s="347">
        <f>+Yhteenveto[[#This Row],[Kunnan  peruspalvelujen valtionosuus ]]+Yhteenveto[[#This Row],[Veroperustemuutoksista johtuvien veromenetysten korvaus]]+Yhteenveto[[#This Row],[Kotikuntakorvaus, netto]]</f>
        <v>754115.15980000002</v>
      </c>
      <c r="S366" s="11"/>
      <c r="T366"/>
    </row>
    <row r="367" spans="1:20" ht="15" x14ac:dyDescent="0.25">
      <c r="A367" s="467" t="s">
        <v>1161</v>
      </c>
      <c r="B367" s="256" t="s">
        <v>1087</v>
      </c>
      <c r="C367" s="37"/>
      <c r="D367" s="37"/>
      <c r="E367" s="37"/>
      <c r="F367" s="15"/>
      <c r="G367" s="16"/>
      <c r="H367" s="17"/>
      <c r="I367" s="17"/>
      <c r="J367" s="15"/>
      <c r="K367" s="15"/>
      <c r="L367" s="18"/>
      <c r="M367" s="15"/>
      <c r="N367" s="308"/>
      <c r="O367" s="308"/>
      <c r="P367" s="34"/>
      <c r="Q367" s="34">
        <v>656406.13270999992</v>
      </c>
      <c r="R367" s="347">
        <f>+Yhteenveto[[#This Row],[Kunnan  peruspalvelujen valtionosuus ]]+Yhteenveto[[#This Row],[Veroperustemuutoksista johtuvien veromenetysten korvaus]]+Yhteenveto[[#This Row],[Kotikuntakorvaus, netto]]</f>
        <v>656406.13270999992</v>
      </c>
      <c r="S367" s="11"/>
      <c r="T367"/>
    </row>
    <row r="368" spans="1:20" ht="15" x14ac:dyDescent="0.25">
      <c r="A368" s="467" t="s">
        <v>1162</v>
      </c>
      <c r="B368" s="256" t="s">
        <v>704</v>
      </c>
      <c r="C368" s="37"/>
      <c r="D368" s="37"/>
      <c r="E368" s="37"/>
      <c r="F368" s="15"/>
      <c r="G368" s="16"/>
      <c r="H368" s="17"/>
      <c r="I368" s="17"/>
      <c r="J368" s="15"/>
      <c r="K368" s="15"/>
      <c r="L368" s="18"/>
      <c r="M368" s="15"/>
      <c r="N368" s="308"/>
      <c r="O368" s="308"/>
      <c r="P368" s="34"/>
      <c r="Q368" s="34">
        <v>12146270.049764318</v>
      </c>
      <c r="R368" s="347">
        <f>+Yhteenveto[[#This Row],[Kunnan  peruspalvelujen valtionosuus ]]+Yhteenveto[[#This Row],[Veroperustemuutoksista johtuvien veromenetysten korvaus]]+Yhteenveto[[#This Row],[Kotikuntakorvaus, netto]]</f>
        <v>12146270.049764318</v>
      </c>
      <c r="S368" s="11"/>
      <c r="T368"/>
    </row>
    <row r="369" spans="1:20" s="45" customFormat="1" ht="15" x14ac:dyDescent="0.25">
      <c r="A369" s="46" t="s">
        <v>1163</v>
      </c>
      <c r="B369" s="469" t="s">
        <v>705</v>
      </c>
      <c r="C369" s="39"/>
      <c r="D369" s="39"/>
      <c r="E369" s="39"/>
      <c r="F369" s="15"/>
      <c r="G369" s="40"/>
      <c r="H369" s="41"/>
      <c r="I369" s="41"/>
      <c r="J369" s="15"/>
      <c r="K369" s="15"/>
      <c r="L369" s="42"/>
      <c r="M369" s="15"/>
      <c r="N369" s="308"/>
      <c r="O369" s="308"/>
      <c r="P369" s="34"/>
      <c r="Q369" s="34">
        <v>6904860.3389669601</v>
      </c>
      <c r="R369" s="347">
        <f>+Yhteenveto[[#This Row],[Kunnan  peruspalvelujen valtionosuus ]]+Yhteenveto[[#This Row],[Veroperustemuutoksista johtuvien veromenetysten korvaus]]+Yhteenveto[[#This Row],[Kotikuntakorvaus, netto]]</f>
        <v>6904860.3389669601</v>
      </c>
      <c r="S369" s="44"/>
    </row>
    <row r="370" spans="1:20" ht="15" x14ac:dyDescent="0.25">
      <c r="A370" s="467" t="s">
        <v>1164</v>
      </c>
      <c r="B370" s="256" t="s">
        <v>706</v>
      </c>
      <c r="C370" s="37"/>
      <c r="D370" s="37"/>
      <c r="E370" s="37"/>
      <c r="F370" s="15"/>
      <c r="G370" s="16"/>
      <c r="H370" s="17"/>
      <c r="I370" s="17"/>
      <c r="J370" s="15"/>
      <c r="K370" s="15"/>
      <c r="L370" s="18"/>
      <c r="M370" s="15"/>
      <c r="N370" s="308"/>
      <c r="O370" s="308"/>
      <c r="P370" s="34"/>
      <c r="Q370" s="34">
        <v>7733505.1889255187</v>
      </c>
      <c r="R370" s="347">
        <f>+Yhteenveto[[#This Row],[Kunnan  peruspalvelujen valtionosuus ]]+Yhteenveto[[#This Row],[Veroperustemuutoksista johtuvien veromenetysten korvaus]]+Yhteenveto[[#This Row],[Kotikuntakorvaus, netto]]</f>
        <v>7733505.1889255187</v>
      </c>
      <c r="S370" s="11"/>
      <c r="T370"/>
    </row>
    <row r="371" spans="1:20" ht="15" x14ac:dyDescent="0.25">
      <c r="A371" s="467" t="s">
        <v>1165</v>
      </c>
      <c r="B371" s="256" t="s">
        <v>715</v>
      </c>
      <c r="C371" s="37"/>
      <c r="D371" s="37"/>
      <c r="E371" s="37"/>
      <c r="F371" s="15"/>
      <c r="G371" s="16"/>
      <c r="H371" s="17"/>
      <c r="I371" s="17"/>
      <c r="J371" s="15"/>
      <c r="K371" s="15"/>
      <c r="L371" s="18"/>
      <c r="M371" s="15"/>
      <c r="N371" s="308"/>
      <c r="O371" s="308"/>
      <c r="P371" s="34"/>
      <c r="Q371" s="34">
        <v>6481296.5216089599</v>
      </c>
      <c r="R371" s="347">
        <f>+Yhteenveto[[#This Row],[Kunnan  peruspalvelujen valtionosuus ]]+Yhteenveto[[#This Row],[Veroperustemuutoksista johtuvien veromenetysten korvaus]]+Yhteenveto[[#This Row],[Kotikuntakorvaus, netto]]</f>
        <v>6481296.5216089599</v>
      </c>
      <c r="S371" s="11"/>
      <c r="T371"/>
    </row>
    <row r="372" spans="1:20" ht="15" x14ac:dyDescent="0.25">
      <c r="A372" s="467" t="s">
        <v>1166</v>
      </c>
      <c r="B372" s="256" t="s">
        <v>707</v>
      </c>
      <c r="C372" s="37"/>
      <c r="D372" s="37"/>
      <c r="E372" s="37"/>
      <c r="F372" s="15"/>
      <c r="G372" s="16"/>
      <c r="H372" s="17"/>
      <c r="I372" s="17"/>
      <c r="J372" s="15"/>
      <c r="K372" s="15"/>
      <c r="L372" s="18"/>
      <c r="M372" s="15"/>
      <c r="N372" s="308"/>
      <c r="O372" s="308"/>
      <c r="P372" s="34"/>
      <c r="Q372" s="34">
        <v>8890219.4683286399</v>
      </c>
      <c r="R372" s="347">
        <f>+Yhteenveto[[#This Row],[Kunnan  peruspalvelujen valtionosuus ]]+Yhteenveto[[#This Row],[Veroperustemuutoksista johtuvien veromenetysten korvaus]]+Yhteenveto[[#This Row],[Kotikuntakorvaus, netto]]</f>
        <v>8890219.4683286399</v>
      </c>
      <c r="S372" s="11"/>
      <c r="T372"/>
    </row>
    <row r="373" spans="1:20" ht="15" x14ac:dyDescent="0.25">
      <c r="A373" s="467" t="s">
        <v>1167</v>
      </c>
      <c r="B373" s="256" t="s">
        <v>708</v>
      </c>
      <c r="C373" s="37"/>
      <c r="D373" s="37"/>
      <c r="E373" s="37"/>
      <c r="F373" s="15"/>
      <c r="G373" s="16"/>
      <c r="H373" s="17"/>
      <c r="I373" s="17"/>
      <c r="J373" s="15"/>
      <c r="K373" s="15"/>
      <c r="L373" s="18"/>
      <c r="M373" s="15"/>
      <c r="N373" s="308"/>
      <c r="O373" s="308"/>
      <c r="P373" s="34"/>
      <c r="Q373" s="34">
        <v>4902558.6569109596</v>
      </c>
      <c r="R373" s="347">
        <f>+Yhteenveto[[#This Row],[Kunnan  peruspalvelujen valtionosuus ]]+Yhteenveto[[#This Row],[Veroperustemuutoksista johtuvien veromenetysten korvaus]]+Yhteenveto[[#This Row],[Kotikuntakorvaus, netto]]</f>
        <v>4902558.6569109596</v>
      </c>
      <c r="S373" s="11"/>
      <c r="T373"/>
    </row>
    <row r="374" spans="1:20" ht="15" x14ac:dyDescent="0.25">
      <c r="A374" s="467" t="s">
        <v>1168</v>
      </c>
      <c r="B374" s="256" t="s">
        <v>366</v>
      </c>
      <c r="C374" s="37"/>
      <c r="D374" s="37"/>
      <c r="E374" s="37"/>
      <c r="F374" s="15"/>
      <c r="G374" s="16"/>
      <c r="H374" s="17"/>
      <c r="I374" s="17"/>
      <c r="J374" s="15"/>
      <c r="K374" s="15"/>
      <c r="L374" s="18"/>
      <c r="M374" s="15"/>
      <c r="N374" s="308"/>
      <c r="O374" s="308"/>
      <c r="P374" s="34"/>
      <c r="Q374" s="34">
        <v>9364610.9437696002</v>
      </c>
      <c r="R374" s="347">
        <f>+Yhteenveto[[#This Row],[Kunnan  peruspalvelujen valtionosuus ]]+Yhteenveto[[#This Row],[Veroperustemuutoksista johtuvien veromenetysten korvaus]]+Yhteenveto[[#This Row],[Kotikuntakorvaus, netto]]</f>
        <v>9364610.9437696002</v>
      </c>
      <c r="S374" s="11"/>
      <c r="T374"/>
    </row>
    <row r="375" spans="1:20" ht="15" x14ac:dyDescent="0.25">
      <c r="A375" s="467" t="s">
        <v>1169</v>
      </c>
      <c r="B375" s="256" t="s">
        <v>709</v>
      </c>
      <c r="C375" s="37"/>
      <c r="D375" s="37"/>
      <c r="E375" s="37"/>
      <c r="F375" s="15"/>
      <c r="G375" s="16"/>
      <c r="H375" s="17"/>
      <c r="I375" s="17"/>
      <c r="J375" s="15"/>
      <c r="K375" s="15"/>
      <c r="L375" s="18"/>
      <c r="M375" s="15"/>
      <c r="N375" s="308"/>
      <c r="O375" s="308"/>
      <c r="P375" s="34"/>
      <c r="Q375" s="34">
        <v>4967248.403562</v>
      </c>
      <c r="R375" s="347">
        <f>+Yhteenveto[[#This Row],[Kunnan  peruspalvelujen valtionosuus ]]+Yhteenveto[[#This Row],[Veroperustemuutoksista johtuvien veromenetysten korvaus]]+Yhteenveto[[#This Row],[Kotikuntakorvaus, netto]]</f>
        <v>4967248.403562</v>
      </c>
      <c r="S375" s="11"/>
      <c r="T375"/>
    </row>
    <row r="376" spans="1:20" x14ac:dyDescent="0.2">
      <c r="A376" s="47"/>
      <c r="B376" s="48"/>
      <c r="C376" s="49"/>
      <c r="D376" s="49"/>
      <c r="E376" s="49"/>
      <c r="N376" s="113"/>
      <c r="O376" s="113"/>
      <c r="P376" s="346"/>
      <c r="Q376" s="113"/>
      <c r="R376" s="70"/>
      <c r="S376" s="25"/>
    </row>
    <row r="377" spans="1:20" x14ac:dyDescent="0.2">
      <c r="A377" s="47"/>
      <c r="B377" s="48"/>
      <c r="C377" s="49"/>
      <c r="D377" s="49"/>
      <c r="E377" s="49"/>
      <c r="N377" s="113"/>
      <c r="O377" s="113"/>
      <c r="P377" s="346"/>
      <c r="Q377" s="113"/>
      <c r="R377" s="70"/>
      <c r="S377" s="25"/>
    </row>
    <row r="378" spans="1:20" x14ac:dyDescent="0.2">
      <c r="A378" s="52"/>
      <c r="N378" s="113"/>
      <c r="O378" s="113"/>
      <c r="P378" s="346"/>
      <c r="Q378" s="113"/>
      <c r="R378" s="70"/>
      <c r="S378" s="25"/>
    </row>
    <row r="379" spans="1:20" x14ac:dyDescent="0.2">
      <c r="A379" s="52"/>
      <c r="P379" s="346"/>
      <c r="R379" s="70"/>
    </row>
    <row r="380" spans="1:20" x14ac:dyDescent="0.2">
      <c r="A380" s="52"/>
      <c r="P380" s="346"/>
      <c r="R380" s="70"/>
    </row>
    <row r="381" spans="1:20" x14ac:dyDescent="0.2">
      <c r="A381" s="52"/>
      <c r="P381" s="346"/>
      <c r="R381" s="70"/>
    </row>
    <row r="382" spans="1:20" x14ac:dyDescent="0.2">
      <c r="A382" s="52"/>
      <c r="P382" s="346"/>
      <c r="R382" s="70"/>
    </row>
    <row r="383" spans="1:20" x14ac:dyDescent="0.2">
      <c r="A383" s="52"/>
      <c r="R383" s="70"/>
    </row>
    <row r="384" spans="1:20" x14ac:dyDescent="0.2">
      <c r="A384" s="52"/>
      <c r="R384" s="70"/>
    </row>
    <row r="385" spans="1:18" x14ac:dyDescent="0.2">
      <c r="A385" s="52"/>
      <c r="R385" s="70"/>
    </row>
    <row r="386" spans="1:18" x14ac:dyDescent="0.2">
      <c r="A386" s="52"/>
      <c r="R386" s="70"/>
    </row>
    <row r="387" spans="1:18" x14ac:dyDescent="0.2">
      <c r="A387" s="52"/>
      <c r="R387" s="70"/>
    </row>
    <row r="388" spans="1:18" x14ac:dyDescent="0.2">
      <c r="A388" s="53"/>
      <c r="R388" s="70"/>
    </row>
    <row r="389" spans="1:18" x14ac:dyDescent="0.2">
      <c r="A389" s="53"/>
      <c r="B389" s="54"/>
      <c r="R389" s="70"/>
    </row>
    <row r="390" spans="1:18" x14ac:dyDescent="0.2">
      <c r="A390" s="53"/>
      <c r="B390" s="55"/>
    </row>
    <row r="391" spans="1:18" x14ac:dyDescent="0.2">
      <c r="A391" s="53"/>
    </row>
    <row r="392" spans="1:18" x14ac:dyDescent="0.2">
      <c r="A392" s="53"/>
    </row>
    <row r="393" spans="1:18" x14ac:dyDescent="0.2">
      <c r="A393" s="53"/>
      <c r="C393" s="7"/>
      <c r="D393" s="7"/>
      <c r="E393" s="7"/>
    </row>
    <row r="394" spans="1:18" x14ac:dyDescent="0.2">
      <c r="A394" s="53"/>
      <c r="B394" s="54"/>
      <c r="C394" s="7"/>
      <c r="D394" s="7"/>
      <c r="E394" s="7"/>
    </row>
    <row r="395" spans="1:18" x14ac:dyDescent="0.2">
      <c r="A395" s="53"/>
      <c r="B395" s="56"/>
      <c r="C395" s="7"/>
      <c r="D395" s="7"/>
      <c r="E395" s="7"/>
    </row>
    <row r="396" spans="1:18" x14ac:dyDescent="0.2">
      <c r="A396" s="57"/>
      <c r="B396" s="56"/>
      <c r="C396" s="7"/>
      <c r="D396" s="7"/>
      <c r="E396" s="7"/>
    </row>
    <row r="397" spans="1:18" x14ac:dyDescent="0.2">
      <c r="A397" s="53"/>
      <c r="B397" s="54"/>
      <c r="C397" s="7"/>
      <c r="D397" s="7"/>
      <c r="E397" s="7"/>
    </row>
    <row r="398" spans="1:18" x14ac:dyDescent="0.2">
      <c r="A398" s="53"/>
      <c r="C398" s="7"/>
      <c r="D398" s="7"/>
      <c r="E398" s="7"/>
    </row>
    <row r="399" spans="1:18" x14ac:dyDescent="0.2">
      <c r="A399" s="53"/>
      <c r="C399" s="7"/>
      <c r="D399" s="7"/>
      <c r="E399" s="7"/>
    </row>
    <row r="400" spans="1:18" x14ac:dyDescent="0.2">
      <c r="A400" s="57"/>
    </row>
    <row r="401" spans="1:2" x14ac:dyDescent="0.2">
      <c r="A401" s="53"/>
    </row>
    <row r="402" spans="1:2" x14ac:dyDescent="0.2">
      <c r="A402" s="53"/>
    </row>
    <row r="403" spans="1:2" x14ac:dyDescent="0.2">
      <c r="A403" s="53"/>
    </row>
    <row r="404" spans="1:2" x14ac:dyDescent="0.2">
      <c r="A404" s="53"/>
      <c r="B404" s="55"/>
    </row>
  </sheetData>
  <pageMargins left="0.51181102362204722" right="0.51181102362204722" top="0.55118110236220474" bottom="0.55118110236220474" header="0.31496062992125984" footer="0.31496062992125984"/>
  <pageSetup paperSize="9" scale="65" orientation="landscape" r:id="rId1"/>
  <ignoredErrors>
    <ignoredError sqref="R6:R7 R8:R375" calculatedColumn="1"/>
    <ignoredError sqref="A300:A375" numberStoredAsText="1"/>
  </ignoredError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306"/>
  <sheetViews>
    <sheetView zoomScale="80" zoomScaleNormal="80" workbookViewId="0">
      <pane xSplit="2" ySplit="6" topLeftCell="C7" activePane="bottomRight" state="frozen"/>
      <selection activeCell="G29" sqref="G29"/>
      <selection pane="topRight" activeCell="G29" sqref="G29"/>
      <selection pane="bottomLeft" activeCell="G29" sqref="G29"/>
      <selection pane="bottomRight" activeCell="M7" sqref="M7"/>
    </sheetView>
  </sheetViews>
  <sheetFormatPr defaultRowHeight="15" x14ac:dyDescent="0.25"/>
  <cols>
    <col min="1" max="1" width="10.375" style="128" customWidth="1"/>
    <col min="2" max="2" width="17.625" style="124" bestFit="1" customWidth="1"/>
    <col min="3" max="3" width="10.625" style="140" customWidth="1"/>
    <col min="4" max="7" width="10.625" style="133" customWidth="1"/>
    <col min="8" max="8" width="11.625" style="36" bestFit="1" customWidth="1"/>
    <col min="9" max="9" width="22.5" style="139" customWidth="1"/>
    <col min="10" max="10" width="13.5" style="132" bestFit="1" customWidth="1"/>
    <col min="11" max="12" width="15.5" style="132" bestFit="1" customWidth="1"/>
    <col min="13" max="13" width="13.875" style="132" bestFit="1" customWidth="1"/>
    <col min="14" max="14" width="27.125" style="141" customWidth="1"/>
    <col min="15" max="15" width="4.125" style="62" customWidth="1"/>
    <col min="16" max="16" width="17.5" style="62" customWidth="1"/>
    <col min="17" max="17" width="9" style="62" customWidth="1"/>
    <col min="18" max="18" width="9.125" style="62" customWidth="1"/>
    <col min="19" max="19" width="10" style="62" customWidth="1"/>
    <col min="20" max="20" width="9.5" style="62" customWidth="1"/>
    <col min="21" max="21" width="10" style="62" customWidth="1"/>
    <col min="22" max="22" width="9.625" style="62" customWidth="1"/>
    <col min="23" max="23" width="8.875" style="62" customWidth="1"/>
    <col min="24" max="24" width="8.625" style="62" bestFit="1" customWidth="1"/>
    <col min="25" max="25" width="9.375" style="62" customWidth="1"/>
    <col min="26" max="26" width="11.125" style="62" bestFit="1" customWidth="1"/>
    <col min="27" max="27" width="10.625" style="62" bestFit="1" customWidth="1"/>
    <col min="28" max="28" width="9.625" style="62" bestFit="1" customWidth="1"/>
    <col min="29" max="41" width="8.625" style="62"/>
  </cols>
  <sheetData>
    <row r="1" spans="1:41" ht="23.25" x14ac:dyDescent="0.35">
      <c r="A1" s="317" t="s">
        <v>755</v>
      </c>
      <c r="B1" s="125"/>
      <c r="C1" s="126"/>
      <c r="D1" s="127"/>
      <c r="E1" s="127"/>
      <c r="F1" s="127"/>
      <c r="G1" s="127"/>
      <c r="I1" s="147" t="s">
        <v>368</v>
      </c>
      <c r="J1" s="150"/>
      <c r="K1" s="151"/>
      <c r="L1" s="151"/>
      <c r="M1" s="151"/>
      <c r="N1" s="41"/>
      <c r="O1" s="43"/>
      <c r="P1" s="374"/>
      <c r="Q1" s="64"/>
      <c r="R1" s="64"/>
      <c r="S1" s="64"/>
      <c r="T1" s="64"/>
      <c r="U1" s="64"/>
      <c r="V1" s="64"/>
      <c r="W1" s="64"/>
      <c r="X1" s="64"/>
      <c r="Y1" s="64"/>
      <c r="Z1" s="65"/>
    </row>
    <row r="2" spans="1:41" x14ac:dyDescent="0.25">
      <c r="A2" s="124" t="s">
        <v>367</v>
      </c>
      <c r="C2" s="129"/>
      <c r="D2" s="130"/>
      <c r="E2" s="130"/>
      <c r="F2" s="130"/>
      <c r="G2" s="130"/>
      <c r="H2" s="131"/>
      <c r="I2" s="216" t="s">
        <v>671</v>
      </c>
      <c r="J2" s="216" t="s">
        <v>370</v>
      </c>
      <c r="K2" s="216" t="s">
        <v>672</v>
      </c>
      <c r="L2" s="216" t="s">
        <v>673</v>
      </c>
      <c r="M2" s="206" t="s">
        <v>724</v>
      </c>
      <c r="N2" s="148"/>
    </row>
    <row r="3" spans="1:41" x14ac:dyDescent="0.25">
      <c r="A3" s="128" t="s">
        <v>1</v>
      </c>
      <c r="B3" s="135">
        <v>293</v>
      </c>
      <c r="C3" s="339"/>
      <c r="D3" s="339"/>
      <c r="E3" s="339"/>
      <c r="F3" s="339"/>
      <c r="G3" s="339"/>
      <c r="H3" s="339"/>
      <c r="I3" s="325">
        <v>8186.31</v>
      </c>
      <c r="J3" s="325">
        <v>8686.5</v>
      </c>
      <c r="K3" s="325">
        <v>7231.33</v>
      </c>
      <c r="L3" s="325">
        <v>12434.58</v>
      </c>
      <c r="M3" s="325">
        <v>64.06</v>
      </c>
      <c r="N3" s="163"/>
      <c r="P3" s="43"/>
      <c r="Q3" s="67"/>
      <c r="R3" s="67"/>
      <c r="S3" s="67"/>
      <c r="T3" s="67"/>
      <c r="U3" s="67"/>
      <c r="V3" s="67"/>
      <c r="W3" s="61"/>
      <c r="X3" s="61"/>
      <c r="Y3" s="61"/>
      <c r="Z3" s="68"/>
    </row>
    <row r="4" spans="1:41" x14ac:dyDescent="0.25">
      <c r="A4" s="145"/>
      <c r="B4" s="145"/>
      <c r="C4" s="142" t="s">
        <v>661</v>
      </c>
      <c r="D4" s="342"/>
      <c r="E4" s="143"/>
      <c r="F4" s="143"/>
      <c r="G4" s="143"/>
      <c r="H4" s="144"/>
      <c r="I4" s="324" t="s">
        <v>670</v>
      </c>
      <c r="J4" s="323"/>
      <c r="K4" s="323"/>
      <c r="L4" s="323"/>
      <c r="M4" s="323"/>
      <c r="N4" s="146"/>
      <c r="P4" s="69"/>
      <c r="Q4" s="68"/>
      <c r="R4" s="68"/>
      <c r="S4" s="68"/>
      <c r="T4" s="68"/>
      <c r="U4" s="68"/>
      <c r="V4" s="68"/>
      <c r="W4" s="68"/>
      <c r="X4" s="68"/>
      <c r="Y4" s="68"/>
      <c r="Z4" s="68"/>
      <c r="AA4" s="68"/>
      <c r="AB4" s="72"/>
      <c r="AC4" s="73"/>
      <c r="AD4" s="74"/>
      <c r="AF4" s="71"/>
      <c r="AG4" s="75"/>
      <c r="AH4" s="75"/>
    </row>
    <row r="5" spans="1:41" s="215" customFormat="1" ht="30" x14ac:dyDescent="0.2">
      <c r="A5" s="201" t="s">
        <v>669</v>
      </c>
      <c r="B5" s="202" t="s">
        <v>3</v>
      </c>
      <c r="C5" s="203" t="s">
        <v>720</v>
      </c>
      <c r="D5" s="203" t="s">
        <v>721</v>
      </c>
      <c r="E5" s="203" t="s">
        <v>722</v>
      </c>
      <c r="F5" s="203" t="s">
        <v>723</v>
      </c>
      <c r="G5" s="203" t="s">
        <v>719</v>
      </c>
      <c r="H5" s="204" t="s">
        <v>375</v>
      </c>
      <c r="I5" s="205" t="s">
        <v>671</v>
      </c>
      <c r="J5" s="206" t="s">
        <v>370</v>
      </c>
      <c r="K5" s="206" t="s">
        <v>672</v>
      </c>
      <c r="L5" s="206" t="s">
        <v>673</v>
      </c>
      <c r="M5" s="206" t="s">
        <v>724</v>
      </c>
      <c r="N5" s="207" t="s">
        <v>668</v>
      </c>
      <c r="O5" s="208"/>
      <c r="P5" s="209"/>
      <c r="Q5" s="210"/>
      <c r="R5" s="210"/>
      <c r="S5" s="210"/>
      <c r="T5" s="210"/>
      <c r="U5" s="210"/>
      <c r="V5" s="210"/>
      <c r="W5" s="210"/>
      <c r="X5" s="210"/>
      <c r="Y5" s="210"/>
      <c r="Z5" s="210"/>
      <c r="AA5" s="210"/>
      <c r="AB5" s="211"/>
      <c r="AC5" s="212"/>
      <c r="AD5" s="213"/>
      <c r="AE5" s="208"/>
      <c r="AF5" s="208"/>
      <c r="AG5" s="214"/>
      <c r="AH5" s="214"/>
      <c r="AI5" s="208"/>
      <c r="AJ5" s="208"/>
      <c r="AK5" s="208"/>
      <c r="AL5" s="208"/>
      <c r="AM5" s="208"/>
      <c r="AN5" s="208"/>
      <c r="AO5" s="208"/>
    </row>
    <row r="6" spans="1:41" x14ac:dyDescent="0.25">
      <c r="B6" s="124" t="s">
        <v>371</v>
      </c>
      <c r="C6" s="38">
        <f>SUM(C7:C299)</f>
        <v>288780</v>
      </c>
      <c r="D6" s="38">
        <f t="shared" ref="D6:H6" si="0">SUM(D7:D299)</f>
        <v>54718</v>
      </c>
      <c r="E6" s="38">
        <f t="shared" si="0"/>
        <v>365967</v>
      </c>
      <c r="F6" s="38">
        <f t="shared" si="0"/>
        <v>187852</v>
      </c>
      <c r="G6" s="38">
        <f t="shared" si="0"/>
        <v>4636294</v>
      </c>
      <c r="H6" s="38">
        <f t="shared" si="0"/>
        <v>5533611</v>
      </c>
      <c r="I6" s="38">
        <f t="shared" ref="I6" si="1">SUM(I7:I299)</f>
        <v>2364042601.8000002</v>
      </c>
      <c r="J6" s="38">
        <f t="shared" ref="J6" si="2">SUM(J7:J299)</f>
        <v>475307907</v>
      </c>
      <c r="K6" s="38">
        <f t="shared" ref="K6" si="3">SUM(K7:K299)</f>
        <v>2646428146.1100001</v>
      </c>
      <c r="L6" s="38">
        <f t="shared" ref="L6" si="4">SUM(L7:L299)</f>
        <v>2335860722.1600013</v>
      </c>
      <c r="M6" s="38">
        <f t="shared" ref="M6" si="5">SUM(M7:M299)</f>
        <v>297000993.64000016</v>
      </c>
      <c r="N6" s="180">
        <f>SUM(N7:N299)</f>
        <v>8118640370.71</v>
      </c>
      <c r="P6" s="69"/>
      <c r="Q6" s="68"/>
      <c r="R6" s="68"/>
      <c r="S6" s="68"/>
      <c r="T6" s="68"/>
      <c r="U6" s="68"/>
      <c r="V6" s="68"/>
      <c r="W6" s="68"/>
      <c r="X6" s="68"/>
      <c r="Y6" s="68"/>
      <c r="Z6" s="68"/>
      <c r="AA6" s="68"/>
    </row>
    <row r="7" spans="1:41" x14ac:dyDescent="0.25">
      <c r="A7" s="128">
        <v>5</v>
      </c>
      <c r="B7" s="124" t="s">
        <v>12</v>
      </c>
      <c r="C7" s="136">
        <v>473</v>
      </c>
      <c r="D7" s="41">
        <v>95</v>
      </c>
      <c r="E7" s="41">
        <v>692</v>
      </c>
      <c r="F7" s="41">
        <v>390</v>
      </c>
      <c r="G7" s="41">
        <v>7533</v>
      </c>
      <c r="H7" s="38">
        <f>SUM(Ikärakenne[[#This Row],[0–5-vuotiaat]:[16 vuotta täyttäneet]])</f>
        <v>9183</v>
      </c>
      <c r="I7" s="138">
        <v>3872124.6300000004</v>
      </c>
      <c r="J7" s="138">
        <v>825217.5</v>
      </c>
      <c r="K7" s="138">
        <v>5004080.3600000003</v>
      </c>
      <c r="L7" s="138">
        <v>4849486.2</v>
      </c>
      <c r="M7" s="138">
        <v>482563.98000000004</v>
      </c>
      <c r="N7" s="181">
        <f>SUM(Ikärakenne[[#This Row],[Ikä 0–5]:[Ikä 16+]])</f>
        <v>15033472.670000002</v>
      </c>
      <c r="P7" s="43"/>
      <c r="Q7" s="76"/>
      <c r="R7" s="76"/>
      <c r="S7" s="76"/>
      <c r="T7" s="76"/>
      <c r="U7" s="76"/>
      <c r="V7" s="76"/>
      <c r="W7" s="76"/>
      <c r="X7" s="76"/>
      <c r="Y7" s="76"/>
      <c r="Z7" s="76"/>
    </row>
    <row r="8" spans="1:41" x14ac:dyDescent="0.25">
      <c r="A8" s="128">
        <v>9</v>
      </c>
      <c r="B8" s="124" t="s">
        <v>13</v>
      </c>
      <c r="C8" s="136">
        <v>140</v>
      </c>
      <c r="D8" s="41">
        <v>23</v>
      </c>
      <c r="E8" s="41">
        <v>222</v>
      </c>
      <c r="F8" s="41">
        <v>114</v>
      </c>
      <c r="G8" s="41">
        <v>1948</v>
      </c>
      <c r="H8" s="38">
        <f>SUM(Ikärakenne[[#This Row],[0–5-vuotiaat]:[16 vuotta täyttäneet]])</f>
        <v>2447</v>
      </c>
      <c r="I8" s="138">
        <v>1146083.4000000001</v>
      </c>
      <c r="J8" s="138">
        <v>199789.5</v>
      </c>
      <c r="K8" s="138">
        <v>1605355.26</v>
      </c>
      <c r="L8" s="138">
        <v>1417542.1199999999</v>
      </c>
      <c r="M8" s="138">
        <v>124788.88</v>
      </c>
      <c r="N8" s="181">
        <f>SUM(Ikärakenne[[#This Row],[Ikä 0–5]:[Ikä 16+]])</f>
        <v>4493559.16</v>
      </c>
      <c r="Q8" s="77"/>
      <c r="R8" s="77"/>
      <c r="S8" s="77"/>
      <c r="T8" s="77"/>
      <c r="U8" s="77"/>
      <c r="V8" s="77"/>
      <c r="W8" s="77"/>
      <c r="X8" s="77"/>
      <c r="Y8" s="77"/>
      <c r="Z8" s="77"/>
      <c r="AC8" s="78"/>
      <c r="AD8" s="43"/>
      <c r="AE8" s="43"/>
      <c r="AF8" s="43"/>
      <c r="AG8" s="43"/>
    </row>
    <row r="9" spans="1:41" x14ac:dyDescent="0.25">
      <c r="A9" s="128">
        <v>10</v>
      </c>
      <c r="B9" s="124" t="s">
        <v>14</v>
      </c>
      <c r="C9" s="136">
        <v>605</v>
      </c>
      <c r="D9" s="41">
        <v>124</v>
      </c>
      <c r="E9" s="41">
        <v>787</v>
      </c>
      <c r="F9" s="41">
        <v>411</v>
      </c>
      <c r="G9" s="41">
        <v>9175</v>
      </c>
      <c r="H9" s="38">
        <f>SUM(Ikärakenne[[#This Row],[0–5-vuotiaat]:[16 vuotta täyttäneet]])</f>
        <v>11102</v>
      </c>
      <c r="I9" s="138">
        <v>4952717.55</v>
      </c>
      <c r="J9" s="138">
        <v>1077126</v>
      </c>
      <c r="K9" s="138">
        <v>5691056.71</v>
      </c>
      <c r="L9" s="138">
        <v>5110612.38</v>
      </c>
      <c r="M9" s="138">
        <v>587750.5</v>
      </c>
      <c r="N9" s="181">
        <f>SUM(Ikärakenne[[#This Row],[Ikä 0–5]:[Ikä 16+]])</f>
        <v>17419263.140000001</v>
      </c>
      <c r="AC9" s="79"/>
      <c r="AD9" s="78"/>
      <c r="AE9" s="43"/>
      <c r="AF9" s="43"/>
      <c r="AG9" s="79"/>
      <c r="AH9" s="63"/>
    </row>
    <row r="10" spans="1:41" x14ac:dyDescent="0.25">
      <c r="A10" s="128">
        <v>16</v>
      </c>
      <c r="B10" s="124" t="s">
        <v>15</v>
      </c>
      <c r="C10" s="136">
        <v>315</v>
      </c>
      <c r="D10" s="41">
        <v>63</v>
      </c>
      <c r="E10" s="41">
        <v>458</v>
      </c>
      <c r="F10" s="41">
        <v>291</v>
      </c>
      <c r="G10" s="41">
        <v>6887</v>
      </c>
      <c r="H10" s="38">
        <f>SUM(Ikärakenne[[#This Row],[0–5-vuotiaat]:[16 vuotta täyttäneet]])</f>
        <v>8014</v>
      </c>
      <c r="I10" s="138">
        <v>2578687.65</v>
      </c>
      <c r="J10" s="138">
        <v>547249.5</v>
      </c>
      <c r="K10" s="138">
        <v>3311949.14</v>
      </c>
      <c r="L10" s="138">
        <v>3618462.78</v>
      </c>
      <c r="M10" s="138">
        <v>441181.22000000003</v>
      </c>
      <c r="N10" s="181">
        <f>SUM(Ikärakenne[[#This Row],[Ikä 0–5]:[Ikä 16+]])</f>
        <v>10497530.290000001</v>
      </c>
      <c r="P10" s="80"/>
      <c r="Q10" s="67"/>
      <c r="R10" s="67"/>
      <c r="S10" s="67"/>
      <c r="T10" s="67"/>
      <c r="U10" s="67"/>
      <c r="V10" s="67"/>
      <c r="W10" s="61"/>
      <c r="X10" s="61"/>
      <c r="Y10" s="81"/>
      <c r="Z10" s="81"/>
      <c r="AA10" s="77"/>
      <c r="AB10" s="77"/>
      <c r="AC10" s="79"/>
      <c r="AD10" s="82"/>
    </row>
    <row r="11" spans="1:41" x14ac:dyDescent="0.25">
      <c r="A11" s="128">
        <v>18</v>
      </c>
      <c r="B11" s="124" t="s">
        <v>16</v>
      </c>
      <c r="C11" s="136">
        <v>244</v>
      </c>
      <c r="D11" s="41">
        <v>58</v>
      </c>
      <c r="E11" s="41">
        <v>401</v>
      </c>
      <c r="F11" s="41">
        <v>208</v>
      </c>
      <c r="G11" s="41">
        <v>3852</v>
      </c>
      <c r="H11" s="38">
        <f>SUM(Ikärakenne[[#This Row],[0–5-vuotiaat]:[16 vuotta täyttäneet]])</f>
        <v>4763</v>
      </c>
      <c r="I11" s="138">
        <v>1997459.6400000001</v>
      </c>
      <c r="J11" s="138">
        <v>503817</v>
      </c>
      <c r="K11" s="138">
        <v>2899763.33</v>
      </c>
      <c r="L11" s="138">
        <v>2586392.64</v>
      </c>
      <c r="M11" s="138">
        <v>246759.12</v>
      </c>
      <c r="N11" s="181">
        <f>SUM(Ikärakenne[[#This Row],[Ikä 0–5]:[Ikä 16+]])</f>
        <v>8234191.7300000014</v>
      </c>
      <c r="P11" s="83"/>
      <c r="Q11" s="77"/>
      <c r="R11" s="77"/>
      <c r="S11" s="77"/>
      <c r="T11" s="77"/>
      <c r="U11" s="77"/>
      <c r="V11" s="77"/>
      <c r="W11" s="77"/>
      <c r="X11" s="77"/>
      <c r="Y11" s="77"/>
      <c r="Z11" s="77"/>
      <c r="AA11" s="77"/>
      <c r="AB11" s="84"/>
      <c r="AC11" s="82"/>
      <c r="AD11" s="82"/>
    </row>
    <row r="12" spans="1:41" x14ac:dyDescent="0.25">
      <c r="A12" s="128">
        <v>19</v>
      </c>
      <c r="B12" s="124" t="s">
        <v>17</v>
      </c>
      <c r="C12" s="136">
        <v>280</v>
      </c>
      <c r="D12" s="41">
        <v>42</v>
      </c>
      <c r="E12" s="41">
        <v>324</v>
      </c>
      <c r="F12" s="41">
        <v>146</v>
      </c>
      <c r="G12" s="41">
        <v>3173</v>
      </c>
      <c r="H12" s="38">
        <f>SUM(Ikärakenne[[#This Row],[0–5-vuotiaat]:[16 vuotta täyttäneet]])</f>
        <v>3965</v>
      </c>
      <c r="I12" s="138">
        <v>2292166.8000000003</v>
      </c>
      <c r="J12" s="138">
        <v>364833</v>
      </c>
      <c r="K12" s="138">
        <v>2342950.92</v>
      </c>
      <c r="L12" s="138">
        <v>1815448.68</v>
      </c>
      <c r="M12" s="138">
        <v>203262.38</v>
      </c>
      <c r="N12" s="181">
        <f>SUM(Ikärakenne[[#This Row],[Ikä 0–5]:[Ikä 16+]])</f>
        <v>7018661.7800000003</v>
      </c>
      <c r="P12" s="83"/>
      <c r="Q12" s="77"/>
      <c r="R12" s="77"/>
      <c r="S12" s="77"/>
      <c r="T12" s="77"/>
      <c r="U12" s="77"/>
      <c r="V12" s="77"/>
      <c r="W12" s="77"/>
      <c r="X12" s="77"/>
      <c r="Y12" s="77"/>
      <c r="Z12" s="77"/>
      <c r="AA12" s="77"/>
      <c r="AB12" s="84"/>
      <c r="AC12" s="85"/>
      <c r="AD12" s="82"/>
    </row>
    <row r="13" spans="1:41" x14ac:dyDescent="0.25">
      <c r="A13" s="128">
        <v>20</v>
      </c>
      <c r="B13" s="124" t="s">
        <v>18</v>
      </c>
      <c r="C13" s="136">
        <v>782</v>
      </c>
      <c r="D13" s="41">
        <v>154</v>
      </c>
      <c r="E13" s="41">
        <v>1222</v>
      </c>
      <c r="F13" s="41">
        <v>664</v>
      </c>
      <c r="G13" s="41">
        <v>13651</v>
      </c>
      <c r="H13" s="38">
        <f>SUM(Ikärakenne[[#This Row],[0–5-vuotiaat]:[16 vuotta täyttäneet]])</f>
        <v>16473</v>
      </c>
      <c r="I13" s="138">
        <v>6401694.4199999999</v>
      </c>
      <c r="J13" s="138">
        <v>1337721</v>
      </c>
      <c r="K13" s="138">
        <v>8836685.2599999998</v>
      </c>
      <c r="L13" s="138">
        <v>8256561.1200000001</v>
      </c>
      <c r="M13" s="138">
        <v>874483.06</v>
      </c>
      <c r="N13" s="181">
        <f>SUM(Ikärakenne[[#This Row],[Ikä 0–5]:[Ikä 16+]])</f>
        <v>25707144.859999999</v>
      </c>
      <c r="P13" s="86"/>
      <c r="Q13" s="77"/>
      <c r="R13" s="77"/>
      <c r="S13" s="77"/>
      <c r="T13" s="77"/>
      <c r="U13" s="77"/>
      <c r="V13" s="77"/>
      <c r="W13" s="77"/>
      <c r="X13" s="77"/>
      <c r="Y13" s="77"/>
      <c r="Z13" s="77"/>
      <c r="AA13" s="77"/>
      <c r="AB13" s="84"/>
      <c r="AC13" s="85"/>
      <c r="AD13" s="82"/>
    </row>
    <row r="14" spans="1:41" x14ac:dyDescent="0.25">
      <c r="A14" s="128">
        <v>46</v>
      </c>
      <c r="B14" s="124" t="s">
        <v>19</v>
      </c>
      <c r="C14" s="136">
        <v>56</v>
      </c>
      <c r="D14" s="41">
        <v>13</v>
      </c>
      <c r="E14" s="41">
        <v>84</v>
      </c>
      <c r="F14" s="41">
        <v>27</v>
      </c>
      <c r="G14" s="41">
        <v>1161</v>
      </c>
      <c r="H14" s="38">
        <f>SUM(Ikärakenne[[#This Row],[0–5-vuotiaat]:[16 vuotta täyttäneet]])</f>
        <v>1341</v>
      </c>
      <c r="I14" s="138">
        <v>458433.36000000004</v>
      </c>
      <c r="J14" s="138">
        <v>112924.5</v>
      </c>
      <c r="K14" s="138">
        <v>607431.72</v>
      </c>
      <c r="L14" s="138">
        <v>335733.66</v>
      </c>
      <c r="M14" s="138">
        <v>74373.66</v>
      </c>
      <c r="N14" s="181">
        <f>SUM(Ikärakenne[[#This Row],[Ikä 0–5]:[Ikä 16+]])</f>
        <v>1588896.9</v>
      </c>
      <c r="P14" s="83"/>
      <c r="Q14" s="77"/>
      <c r="R14" s="77"/>
      <c r="S14" s="77"/>
      <c r="T14" s="77"/>
      <c r="U14" s="77"/>
      <c r="V14" s="77"/>
      <c r="W14" s="77"/>
      <c r="X14" s="77"/>
      <c r="Y14" s="77"/>
      <c r="Z14" s="87"/>
      <c r="AA14" s="77"/>
      <c r="AB14" s="84"/>
      <c r="AC14" s="85"/>
      <c r="AD14" s="82"/>
    </row>
    <row r="15" spans="1:41" x14ac:dyDescent="0.25">
      <c r="A15" s="128">
        <v>47</v>
      </c>
      <c r="B15" s="124" t="s">
        <v>20</v>
      </c>
      <c r="C15" s="136">
        <v>57</v>
      </c>
      <c r="D15" s="41">
        <v>15</v>
      </c>
      <c r="E15" s="41">
        <v>102</v>
      </c>
      <c r="F15" s="41">
        <v>57</v>
      </c>
      <c r="G15" s="41">
        <v>1580</v>
      </c>
      <c r="H15" s="38">
        <f>SUM(Ikärakenne[[#This Row],[0–5-vuotiaat]:[16 vuotta täyttäneet]])</f>
        <v>1811</v>
      </c>
      <c r="I15" s="138">
        <v>466619.67000000004</v>
      </c>
      <c r="J15" s="138">
        <v>130297.5</v>
      </c>
      <c r="K15" s="138">
        <v>737595.66</v>
      </c>
      <c r="L15" s="138">
        <v>708771.05999999994</v>
      </c>
      <c r="M15" s="138">
        <v>101214.8</v>
      </c>
      <c r="N15" s="181">
        <f>SUM(Ikärakenne[[#This Row],[Ikä 0–5]:[Ikä 16+]])</f>
        <v>2144498.69</v>
      </c>
      <c r="P15" s="83"/>
      <c r="Q15" s="77"/>
      <c r="R15" s="77"/>
      <c r="S15" s="77"/>
      <c r="T15" s="77"/>
      <c r="U15" s="77"/>
      <c r="V15" s="77"/>
      <c r="W15" s="77"/>
      <c r="X15" s="77"/>
      <c r="Y15" s="77"/>
      <c r="Z15" s="77"/>
      <c r="AA15" s="77"/>
      <c r="AB15" s="84"/>
      <c r="AC15" s="88"/>
      <c r="AF15" s="78"/>
    </row>
    <row r="16" spans="1:41" x14ac:dyDescent="0.25">
      <c r="A16" s="128">
        <v>49</v>
      </c>
      <c r="B16" s="124" t="s">
        <v>21</v>
      </c>
      <c r="C16" s="136">
        <v>20225</v>
      </c>
      <c r="D16" s="41">
        <v>3656</v>
      </c>
      <c r="E16" s="41">
        <v>23651</v>
      </c>
      <c r="F16" s="41">
        <v>11565</v>
      </c>
      <c r="G16" s="41">
        <v>246177</v>
      </c>
      <c r="H16" s="38">
        <f>SUM(Ikärakenne[[#This Row],[0–5-vuotiaat]:[16 vuotta täyttäneet]])</f>
        <v>305274</v>
      </c>
      <c r="I16" s="138">
        <v>165568119.75</v>
      </c>
      <c r="J16" s="138">
        <v>31757844</v>
      </c>
      <c r="K16" s="138">
        <v>171028185.83000001</v>
      </c>
      <c r="L16" s="138">
        <v>143805917.69999999</v>
      </c>
      <c r="M16" s="138">
        <v>15770098.620000001</v>
      </c>
      <c r="N16" s="181">
        <f>SUM(Ikärakenne[[#This Row],[Ikä 0–5]:[Ikä 16+]])</f>
        <v>527930165.90000004</v>
      </c>
      <c r="P16" s="83"/>
      <c r="Q16" s="77"/>
      <c r="R16" s="77"/>
      <c r="S16" s="77"/>
      <c r="T16" s="77"/>
      <c r="U16" s="77"/>
      <c r="V16" s="77"/>
      <c r="W16" s="77"/>
      <c r="X16" s="77"/>
      <c r="Y16" s="77"/>
      <c r="Z16" s="77"/>
      <c r="AA16" s="77"/>
      <c r="AB16" s="84"/>
    </row>
    <row r="17" spans="1:29" x14ac:dyDescent="0.25">
      <c r="A17" s="128">
        <v>50</v>
      </c>
      <c r="B17" s="124" t="s">
        <v>22</v>
      </c>
      <c r="C17" s="136">
        <v>497</v>
      </c>
      <c r="D17" s="41">
        <v>136</v>
      </c>
      <c r="E17" s="41">
        <v>748</v>
      </c>
      <c r="F17" s="41">
        <v>390</v>
      </c>
      <c r="G17" s="41">
        <v>9505</v>
      </c>
      <c r="H17" s="38">
        <f>SUM(Ikärakenne[[#This Row],[0–5-vuotiaat]:[16 vuotta täyttäneet]])</f>
        <v>11276</v>
      </c>
      <c r="I17" s="138">
        <v>4068596.0700000003</v>
      </c>
      <c r="J17" s="138">
        <v>1181364</v>
      </c>
      <c r="K17" s="138">
        <v>5409034.8399999999</v>
      </c>
      <c r="L17" s="138">
        <v>4849486.2</v>
      </c>
      <c r="M17" s="138">
        <v>608890.30000000005</v>
      </c>
      <c r="N17" s="181">
        <f>SUM(Ikärakenne[[#This Row],[Ikä 0–5]:[Ikä 16+]])</f>
        <v>16117371.41</v>
      </c>
      <c r="P17" s="83"/>
      <c r="Q17" s="77"/>
      <c r="R17" s="77"/>
      <c r="S17" s="77"/>
      <c r="T17" s="77"/>
      <c r="U17" s="77"/>
      <c r="V17" s="77"/>
      <c r="W17" s="77"/>
      <c r="X17" s="77"/>
      <c r="Y17" s="77"/>
      <c r="Z17" s="77"/>
      <c r="AA17" s="77"/>
      <c r="AB17" s="84"/>
      <c r="AC17" s="56"/>
    </row>
    <row r="18" spans="1:29" x14ac:dyDescent="0.25">
      <c r="A18" s="128">
        <v>51</v>
      </c>
      <c r="B18" s="124" t="s">
        <v>23</v>
      </c>
      <c r="C18" s="136">
        <v>459</v>
      </c>
      <c r="D18" s="41">
        <v>102</v>
      </c>
      <c r="E18" s="41">
        <v>662</v>
      </c>
      <c r="F18" s="41">
        <v>394</v>
      </c>
      <c r="G18" s="41">
        <v>7594</v>
      </c>
      <c r="H18" s="38">
        <f>SUM(Ikärakenne[[#This Row],[0–5-vuotiaat]:[16 vuotta täyttäneet]])</f>
        <v>9211</v>
      </c>
      <c r="I18" s="138">
        <v>3757516.29</v>
      </c>
      <c r="J18" s="138">
        <v>886023</v>
      </c>
      <c r="K18" s="138">
        <v>4787140.46</v>
      </c>
      <c r="L18" s="138">
        <v>4899224.5199999996</v>
      </c>
      <c r="M18" s="138">
        <v>486471.64</v>
      </c>
      <c r="N18" s="181">
        <f>SUM(Ikärakenne[[#This Row],[Ikä 0–5]:[Ikä 16+]])</f>
        <v>14816375.91</v>
      </c>
      <c r="P18" s="83"/>
      <c r="Q18" s="77"/>
      <c r="R18" s="77"/>
      <c r="S18" s="77"/>
      <c r="T18" s="77"/>
      <c r="U18" s="77"/>
      <c r="V18" s="77"/>
      <c r="W18" s="77"/>
      <c r="X18" s="77"/>
      <c r="Y18" s="77"/>
      <c r="Z18" s="77"/>
      <c r="AA18" s="77"/>
      <c r="AB18" s="84"/>
      <c r="AC18" s="78"/>
    </row>
    <row r="19" spans="1:29" x14ac:dyDescent="0.25">
      <c r="A19" s="128">
        <v>52</v>
      </c>
      <c r="B19" s="124" t="s">
        <v>24</v>
      </c>
      <c r="C19" s="136">
        <v>122</v>
      </c>
      <c r="D19" s="41">
        <v>23</v>
      </c>
      <c r="E19" s="41">
        <v>174</v>
      </c>
      <c r="F19" s="41">
        <v>88</v>
      </c>
      <c r="G19" s="41">
        <v>1939</v>
      </c>
      <c r="H19" s="38">
        <f>SUM(Ikärakenne[[#This Row],[0–5-vuotiaat]:[16 vuotta täyttäneet]])</f>
        <v>2346</v>
      </c>
      <c r="I19" s="138">
        <v>998729.82000000007</v>
      </c>
      <c r="J19" s="138">
        <v>199789.5</v>
      </c>
      <c r="K19" s="138">
        <v>1258251.42</v>
      </c>
      <c r="L19" s="138">
        <v>1094243.04</v>
      </c>
      <c r="M19" s="138">
        <v>124212.34000000001</v>
      </c>
      <c r="N19" s="181">
        <f>SUM(Ikärakenne[[#This Row],[Ikä 0–5]:[Ikä 16+]])</f>
        <v>3675226.12</v>
      </c>
      <c r="P19" s="43"/>
      <c r="Q19" s="77"/>
      <c r="R19" s="77"/>
      <c r="S19" s="77"/>
      <c r="T19" s="77"/>
      <c r="U19" s="77"/>
      <c r="V19" s="77"/>
      <c r="W19" s="77"/>
      <c r="X19" s="77"/>
      <c r="Y19" s="77"/>
      <c r="Z19" s="77"/>
      <c r="AA19" s="77"/>
      <c r="AB19" s="84"/>
      <c r="AC19" s="78"/>
    </row>
    <row r="20" spans="1:29" x14ac:dyDescent="0.25">
      <c r="A20" s="128">
        <v>61</v>
      </c>
      <c r="B20" s="124" t="s">
        <v>25</v>
      </c>
      <c r="C20" s="136">
        <v>620</v>
      </c>
      <c r="D20" s="41">
        <v>124</v>
      </c>
      <c r="E20" s="41">
        <v>793</v>
      </c>
      <c r="F20" s="41">
        <v>504</v>
      </c>
      <c r="G20" s="41">
        <v>14418</v>
      </c>
      <c r="H20" s="38">
        <f>SUM(Ikärakenne[[#This Row],[0–5-vuotiaat]:[16 vuotta täyttäneet]])</f>
        <v>16459</v>
      </c>
      <c r="I20" s="138">
        <v>5075512.2</v>
      </c>
      <c r="J20" s="138">
        <v>1077126</v>
      </c>
      <c r="K20" s="138">
        <v>5734444.6899999995</v>
      </c>
      <c r="L20" s="138">
        <v>6267028.3200000003</v>
      </c>
      <c r="M20" s="138">
        <v>923617.08000000007</v>
      </c>
      <c r="N20" s="181">
        <f>SUM(Ikärakenne[[#This Row],[Ikä 0–5]:[Ikä 16+]])</f>
        <v>19077728.289999999</v>
      </c>
      <c r="P20" s="78"/>
      <c r="Q20" s="77"/>
      <c r="R20" s="77"/>
      <c r="S20" s="77"/>
      <c r="T20" s="77"/>
      <c r="U20" s="77"/>
      <c r="V20" s="77"/>
      <c r="W20" s="77"/>
      <c r="X20" s="77"/>
      <c r="Y20" s="77"/>
      <c r="Z20" s="89"/>
      <c r="AA20" s="77"/>
      <c r="AB20" s="84"/>
    </row>
    <row r="21" spans="1:29" x14ac:dyDescent="0.25">
      <c r="A21" s="128">
        <v>69</v>
      </c>
      <c r="B21" s="124" t="s">
        <v>26</v>
      </c>
      <c r="C21" s="136">
        <v>381</v>
      </c>
      <c r="D21" s="41">
        <v>78</v>
      </c>
      <c r="E21" s="41">
        <v>500</v>
      </c>
      <c r="F21" s="41">
        <v>287</v>
      </c>
      <c r="G21" s="41">
        <v>5441</v>
      </c>
      <c r="H21" s="38">
        <f>SUM(Ikärakenne[[#This Row],[0–5-vuotiaat]:[16 vuotta täyttäneet]])</f>
        <v>6687</v>
      </c>
      <c r="I21" s="138">
        <v>3118984.1100000003</v>
      </c>
      <c r="J21" s="138">
        <v>677547</v>
      </c>
      <c r="K21" s="138">
        <v>3615665</v>
      </c>
      <c r="L21" s="138">
        <v>3568724.46</v>
      </c>
      <c r="M21" s="138">
        <v>348550.46</v>
      </c>
      <c r="N21" s="181">
        <f>SUM(Ikärakenne[[#This Row],[Ikä 0–5]:[Ikä 16+]])</f>
        <v>11329471.030000001</v>
      </c>
      <c r="P21" s="78"/>
      <c r="Q21" s="77"/>
      <c r="R21" s="77"/>
      <c r="S21" s="77"/>
      <c r="T21" s="77"/>
      <c r="U21" s="77"/>
      <c r="V21" s="77"/>
      <c r="W21" s="77"/>
      <c r="X21" s="77"/>
      <c r="Y21" s="77"/>
      <c r="Z21" s="77"/>
      <c r="AA21" s="77"/>
      <c r="AB21" s="84"/>
    </row>
    <row r="22" spans="1:29" x14ac:dyDescent="0.25">
      <c r="A22" s="128">
        <v>71</v>
      </c>
      <c r="B22" s="124" t="s">
        <v>27</v>
      </c>
      <c r="C22" s="136">
        <v>400</v>
      </c>
      <c r="D22" s="41">
        <v>87</v>
      </c>
      <c r="E22" s="41">
        <v>587</v>
      </c>
      <c r="F22" s="41">
        <v>291</v>
      </c>
      <c r="G22" s="41">
        <v>5226</v>
      </c>
      <c r="H22" s="38">
        <f>SUM(Ikärakenne[[#This Row],[0–5-vuotiaat]:[16 vuotta täyttäneet]])</f>
        <v>6591</v>
      </c>
      <c r="I22" s="138">
        <v>3274524</v>
      </c>
      <c r="J22" s="138">
        <v>755725.5</v>
      </c>
      <c r="K22" s="138">
        <v>4244790.71</v>
      </c>
      <c r="L22" s="138">
        <v>3618462.78</v>
      </c>
      <c r="M22" s="138">
        <v>334777.56</v>
      </c>
      <c r="N22" s="181">
        <f>SUM(Ikärakenne[[#This Row],[Ikä 0–5]:[Ikä 16+]])</f>
        <v>12228280.550000001</v>
      </c>
      <c r="P22" s="78"/>
      <c r="Q22" s="77"/>
      <c r="R22" s="77"/>
      <c r="S22" s="77"/>
      <c r="T22" s="77"/>
      <c r="U22" s="77"/>
      <c r="V22" s="77"/>
      <c r="W22" s="77"/>
      <c r="X22" s="77"/>
      <c r="Y22" s="77"/>
      <c r="Z22" s="77"/>
      <c r="AA22" s="77"/>
      <c r="AB22" s="84"/>
    </row>
    <row r="23" spans="1:29" x14ac:dyDescent="0.25">
      <c r="A23" s="128">
        <v>72</v>
      </c>
      <c r="B23" s="124" t="s">
        <v>28</v>
      </c>
      <c r="C23" s="136">
        <v>36</v>
      </c>
      <c r="D23" s="41">
        <v>6</v>
      </c>
      <c r="E23" s="41">
        <v>57</v>
      </c>
      <c r="F23" s="41">
        <v>28</v>
      </c>
      <c r="G23" s="41">
        <v>833</v>
      </c>
      <c r="H23" s="38">
        <f>SUM(Ikärakenne[[#This Row],[0–5-vuotiaat]:[16 vuotta täyttäneet]])</f>
        <v>960</v>
      </c>
      <c r="I23" s="138">
        <v>294707.16000000003</v>
      </c>
      <c r="J23" s="138">
        <v>52119</v>
      </c>
      <c r="K23" s="138">
        <v>412185.81</v>
      </c>
      <c r="L23" s="138">
        <v>348168.24</v>
      </c>
      <c r="M23" s="138">
        <v>53361.98</v>
      </c>
      <c r="N23" s="181">
        <f>SUM(Ikärakenne[[#This Row],[Ikä 0–5]:[Ikä 16+]])</f>
        <v>1160542.19</v>
      </c>
      <c r="P23" s="90"/>
      <c r="Q23" s="77"/>
      <c r="R23" s="77"/>
      <c r="S23" s="77"/>
      <c r="T23" s="77"/>
      <c r="U23" s="77"/>
      <c r="V23" s="77"/>
      <c r="W23" s="77"/>
      <c r="X23" s="77"/>
      <c r="Y23" s="77"/>
      <c r="Z23" s="77"/>
      <c r="AA23" s="77"/>
      <c r="AB23" s="84"/>
    </row>
    <row r="24" spans="1:29" x14ac:dyDescent="0.25">
      <c r="A24" s="128">
        <v>74</v>
      </c>
      <c r="B24" s="124" t="s">
        <v>29</v>
      </c>
      <c r="C24" s="136">
        <v>49</v>
      </c>
      <c r="D24" s="41">
        <v>4</v>
      </c>
      <c r="E24" s="41">
        <v>71</v>
      </c>
      <c r="F24" s="41">
        <v>30</v>
      </c>
      <c r="G24" s="41">
        <v>898</v>
      </c>
      <c r="H24" s="38">
        <f>SUM(Ikärakenne[[#This Row],[0–5-vuotiaat]:[16 vuotta täyttäneet]])</f>
        <v>1052</v>
      </c>
      <c r="I24" s="138">
        <v>401129.19</v>
      </c>
      <c r="J24" s="138">
        <v>34746</v>
      </c>
      <c r="K24" s="138">
        <v>513424.43</v>
      </c>
      <c r="L24" s="138">
        <v>373037.4</v>
      </c>
      <c r="M24" s="138">
        <v>57525.880000000005</v>
      </c>
      <c r="N24" s="181">
        <f>SUM(Ikärakenne[[#This Row],[Ikä 0–5]:[Ikä 16+]])</f>
        <v>1379862.9</v>
      </c>
      <c r="Q24" s="87"/>
      <c r="R24" s="87"/>
      <c r="S24" s="87"/>
      <c r="T24" s="87"/>
      <c r="U24" s="87"/>
      <c r="V24" s="87"/>
      <c r="W24" s="87"/>
      <c r="X24" s="87"/>
      <c r="Y24" s="87"/>
      <c r="Z24" s="87"/>
      <c r="AA24" s="87"/>
      <c r="AB24" s="87"/>
    </row>
    <row r="25" spans="1:29" x14ac:dyDescent="0.25">
      <c r="A25" s="128">
        <v>75</v>
      </c>
      <c r="B25" s="124" t="s">
        <v>30</v>
      </c>
      <c r="C25" s="136">
        <v>740</v>
      </c>
      <c r="D25" s="41">
        <v>161</v>
      </c>
      <c r="E25" s="41">
        <v>1127</v>
      </c>
      <c r="F25" s="41">
        <v>640</v>
      </c>
      <c r="G25" s="41">
        <v>16881</v>
      </c>
      <c r="H25" s="38">
        <f>SUM(Ikärakenne[[#This Row],[0–5-vuotiaat]:[16 vuotta täyttäneet]])</f>
        <v>19549</v>
      </c>
      <c r="I25" s="138">
        <v>6057869.4000000004</v>
      </c>
      <c r="J25" s="138">
        <v>1398526.5</v>
      </c>
      <c r="K25" s="138">
        <v>8149708.9100000001</v>
      </c>
      <c r="L25" s="138">
        <v>7958131.2000000002</v>
      </c>
      <c r="M25" s="138">
        <v>1081396.8600000001</v>
      </c>
      <c r="N25" s="181">
        <f>SUM(Ikärakenne[[#This Row],[Ikä 0–5]:[Ikä 16+]])</f>
        <v>24645632.870000001</v>
      </c>
      <c r="Q25" s="91"/>
      <c r="R25" s="91"/>
      <c r="S25" s="91"/>
      <c r="T25" s="91"/>
      <c r="U25" s="91"/>
      <c r="V25" s="91"/>
      <c r="W25" s="91"/>
      <c r="X25" s="91"/>
      <c r="Y25" s="91"/>
      <c r="Z25" s="91"/>
      <c r="AA25" s="77"/>
      <c r="AB25" s="77"/>
    </row>
    <row r="26" spans="1:29" x14ac:dyDescent="0.25">
      <c r="A26" s="128">
        <v>77</v>
      </c>
      <c r="B26" s="124" t="s">
        <v>31</v>
      </c>
      <c r="C26" s="136">
        <v>152</v>
      </c>
      <c r="D26" s="41">
        <v>40</v>
      </c>
      <c r="E26" s="41">
        <v>303</v>
      </c>
      <c r="F26" s="41">
        <v>176</v>
      </c>
      <c r="G26" s="41">
        <v>3930</v>
      </c>
      <c r="H26" s="38">
        <f>SUM(Ikärakenne[[#This Row],[0–5-vuotiaat]:[16 vuotta täyttäneet]])</f>
        <v>4601</v>
      </c>
      <c r="I26" s="138">
        <v>1244319.1200000001</v>
      </c>
      <c r="J26" s="138">
        <v>347460</v>
      </c>
      <c r="K26" s="138">
        <v>2191092.9899999998</v>
      </c>
      <c r="L26" s="138">
        <v>2188486.08</v>
      </c>
      <c r="M26" s="138">
        <v>251755.80000000002</v>
      </c>
      <c r="N26" s="181">
        <f>SUM(Ikärakenne[[#This Row],[Ikä 0–5]:[Ikä 16+]])</f>
        <v>6223113.9899999993</v>
      </c>
      <c r="P26" s="92"/>
      <c r="Q26" s="93"/>
      <c r="R26" s="93"/>
      <c r="S26" s="93"/>
      <c r="T26" s="93"/>
      <c r="U26" s="93"/>
      <c r="V26" s="93"/>
      <c r="W26" s="93"/>
      <c r="X26" s="93"/>
      <c r="Y26" s="93"/>
      <c r="Z26" s="94"/>
      <c r="AA26" s="77"/>
      <c r="AB26" s="77"/>
    </row>
    <row r="27" spans="1:29" x14ac:dyDescent="0.25">
      <c r="A27" s="128">
        <v>78</v>
      </c>
      <c r="B27" s="124" t="s">
        <v>32</v>
      </c>
      <c r="C27" s="136">
        <v>261</v>
      </c>
      <c r="D27" s="41">
        <v>63</v>
      </c>
      <c r="E27" s="41">
        <v>396</v>
      </c>
      <c r="F27" s="41">
        <v>257</v>
      </c>
      <c r="G27" s="41">
        <v>6855</v>
      </c>
      <c r="H27" s="38">
        <f>SUM(Ikärakenne[[#This Row],[0–5-vuotiaat]:[16 vuotta täyttäneet]])</f>
        <v>7832</v>
      </c>
      <c r="I27" s="138">
        <v>2136626.91</v>
      </c>
      <c r="J27" s="138">
        <v>547249.5</v>
      </c>
      <c r="K27" s="138">
        <v>2863606.68</v>
      </c>
      <c r="L27" s="138">
        <v>3195687.06</v>
      </c>
      <c r="M27" s="138">
        <v>439131.3</v>
      </c>
      <c r="N27" s="181">
        <f>SUM(Ikärakenne[[#This Row],[Ikä 0–5]:[Ikä 16+]])</f>
        <v>9182301.4500000011</v>
      </c>
      <c r="Q27" s="95"/>
      <c r="R27" s="95"/>
      <c r="S27" s="95"/>
      <c r="T27" s="95"/>
      <c r="U27" s="95"/>
      <c r="V27" s="95"/>
      <c r="W27" s="95"/>
      <c r="X27" s="95"/>
      <c r="Y27" s="95"/>
    </row>
    <row r="28" spans="1:29" x14ac:dyDescent="0.25">
      <c r="A28" s="128">
        <v>79</v>
      </c>
      <c r="B28" s="124" t="s">
        <v>33</v>
      </c>
      <c r="C28" s="136">
        <v>303</v>
      </c>
      <c r="D28" s="41">
        <v>53</v>
      </c>
      <c r="E28" s="41">
        <v>434</v>
      </c>
      <c r="F28" s="41">
        <v>184</v>
      </c>
      <c r="G28" s="41">
        <v>5779</v>
      </c>
      <c r="H28" s="38">
        <f>SUM(Ikärakenne[[#This Row],[0–5-vuotiaat]:[16 vuotta täyttäneet]])</f>
        <v>6753</v>
      </c>
      <c r="I28" s="138">
        <v>2480451.9300000002</v>
      </c>
      <c r="J28" s="138">
        <v>460384.5</v>
      </c>
      <c r="K28" s="138">
        <v>3138397.2199999997</v>
      </c>
      <c r="L28" s="138">
        <v>2287962.7200000002</v>
      </c>
      <c r="M28" s="138">
        <v>370202.74</v>
      </c>
      <c r="N28" s="181">
        <f>SUM(Ikärakenne[[#This Row],[Ikä 0–5]:[Ikä 16+]])</f>
        <v>8737399.1100000013</v>
      </c>
      <c r="Q28" s="96"/>
      <c r="R28" s="96"/>
      <c r="S28" s="43"/>
      <c r="T28" s="43"/>
      <c r="U28" s="43"/>
      <c r="V28" s="43"/>
      <c r="W28" s="43"/>
      <c r="X28" s="43"/>
      <c r="Y28" s="43"/>
      <c r="Z28" s="43"/>
    </row>
    <row r="29" spans="1:29" x14ac:dyDescent="0.25">
      <c r="A29" s="128">
        <v>81</v>
      </c>
      <c r="B29" s="124" t="s">
        <v>34</v>
      </c>
      <c r="C29" s="136">
        <v>77</v>
      </c>
      <c r="D29" s="41">
        <v>13</v>
      </c>
      <c r="E29" s="41">
        <v>108</v>
      </c>
      <c r="F29" s="41">
        <v>45</v>
      </c>
      <c r="G29" s="41">
        <v>2331</v>
      </c>
      <c r="H29" s="38">
        <f>SUM(Ikärakenne[[#This Row],[0–5-vuotiaat]:[16 vuotta täyttäneet]])</f>
        <v>2574</v>
      </c>
      <c r="I29" s="138">
        <v>630345.87</v>
      </c>
      <c r="J29" s="138">
        <v>112924.5</v>
      </c>
      <c r="K29" s="138">
        <v>780983.64</v>
      </c>
      <c r="L29" s="138">
        <v>559556.1</v>
      </c>
      <c r="M29" s="138">
        <v>149323.86000000002</v>
      </c>
      <c r="N29" s="181">
        <f>SUM(Ikärakenne[[#This Row],[Ikä 0–5]:[Ikä 16+]])</f>
        <v>2233133.9699999997</v>
      </c>
      <c r="Q29" s="64"/>
      <c r="R29" s="64"/>
      <c r="S29" s="64"/>
      <c r="T29" s="64"/>
      <c r="U29" s="64"/>
      <c r="V29" s="64"/>
      <c r="W29" s="64"/>
      <c r="X29" s="64"/>
      <c r="Y29" s="64"/>
      <c r="Z29" s="64"/>
      <c r="AA29" s="97"/>
    </row>
    <row r="30" spans="1:29" x14ac:dyDescent="0.25">
      <c r="A30" s="128">
        <v>82</v>
      </c>
      <c r="B30" s="124" t="s">
        <v>35</v>
      </c>
      <c r="C30" s="136">
        <v>500</v>
      </c>
      <c r="D30" s="41">
        <v>98</v>
      </c>
      <c r="E30" s="41">
        <v>703</v>
      </c>
      <c r="F30" s="41">
        <v>361</v>
      </c>
      <c r="G30" s="41">
        <v>7697</v>
      </c>
      <c r="H30" s="38">
        <f>SUM(Ikärakenne[[#This Row],[0–5-vuotiaat]:[16 vuotta täyttäneet]])</f>
        <v>9359</v>
      </c>
      <c r="I30" s="138">
        <v>4093155</v>
      </c>
      <c r="J30" s="138">
        <v>851277</v>
      </c>
      <c r="K30" s="138">
        <v>5083624.99</v>
      </c>
      <c r="L30" s="138">
        <v>4488883.38</v>
      </c>
      <c r="M30" s="138">
        <v>493069.82</v>
      </c>
      <c r="N30" s="181">
        <f>SUM(Ikärakenne[[#This Row],[Ikä 0–5]:[Ikä 16+]])</f>
        <v>15010010.190000001</v>
      </c>
      <c r="Q30" s="98"/>
      <c r="R30" s="98"/>
      <c r="S30" s="98"/>
      <c r="T30" s="98"/>
      <c r="U30" s="98"/>
      <c r="V30" s="98"/>
      <c r="W30" s="98"/>
      <c r="X30" s="98"/>
      <c r="Y30" s="98"/>
      <c r="Z30" s="43"/>
    </row>
    <row r="31" spans="1:29" x14ac:dyDescent="0.25">
      <c r="A31" s="128">
        <v>86</v>
      </c>
      <c r="B31" s="124" t="s">
        <v>36</v>
      </c>
      <c r="C31" s="136">
        <v>386</v>
      </c>
      <c r="D31" s="41">
        <v>72</v>
      </c>
      <c r="E31" s="41">
        <v>641</v>
      </c>
      <c r="F31" s="41">
        <v>309</v>
      </c>
      <c r="G31" s="41">
        <v>6623</v>
      </c>
      <c r="H31" s="38">
        <f>SUM(Ikärakenne[[#This Row],[0–5-vuotiaat]:[16 vuotta täyttäneet]])</f>
        <v>8031</v>
      </c>
      <c r="I31" s="138">
        <v>3159915.66</v>
      </c>
      <c r="J31" s="138">
        <v>625428</v>
      </c>
      <c r="K31" s="138">
        <v>4635282.53</v>
      </c>
      <c r="L31" s="138">
        <v>3842285.22</v>
      </c>
      <c r="M31" s="138">
        <v>424269.38</v>
      </c>
      <c r="N31" s="181">
        <f>SUM(Ikärakenne[[#This Row],[Ikä 0–5]:[Ikä 16+]])</f>
        <v>12687180.790000003</v>
      </c>
      <c r="Q31" s="43"/>
      <c r="R31" s="43"/>
      <c r="S31" s="79"/>
      <c r="T31" s="79"/>
      <c r="U31" s="79"/>
      <c r="V31" s="68"/>
      <c r="W31" s="43"/>
      <c r="X31" s="43"/>
      <c r="Y31" s="43"/>
      <c r="Z31" s="79"/>
      <c r="AA31" s="78"/>
    </row>
    <row r="32" spans="1:29" x14ac:dyDescent="0.25">
      <c r="A32" s="128">
        <v>90</v>
      </c>
      <c r="B32" s="124" t="s">
        <v>37</v>
      </c>
      <c r="C32" s="136">
        <v>68</v>
      </c>
      <c r="D32" s="41">
        <v>18</v>
      </c>
      <c r="E32" s="41">
        <v>141</v>
      </c>
      <c r="F32" s="41">
        <v>88</v>
      </c>
      <c r="G32" s="41">
        <v>2746</v>
      </c>
      <c r="H32" s="38">
        <f>SUM(Ikärakenne[[#This Row],[0–5-vuotiaat]:[16 vuotta täyttäneet]])</f>
        <v>3061</v>
      </c>
      <c r="I32" s="138">
        <v>556669.08000000007</v>
      </c>
      <c r="J32" s="138">
        <v>156357</v>
      </c>
      <c r="K32" s="138">
        <v>1019617.53</v>
      </c>
      <c r="L32" s="138">
        <v>1094243.04</v>
      </c>
      <c r="M32" s="138">
        <v>175908.76</v>
      </c>
      <c r="N32" s="181">
        <f>SUM(Ikärakenne[[#This Row],[Ikä 0–5]:[Ikä 16+]])</f>
        <v>3002795.41</v>
      </c>
      <c r="Q32" s="43"/>
      <c r="R32" s="99"/>
      <c r="S32" s="43"/>
      <c r="T32" s="43"/>
      <c r="U32" s="43"/>
      <c r="V32" s="43"/>
      <c r="W32" s="43"/>
      <c r="X32" s="43"/>
      <c r="Y32" s="43"/>
      <c r="Z32" s="43"/>
    </row>
    <row r="33" spans="1:28" x14ac:dyDescent="0.25">
      <c r="A33" s="128">
        <v>91</v>
      </c>
      <c r="B33" s="124" t="s">
        <v>38</v>
      </c>
      <c r="C33" s="136">
        <v>36837</v>
      </c>
      <c r="D33" s="41">
        <v>6350</v>
      </c>
      <c r="E33" s="41">
        <v>38998</v>
      </c>
      <c r="F33" s="41">
        <v>18220</v>
      </c>
      <c r="G33" s="41">
        <v>563623</v>
      </c>
      <c r="H33" s="38">
        <f>SUM(Ikärakenne[[#This Row],[0–5-vuotiaat]:[16 vuotta täyttäneet]])</f>
        <v>664028</v>
      </c>
      <c r="I33" s="138">
        <v>301559101.47000003</v>
      </c>
      <c r="J33" s="138">
        <v>55159275</v>
      </c>
      <c r="K33" s="138">
        <v>282007407.33999997</v>
      </c>
      <c r="L33" s="138">
        <v>226558047.59999999</v>
      </c>
      <c r="M33" s="138">
        <v>36105689.380000003</v>
      </c>
      <c r="N33" s="181">
        <f>SUM(Ikärakenne[[#This Row],[Ikä 0–5]:[Ikä 16+]])</f>
        <v>901389520.78999996</v>
      </c>
      <c r="Q33" s="77"/>
      <c r="R33" s="77"/>
      <c r="S33" s="77"/>
      <c r="T33" s="77"/>
      <c r="U33" s="77"/>
      <c r="V33" s="77"/>
      <c r="W33" s="77"/>
      <c r="X33" s="77"/>
      <c r="Y33" s="77"/>
      <c r="Z33" s="77"/>
      <c r="AA33" s="77"/>
    </row>
    <row r="34" spans="1:28" x14ac:dyDescent="0.25">
      <c r="A34" s="128">
        <v>92</v>
      </c>
      <c r="B34" s="124" t="s">
        <v>39</v>
      </c>
      <c r="C34" s="136">
        <v>15334</v>
      </c>
      <c r="D34" s="41">
        <v>2669</v>
      </c>
      <c r="E34" s="41">
        <v>16734</v>
      </c>
      <c r="F34" s="41">
        <v>8425</v>
      </c>
      <c r="G34" s="41">
        <v>199657</v>
      </c>
      <c r="H34" s="38">
        <f>SUM(Ikärakenne[[#This Row],[0–5-vuotiaat]:[16 vuotta täyttäneet]])</f>
        <v>242819</v>
      </c>
      <c r="I34" s="138">
        <v>125528877.54000001</v>
      </c>
      <c r="J34" s="138">
        <v>23184268.5</v>
      </c>
      <c r="K34" s="138">
        <v>121009076.22</v>
      </c>
      <c r="L34" s="138">
        <v>104761336.5</v>
      </c>
      <c r="M34" s="138">
        <v>12790027.42</v>
      </c>
      <c r="N34" s="181">
        <f>SUM(Ikärakenne[[#This Row],[Ikä 0–5]:[Ikä 16+]])</f>
        <v>387273586.18000001</v>
      </c>
      <c r="Q34" s="77"/>
      <c r="R34" s="77"/>
      <c r="S34" s="77"/>
      <c r="T34" s="77"/>
      <c r="U34" s="77"/>
      <c r="V34" s="77"/>
      <c r="W34" s="77"/>
      <c r="X34" s="77"/>
      <c r="Y34" s="77"/>
      <c r="Z34" s="77"/>
      <c r="AA34" s="77"/>
      <c r="AB34" s="100"/>
    </row>
    <row r="35" spans="1:28" x14ac:dyDescent="0.25">
      <c r="A35" s="128">
        <v>97</v>
      </c>
      <c r="B35" s="124" t="s">
        <v>40</v>
      </c>
      <c r="C35" s="136">
        <v>69</v>
      </c>
      <c r="D35" s="41">
        <v>16</v>
      </c>
      <c r="E35" s="41">
        <v>93</v>
      </c>
      <c r="F35" s="41">
        <v>42</v>
      </c>
      <c r="G35" s="41">
        <v>1871</v>
      </c>
      <c r="H35" s="38">
        <f>SUM(Ikärakenne[[#This Row],[0–5-vuotiaat]:[16 vuotta täyttäneet]])</f>
        <v>2091</v>
      </c>
      <c r="I35" s="138">
        <v>564855.39</v>
      </c>
      <c r="J35" s="138">
        <v>138984</v>
      </c>
      <c r="K35" s="138">
        <v>672513.69</v>
      </c>
      <c r="L35" s="138">
        <v>522252.36</v>
      </c>
      <c r="M35" s="138">
        <v>119856.26000000001</v>
      </c>
      <c r="N35" s="181">
        <f>SUM(Ikärakenne[[#This Row],[Ikä 0–5]:[Ikä 16+]])</f>
        <v>2018461.7</v>
      </c>
      <c r="Q35" s="63"/>
      <c r="R35" s="63"/>
      <c r="S35" s="63"/>
      <c r="T35" s="63"/>
      <c r="U35" s="63"/>
      <c r="V35" s="63"/>
      <c r="W35" s="63"/>
      <c r="X35" s="63"/>
      <c r="Y35" s="63"/>
    </row>
    <row r="36" spans="1:28" x14ac:dyDescent="0.25">
      <c r="A36" s="128">
        <v>98</v>
      </c>
      <c r="B36" s="124" t="s">
        <v>41</v>
      </c>
      <c r="C36" s="41">
        <v>1173</v>
      </c>
      <c r="D36" s="41">
        <v>247</v>
      </c>
      <c r="E36" s="41">
        <v>1745</v>
      </c>
      <c r="F36" s="41">
        <v>894</v>
      </c>
      <c r="G36" s="41">
        <v>18884</v>
      </c>
      <c r="H36" s="38">
        <f>SUM(Ikärakenne[[#This Row],[0–5-vuotiaat]:[16 vuotta täyttäneet]])</f>
        <v>22943</v>
      </c>
      <c r="I36" s="138">
        <v>9602541.6300000008</v>
      </c>
      <c r="J36" s="138">
        <v>2145565.5</v>
      </c>
      <c r="K36" s="138">
        <v>12618670.85</v>
      </c>
      <c r="L36" s="138">
        <v>11116514.52</v>
      </c>
      <c r="M36" s="138">
        <v>1209709.04</v>
      </c>
      <c r="N36" s="181">
        <f>SUM(Ikärakenne[[#This Row],[Ikä 0–5]:[Ikä 16+]])</f>
        <v>36693001.539999999</v>
      </c>
      <c r="Q36" s="101"/>
      <c r="R36" s="101"/>
      <c r="S36" s="101"/>
      <c r="T36" s="101"/>
      <c r="U36" s="101"/>
      <c r="V36" s="101"/>
      <c r="W36" s="101"/>
      <c r="X36" s="101"/>
      <c r="Y36" s="101"/>
      <c r="Z36" s="68"/>
    </row>
    <row r="37" spans="1:28" x14ac:dyDescent="0.25">
      <c r="A37" s="128">
        <v>102</v>
      </c>
      <c r="B37" s="124" t="s">
        <v>42</v>
      </c>
      <c r="C37" s="136">
        <v>438</v>
      </c>
      <c r="D37" s="41">
        <v>100</v>
      </c>
      <c r="E37" s="41">
        <v>595</v>
      </c>
      <c r="F37" s="41">
        <v>305</v>
      </c>
      <c r="G37" s="41">
        <v>8307</v>
      </c>
      <c r="H37" s="38">
        <f>SUM(Ikärakenne[[#This Row],[0–5-vuotiaat]:[16 vuotta täyttäneet]])</f>
        <v>9745</v>
      </c>
      <c r="I37" s="138">
        <v>3585603.7800000003</v>
      </c>
      <c r="J37" s="138">
        <v>868650</v>
      </c>
      <c r="K37" s="138">
        <v>4302641.3499999996</v>
      </c>
      <c r="L37" s="138">
        <v>3792546.9</v>
      </c>
      <c r="M37" s="138">
        <v>532146.42000000004</v>
      </c>
      <c r="N37" s="181">
        <f>SUM(Ikärakenne[[#This Row],[Ikä 0–5]:[Ikä 16+]])</f>
        <v>13081588.449999999</v>
      </c>
    </row>
    <row r="38" spans="1:28" x14ac:dyDescent="0.25">
      <c r="A38" s="128">
        <v>103</v>
      </c>
      <c r="B38" s="124" t="s">
        <v>43</v>
      </c>
      <c r="C38" s="136">
        <v>95</v>
      </c>
      <c r="D38" s="41">
        <v>13</v>
      </c>
      <c r="E38" s="41">
        <v>125</v>
      </c>
      <c r="F38" s="41">
        <v>76</v>
      </c>
      <c r="G38" s="41">
        <v>1852</v>
      </c>
      <c r="H38" s="38">
        <f>SUM(Ikärakenne[[#This Row],[0–5-vuotiaat]:[16 vuotta täyttäneet]])</f>
        <v>2161</v>
      </c>
      <c r="I38" s="138">
        <v>777699.45000000007</v>
      </c>
      <c r="J38" s="138">
        <v>112924.5</v>
      </c>
      <c r="K38" s="138">
        <v>903916.25</v>
      </c>
      <c r="L38" s="138">
        <v>945028.08</v>
      </c>
      <c r="M38" s="138">
        <v>118639.12000000001</v>
      </c>
      <c r="N38" s="181">
        <f>SUM(Ikärakenne[[#This Row],[Ikä 0–5]:[Ikä 16+]])</f>
        <v>2858207.4000000004</v>
      </c>
    </row>
    <row r="39" spans="1:28" x14ac:dyDescent="0.25">
      <c r="A39" s="128">
        <v>105</v>
      </c>
      <c r="B39" s="124" t="s">
        <v>44</v>
      </c>
      <c r="C39" s="136">
        <v>75</v>
      </c>
      <c r="D39" s="41">
        <v>15</v>
      </c>
      <c r="E39" s="41">
        <v>75</v>
      </c>
      <c r="F39" s="41">
        <v>46</v>
      </c>
      <c r="G39" s="41">
        <v>1883</v>
      </c>
      <c r="H39" s="38">
        <f>SUM(Ikärakenne[[#This Row],[0–5-vuotiaat]:[16 vuotta täyttäneet]])</f>
        <v>2094</v>
      </c>
      <c r="I39" s="138">
        <v>613973.25</v>
      </c>
      <c r="J39" s="138">
        <v>130297.5</v>
      </c>
      <c r="K39" s="138">
        <v>542349.75</v>
      </c>
      <c r="L39" s="138">
        <v>571990.68000000005</v>
      </c>
      <c r="M39" s="138">
        <v>120624.98000000001</v>
      </c>
      <c r="N39" s="181">
        <f>SUM(Ikärakenne[[#This Row],[Ikä 0–5]:[Ikä 16+]])</f>
        <v>1979236.1600000001</v>
      </c>
    </row>
    <row r="40" spans="1:28" x14ac:dyDescent="0.25">
      <c r="A40" s="128">
        <v>106</v>
      </c>
      <c r="B40" s="124" t="s">
        <v>45</v>
      </c>
      <c r="C40" s="136">
        <v>2316</v>
      </c>
      <c r="D40" s="41">
        <v>428</v>
      </c>
      <c r="E40" s="41">
        <v>2981</v>
      </c>
      <c r="F40" s="41">
        <v>1671</v>
      </c>
      <c r="G40" s="41">
        <v>39401</v>
      </c>
      <c r="H40" s="38">
        <f>SUM(Ikärakenne[[#This Row],[0–5-vuotiaat]:[16 vuotta täyttäneet]])</f>
        <v>46797</v>
      </c>
      <c r="I40" s="138">
        <v>18959493.960000001</v>
      </c>
      <c r="J40" s="138">
        <v>3717822</v>
      </c>
      <c r="K40" s="138">
        <v>21556594.73</v>
      </c>
      <c r="L40" s="138">
        <v>20778183.18</v>
      </c>
      <c r="M40" s="138">
        <v>2524028.06</v>
      </c>
      <c r="N40" s="181">
        <f>SUM(Ikärakenne[[#This Row],[Ikä 0–5]:[Ikä 16+]])</f>
        <v>67536121.929999992</v>
      </c>
    </row>
    <row r="41" spans="1:28" x14ac:dyDescent="0.25">
      <c r="A41" s="128">
        <v>108</v>
      </c>
      <c r="B41" s="124" t="s">
        <v>46</v>
      </c>
      <c r="C41" s="136">
        <v>550</v>
      </c>
      <c r="D41" s="41">
        <v>120</v>
      </c>
      <c r="E41" s="41">
        <v>768</v>
      </c>
      <c r="F41" s="41">
        <v>379</v>
      </c>
      <c r="G41" s="41">
        <v>8440</v>
      </c>
      <c r="H41" s="38">
        <f>SUM(Ikärakenne[[#This Row],[0–5-vuotiaat]:[16 vuotta täyttäneet]])</f>
        <v>10257</v>
      </c>
      <c r="I41" s="138">
        <v>4502470.5</v>
      </c>
      <c r="J41" s="138">
        <v>1042380</v>
      </c>
      <c r="K41" s="138">
        <v>5553661.4399999995</v>
      </c>
      <c r="L41" s="138">
        <v>4712705.82</v>
      </c>
      <c r="M41" s="138">
        <v>540666.4</v>
      </c>
      <c r="N41" s="181">
        <f>SUM(Ikärakenne[[#This Row],[Ikä 0–5]:[Ikä 16+]])</f>
        <v>16351884.16</v>
      </c>
    </row>
    <row r="42" spans="1:28" x14ac:dyDescent="0.25">
      <c r="A42" s="128">
        <v>109</v>
      </c>
      <c r="B42" s="124" t="s">
        <v>47</v>
      </c>
      <c r="C42" s="136">
        <v>3197</v>
      </c>
      <c r="D42" s="41">
        <v>614</v>
      </c>
      <c r="E42" s="41">
        <v>4175</v>
      </c>
      <c r="F42" s="41">
        <v>2263</v>
      </c>
      <c r="G42" s="41">
        <v>57794</v>
      </c>
      <c r="H42" s="38">
        <f>SUM(Ikärakenne[[#This Row],[0–5-vuotiaat]:[16 vuotta täyttäneet]])</f>
        <v>68043</v>
      </c>
      <c r="I42" s="138">
        <v>26171633.07</v>
      </c>
      <c r="J42" s="138">
        <v>5333511</v>
      </c>
      <c r="K42" s="138">
        <v>30190802.75</v>
      </c>
      <c r="L42" s="138">
        <v>28139454.539999999</v>
      </c>
      <c r="M42" s="138">
        <v>3702283.64</v>
      </c>
      <c r="N42" s="181">
        <f>SUM(Ikärakenne[[#This Row],[Ikä 0–5]:[Ikä 16+]])</f>
        <v>93537685</v>
      </c>
    </row>
    <row r="43" spans="1:28" x14ac:dyDescent="0.25">
      <c r="A43" s="128">
        <v>111</v>
      </c>
      <c r="B43" s="124" t="s">
        <v>48</v>
      </c>
      <c r="C43" s="136">
        <v>561</v>
      </c>
      <c r="D43" s="41">
        <v>126</v>
      </c>
      <c r="E43" s="41">
        <v>856</v>
      </c>
      <c r="F43" s="41">
        <v>499</v>
      </c>
      <c r="G43" s="41">
        <v>16089</v>
      </c>
      <c r="H43" s="38">
        <f>SUM(Ikärakenne[[#This Row],[0–5-vuotiaat]:[16 vuotta täyttäneet]])</f>
        <v>18131</v>
      </c>
      <c r="I43" s="138">
        <v>4592519.91</v>
      </c>
      <c r="J43" s="138">
        <v>1094499</v>
      </c>
      <c r="K43" s="138">
        <v>6190018.4799999995</v>
      </c>
      <c r="L43" s="138">
        <v>6204855.4199999999</v>
      </c>
      <c r="M43" s="138">
        <v>1030661.3400000001</v>
      </c>
      <c r="N43" s="181">
        <f>SUM(Ikärakenne[[#This Row],[Ikä 0–5]:[Ikä 16+]])</f>
        <v>19112554.150000002</v>
      </c>
    </row>
    <row r="44" spans="1:28" x14ac:dyDescent="0.25">
      <c r="A44" s="128">
        <v>139</v>
      </c>
      <c r="B44" s="124" t="s">
        <v>49</v>
      </c>
      <c r="C44" s="136">
        <v>693</v>
      </c>
      <c r="D44" s="41">
        <v>146</v>
      </c>
      <c r="E44" s="41">
        <v>930</v>
      </c>
      <c r="F44" s="41">
        <v>499</v>
      </c>
      <c r="G44" s="41">
        <v>7585</v>
      </c>
      <c r="H44" s="38">
        <f>SUM(Ikärakenne[[#This Row],[0–5-vuotiaat]:[16 vuotta täyttäneet]])</f>
        <v>9853</v>
      </c>
      <c r="I44" s="138">
        <v>5673112.8300000001</v>
      </c>
      <c r="J44" s="138">
        <v>1268229</v>
      </c>
      <c r="K44" s="138">
        <v>6725136.9000000004</v>
      </c>
      <c r="L44" s="138">
        <v>6204855.4199999999</v>
      </c>
      <c r="M44" s="138">
        <v>485895.10000000003</v>
      </c>
      <c r="N44" s="181">
        <f>SUM(Ikärakenne[[#This Row],[Ikä 0–5]:[Ikä 16+]])</f>
        <v>20357229.25</v>
      </c>
    </row>
    <row r="45" spans="1:28" x14ac:dyDescent="0.25">
      <c r="A45" s="128">
        <v>140</v>
      </c>
      <c r="B45" s="124" t="s">
        <v>50</v>
      </c>
      <c r="C45" s="136">
        <v>949</v>
      </c>
      <c r="D45" s="41">
        <v>212</v>
      </c>
      <c r="E45" s="41">
        <v>1381</v>
      </c>
      <c r="F45" s="41">
        <v>725</v>
      </c>
      <c r="G45" s="41">
        <v>17534</v>
      </c>
      <c r="H45" s="38">
        <f>SUM(Ikärakenne[[#This Row],[0–5-vuotiaat]:[16 vuotta täyttäneet]])</f>
        <v>20801</v>
      </c>
      <c r="I45" s="138">
        <v>7768808.1900000004</v>
      </c>
      <c r="J45" s="138">
        <v>1841538</v>
      </c>
      <c r="K45" s="138">
        <v>9986466.7300000004</v>
      </c>
      <c r="L45" s="138">
        <v>9015070.5</v>
      </c>
      <c r="M45" s="138">
        <v>1123228.04</v>
      </c>
      <c r="N45" s="181">
        <f>SUM(Ikärakenne[[#This Row],[Ikä 0–5]:[Ikä 16+]])</f>
        <v>29735111.460000001</v>
      </c>
    </row>
    <row r="46" spans="1:28" x14ac:dyDescent="0.25">
      <c r="A46" s="128">
        <v>142</v>
      </c>
      <c r="B46" s="124" t="s">
        <v>51</v>
      </c>
      <c r="C46" s="136">
        <v>302</v>
      </c>
      <c r="D46" s="41">
        <v>58</v>
      </c>
      <c r="E46" s="41">
        <v>393</v>
      </c>
      <c r="F46" s="41">
        <v>206</v>
      </c>
      <c r="G46" s="41">
        <v>5545</v>
      </c>
      <c r="H46" s="38">
        <f>SUM(Ikärakenne[[#This Row],[0–5-vuotiaat]:[16 vuotta täyttäneet]])</f>
        <v>6504</v>
      </c>
      <c r="I46" s="138">
        <v>2472265.62</v>
      </c>
      <c r="J46" s="138">
        <v>503817</v>
      </c>
      <c r="K46" s="138">
        <v>2841912.69</v>
      </c>
      <c r="L46" s="138">
        <v>2561523.48</v>
      </c>
      <c r="M46" s="138">
        <v>355212.7</v>
      </c>
      <c r="N46" s="181">
        <f>SUM(Ikärakenne[[#This Row],[Ikä 0–5]:[Ikä 16+]])</f>
        <v>8734731.4900000002</v>
      </c>
    </row>
    <row r="47" spans="1:28" x14ac:dyDescent="0.25">
      <c r="A47" s="128">
        <v>143</v>
      </c>
      <c r="B47" s="124" t="s">
        <v>52</v>
      </c>
      <c r="C47" s="136">
        <v>258</v>
      </c>
      <c r="D47" s="41">
        <v>68</v>
      </c>
      <c r="E47" s="41">
        <v>445</v>
      </c>
      <c r="F47" s="41">
        <v>203</v>
      </c>
      <c r="G47" s="41">
        <v>5830</v>
      </c>
      <c r="H47" s="38">
        <f>SUM(Ikärakenne[[#This Row],[0–5-vuotiaat]:[16 vuotta täyttäneet]])</f>
        <v>6804</v>
      </c>
      <c r="I47" s="138">
        <v>2112067.98</v>
      </c>
      <c r="J47" s="138">
        <v>590682</v>
      </c>
      <c r="K47" s="138">
        <v>3217941.85</v>
      </c>
      <c r="L47" s="138">
        <v>2524219.7399999998</v>
      </c>
      <c r="M47" s="138">
        <v>373469.8</v>
      </c>
      <c r="N47" s="181">
        <f>SUM(Ikärakenne[[#This Row],[Ikä 0–5]:[Ikä 16+]])</f>
        <v>8818381.370000001</v>
      </c>
    </row>
    <row r="48" spans="1:28" x14ac:dyDescent="0.25">
      <c r="A48" s="128">
        <v>145</v>
      </c>
      <c r="B48" s="124" t="s">
        <v>53</v>
      </c>
      <c r="C48" s="136">
        <v>860</v>
      </c>
      <c r="D48" s="41">
        <v>159</v>
      </c>
      <c r="E48" s="41">
        <v>1001</v>
      </c>
      <c r="F48" s="41">
        <v>517</v>
      </c>
      <c r="G48" s="41">
        <v>9832</v>
      </c>
      <c r="H48" s="38">
        <f>SUM(Ikärakenne[[#This Row],[0–5-vuotiaat]:[16 vuotta täyttäneet]])</f>
        <v>12369</v>
      </c>
      <c r="I48" s="138">
        <v>7040226.6000000006</v>
      </c>
      <c r="J48" s="138">
        <v>1381153.5</v>
      </c>
      <c r="K48" s="138">
        <v>7238561.3300000001</v>
      </c>
      <c r="L48" s="138">
        <v>6428677.8600000003</v>
      </c>
      <c r="M48" s="138">
        <v>629837.92000000004</v>
      </c>
      <c r="N48" s="181">
        <f>SUM(Ikärakenne[[#This Row],[Ikä 0–5]:[Ikä 16+]])</f>
        <v>22718457.210000005</v>
      </c>
    </row>
    <row r="49" spans="1:14" x14ac:dyDescent="0.25">
      <c r="A49" s="128">
        <v>146</v>
      </c>
      <c r="B49" s="124" t="s">
        <v>54</v>
      </c>
      <c r="C49" s="136">
        <v>110</v>
      </c>
      <c r="D49" s="41">
        <v>31</v>
      </c>
      <c r="E49" s="41">
        <v>169</v>
      </c>
      <c r="F49" s="41">
        <v>101</v>
      </c>
      <c r="G49" s="41">
        <v>4081</v>
      </c>
      <c r="H49" s="38">
        <f>SUM(Ikärakenne[[#This Row],[0–5-vuotiaat]:[16 vuotta täyttäneet]])</f>
        <v>4492</v>
      </c>
      <c r="I49" s="138">
        <v>900494.10000000009</v>
      </c>
      <c r="J49" s="138">
        <v>269281.5</v>
      </c>
      <c r="K49" s="138">
        <v>1222094.77</v>
      </c>
      <c r="L49" s="138">
        <v>1255892.58</v>
      </c>
      <c r="M49" s="138">
        <v>261428.86000000002</v>
      </c>
      <c r="N49" s="181">
        <f>SUM(Ikärakenne[[#This Row],[Ikä 0–5]:[Ikä 16+]])</f>
        <v>3909191.81</v>
      </c>
    </row>
    <row r="50" spans="1:14" x14ac:dyDescent="0.25">
      <c r="A50" s="128">
        <v>148</v>
      </c>
      <c r="B50" s="124" t="s">
        <v>55</v>
      </c>
      <c r="C50" s="136">
        <v>285</v>
      </c>
      <c r="D50" s="41">
        <v>58</v>
      </c>
      <c r="E50" s="41">
        <v>362</v>
      </c>
      <c r="F50" s="41">
        <v>201</v>
      </c>
      <c r="G50" s="41">
        <v>6141</v>
      </c>
      <c r="H50" s="38">
        <f>SUM(Ikärakenne[[#This Row],[0–5-vuotiaat]:[16 vuotta täyttäneet]])</f>
        <v>7047</v>
      </c>
      <c r="I50" s="138">
        <v>2333098.35</v>
      </c>
      <c r="J50" s="138">
        <v>503817</v>
      </c>
      <c r="K50" s="138">
        <v>2617741.46</v>
      </c>
      <c r="L50" s="138">
        <v>2499350.58</v>
      </c>
      <c r="M50" s="138">
        <v>393392.46</v>
      </c>
      <c r="N50" s="181">
        <f>SUM(Ikärakenne[[#This Row],[Ikä 0–5]:[Ikä 16+]])</f>
        <v>8347399.8500000006</v>
      </c>
    </row>
    <row r="51" spans="1:14" x14ac:dyDescent="0.25">
      <c r="A51" s="128">
        <v>149</v>
      </c>
      <c r="B51" s="124" t="s">
        <v>56</v>
      </c>
      <c r="C51" s="136">
        <v>252</v>
      </c>
      <c r="D51" s="41">
        <v>48</v>
      </c>
      <c r="E51" s="41">
        <v>349</v>
      </c>
      <c r="F51" s="41">
        <v>194</v>
      </c>
      <c r="G51" s="41">
        <v>4541</v>
      </c>
      <c r="H51" s="38">
        <f>SUM(Ikärakenne[[#This Row],[0–5-vuotiaat]:[16 vuotta täyttäneet]])</f>
        <v>5384</v>
      </c>
      <c r="I51" s="138">
        <v>2062950.12</v>
      </c>
      <c r="J51" s="138">
        <v>416952</v>
      </c>
      <c r="K51" s="138">
        <v>2523734.17</v>
      </c>
      <c r="L51" s="138">
        <v>2412308.52</v>
      </c>
      <c r="M51" s="138">
        <v>290896.46000000002</v>
      </c>
      <c r="N51" s="181">
        <f>SUM(Ikärakenne[[#This Row],[Ikä 0–5]:[Ikä 16+]])</f>
        <v>7706841.2700000005</v>
      </c>
    </row>
    <row r="52" spans="1:14" x14ac:dyDescent="0.25">
      <c r="A52" s="128">
        <v>151</v>
      </c>
      <c r="B52" s="124" t="s">
        <v>57</v>
      </c>
      <c r="C52" s="136">
        <v>58</v>
      </c>
      <c r="D52" s="41">
        <v>9</v>
      </c>
      <c r="E52" s="41">
        <v>102</v>
      </c>
      <c r="F52" s="41">
        <v>46</v>
      </c>
      <c r="G52" s="41">
        <v>1637</v>
      </c>
      <c r="H52" s="38">
        <f>SUM(Ikärakenne[[#This Row],[0–5-vuotiaat]:[16 vuotta täyttäneet]])</f>
        <v>1852</v>
      </c>
      <c r="I52" s="138">
        <v>474805.98000000004</v>
      </c>
      <c r="J52" s="138">
        <v>78178.5</v>
      </c>
      <c r="K52" s="138">
        <v>737595.66</v>
      </c>
      <c r="L52" s="138">
        <v>571990.68000000005</v>
      </c>
      <c r="M52" s="138">
        <v>104866.22</v>
      </c>
      <c r="N52" s="181">
        <f>SUM(Ikärakenne[[#This Row],[Ikä 0–5]:[Ikä 16+]])</f>
        <v>1967437.0400000003</v>
      </c>
    </row>
    <row r="53" spans="1:14" x14ac:dyDescent="0.25">
      <c r="A53" s="128">
        <v>152</v>
      </c>
      <c r="B53" s="124" t="s">
        <v>58</v>
      </c>
      <c r="C53" s="136">
        <v>178</v>
      </c>
      <c r="D53" s="41">
        <v>49</v>
      </c>
      <c r="E53" s="41">
        <v>330</v>
      </c>
      <c r="F53" s="41">
        <v>180</v>
      </c>
      <c r="G53" s="41">
        <v>3669</v>
      </c>
      <c r="H53" s="38">
        <f>SUM(Ikärakenne[[#This Row],[0–5-vuotiaat]:[16 vuotta täyttäneet]])</f>
        <v>4406</v>
      </c>
      <c r="I53" s="138">
        <v>1457163.1800000002</v>
      </c>
      <c r="J53" s="138">
        <v>425638.5</v>
      </c>
      <c r="K53" s="138">
        <v>2386338.9</v>
      </c>
      <c r="L53" s="138">
        <v>2238224.4</v>
      </c>
      <c r="M53" s="138">
        <v>235036.14</v>
      </c>
      <c r="N53" s="181">
        <f>SUM(Ikärakenne[[#This Row],[Ikä 0–5]:[Ikä 16+]])</f>
        <v>6742401.1200000001</v>
      </c>
    </row>
    <row r="54" spans="1:14" x14ac:dyDescent="0.25">
      <c r="A54" s="128">
        <v>153</v>
      </c>
      <c r="B54" s="124" t="s">
        <v>59</v>
      </c>
      <c r="C54" s="136">
        <v>878</v>
      </c>
      <c r="D54" s="41">
        <v>191</v>
      </c>
      <c r="E54" s="41">
        <v>1344</v>
      </c>
      <c r="F54" s="41">
        <v>725</v>
      </c>
      <c r="G54" s="41">
        <v>22070</v>
      </c>
      <c r="H54" s="38">
        <f>SUM(Ikärakenne[[#This Row],[0–5-vuotiaat]:[16 vuotta täyttäneet]])</f>
        <v>25208</v>
      </c>
      <c r="I54" s="138">
        <v>7187580.1800000006</v>
      </c>
      <c r="J54" s="138">
        <v>1659121.5</v>
      </c>
      <c r="K54" s="138">
        <v>9718907.5199999996</v>
      </c>
      <c r="L54" s="138">
        <v>9015070.5</v>
      </c>
      <c r="M54" s="138">
        <v>1413804.2</v>
      </c>
      <c r="N54" s="181">
        <f>SUM(Ikärakenne[[#This Row],[Ikä 0–5]:[Ikä 16+]])</f>
        <v>28994483.899999999</v>
      </c>
    </row>
    <row r="55" spans="1:14" x14ac:dyDescent="0.25">
      <c r="A55" s="128">
        <v>165</v>
      </c>
      <c r="B55" s="124" t="s">
        <v>60</v>
      </c>
      <c r="C55" s="136">
        <v>856</v>
      </c>
      <c r="D55" s="41">
        <v>164</v>
      </c>
      <c r="E55" s="41">
        <v>1093</v>
      </c>
      <c r="F55" s="41">
        <v>667</v>
      </c>
      <c r="G55" s="41">
        <v>13500</v>
      </c>
      <c r="H55" s="38">
        <f>SUM(Ikärakenne[[#This Row],[0–5-vuotiaat]:[16 vuotta täyttäneet]])</f>
        <v>16280</v>
      </c>
      <c r="I55" s="138">
        <v>7007481.3600000003</v>
      </c>
      <c r="J55" s="138">
        <v>1424586</v>
      </c>
      <c r="K55" s="138">
        <v>7903843.6899999995</v>
      </c>
      <c r="L55" s="138">
        <v>8293864.8600000003</v>
      </c>
      <c r="M55" s="138">
        <v>864810</v>
      </c>
      <c r="N55" s="181">
        <f>SUM(Ikärakenne[[#This Row],[Ikä 0–5]:[Ikä 16+]])</f>
        <v>25494585.91</v>
      </c>
    </row>
    <row r="56" spans="1:14" x14ac:dyDescent="0.25">
      <c r="A56" s="128">
        <v>167</v>
      </c>
      <c r="B56" s="124" t="s">
        <v>61</v>
      </c>
      <c r="C56" s="136">
        <v>3522</v>
      </c>
      <c r="D56" s="41">
        <v>648</v>
      </c>
      <c r="E56" s="41">
        <v>4439</v>
      </c>
      <c r="F56" s="41">
        <v>2173</v>
      </c>
      <c r="G56" s="41">
        <v>66731</v>
      </c>
      <c r="H56" s="38">
        <f>SUM(Ikärakenne[[#This Row],[0–5-vuotiaat]:[16 vuotta täyttäneet]])</f>
        <v>77513</v>
      </c>
      <c r="I56" s="138">
        <v>28832183.82</v>
      </c>
      <c r="J56" s="138">
        <v>5628852</v>
      </c>
      <c r="K56" s="138">
        <v>32099873.870000001</v>
      </c>
      <c r="L56" s="138">
        <v>27020342.34</v>
      </c>
      <c r="M56" s="138">
        <v>4274787.8600000003</v>
      </c>
      <c r="N56" s="181">
        <f>SUM(Ikärakenne[[#This Row],[Ikä 0–5]:[Ikä 16+]])</f>
        <v>97856039.890000001</v>
      </c>
    </row>
    <row r="57" spans="1:14" x14ac:dyDescent="0.25">
      <c r="A57" s="128">
        <v>169</v>
      </c>
      <c r="B57" s="124" t="s">
        <v>62</v>
      </c>
      <c r="C57" s="136">
        <v>207</v>
      </c>
      <c r="D57" s="41">
        <v>39</v>
      </c>
      <c r="E57" s="41">
        <v>344</v>
      </c>
      <c r="F57" s="41">
        <v>179</v>
      </c>
      <c r="G57" s="41">
        <v>4221</v>
      </c>
      <c r="H57" s="38">
        <f>SUM(Ikärakenne[[#This Row],[0–5-vuotiaat]:[16 vuotta täyttäneet]])</f>
        <v>4990</v>
      </c>
      <c r="I57" s="138">
        <v>1694566.1700000002</v>
      </c>
      <c r="J57" s="138">
        <v>338773.5</v>
      </c>
      <c r="K57" s="138">
        <v>2487577.52</v>
      </c>
      <c r="L57" s="138">
        <v>2225789.8199999998</v>
      </c>
      <c r="M57" s="138">
        <v>270397.26</v>
      </c>
      <c r="N57" s="181">
        <f>SUM(Ikärakenne[[#This Row],[Ikä 0–5]:[Ikä 16+]])</f>
        <v>7017104.2699999996</v>
      </c>
    </row>
    <row r="58" spans="1:14" x14ac:dyDescent="0.25">
      <c r="A58" s="128">
        <v>171</v>
      </c>
      <c r="B58" s="124" t="s">
        <v>63</v>
      </c>
      <c r="C58" s="136">
        <v>186</v>
      </c>
      <c r="D58" s="41">
        <v>45</v>
      </c>
      <c r="E58" s="41">
        <v>261</v>
      </c>
      <c r="F58" s="41">
        <v>139</v>
      </c>
      <c r="G58" s="41">
        <v>3909</v>
      </c>
      <c r="H58" s="38">
        <f>SUM(Ikärakenne[[#This Row],[0–5-vuotiaat]:[16 vuotta täyttäneet]])</f>
        <v>4540</v>
      </c>
      <c r="I58" s="138">
        <v>1522653.6600000001</v>
      </c>
      <c r="J58" s="138">
        <v>390892.5</v>
      </c>
      <c r="K58" s="138">
        <v>1887377.13</v>
      </c>
      <c r="L58" s="138">
        <v>1728406.6199999999</v>
      </c>
      <c r="M58" s="138">
        <v>250410.54</v>
      </c>
      <c r="N58" s="181">
        <f>SUM(Ikärakenne[[#This Row],[Ikä 0–5]:[Ikä 16+]])</f>
        <v>5779740.4500000002</v>
      </c>
    </row>
    <row r="59" spans="1:14" x14ac:dyDescent="0.25">
      <c r="A59" s="128">
        <v>172</v>
      </c>
      <c r="B59" s="124" t="s">
        <v>64</v>
      </c>
      <c r="C59" s="136">
        <v>126</v>
      </c>
      <c r="D59" s="41">
        <v>19</v>
      </c>
      <c r="E59" s="41">
        <v>207</v>
      </c>
      <c r="F59" s="41">
        <v>116</v>
      </c>
      <c r="G59" s="41">
        <v>3703</v>
      </c>
      <c r="H59" s="38">
        <f>SUM(Ikärakenne[[#This Row],[0–5-vuotiaat]:[16 vuotta täyttäneet]])</f>
        <v>4171</v>
      </c>
      <c r="I59" s="138">
        <v>1031475.06</v>
      </c>
      <c r="J59" s="138">
        <v>165043.5</v>
      </c>
      <c r="K59" s="138">
        <v>1496885.31</v>
      </c>
      <c r="L59" s="138">
        <v>1442411.28</v>
      </c>
      <c r="M59" s="138">
        <v>237214.18000000002</v>
      </c>
      <c r="N59" s="181">
        <f>SUM(Ikärakenne[[#This Row],[Ikä 0–5]:[Ikä 16+]])</f>
        <v>4373029.33</v>
      </c>
    </row>
    <row r="60" spans="1:14" x14ac:dyDescent="0.25">
      <c r="A60" s="128">
        <v>176</v>
      </c>
      <c r="B60" s="124" t="s">
        <v>65</v>
      </c>
      <c r="C60" s="136">
        <v>121</v>
      </c>
      <c r="D60" s="41">
        <v>27</v>
      </c>
      <c r="E60" s="41">
        <v>173</v>
      </c>
      <c r="F60" s="41">
        <v>126</v>
      </c>
      <c r="G60" s="41">
        <v>3905</v>
      </c>
      <c r="H60" s="38">
        <f>SUM(Ikärakenne[[#This Row],[0–5-vuotiaat]:[16 vuotta täyttäneet]])</f>
        <v>4352</v>
      </c>
      <c r="I60" s="138">
        <v>990543.51</v>
      </c>
      <c r="J60" s="138">
        <v>234535.5</v>
      </c>
      <c r="K60" s="138">
        <v>1251020.0900000001</v>
      </c>
      <c r="L60" s="138">
        <v>1566757.08</v>
      </c>
      <c r="M60" s="138">
        <v>250154.30000000002</v>
      </c>
      <c r="N60" s="181">
        <f>SUM(Ikärakenne[[#This Row],[Ikä 0–5]:[Ikä 16+]])</f>
        <v>4293010.4800000004</v>
      </c>
    </row>
    <row r="61" spans="1:14" x14ac:dyDescent="0.25">
      <c r="A61" s="128">
        <v>177</v>
      </c>
      <c r="B61" s="124" t="s">
        <v>66</v>
      </c>
      <c r="C61" s="136">
        <v>66</v>
      </c>
      <c r="D61" s="41">
        <v>14</v>
      </c>
      <c r="E61" s="41">
        <v>119</v>
      </c>
      <c r="F61" s="41">
        <v>63</v>
      </c>
      <c r="G61" s="41">
        <v>1506</v>
      </c>
      <c r="H61" s="38">
        <f>SUM(Ikärakenne[[#This Row],[0–5-vuotiaat]:[16 vuotta täyttäneet]])</f>
        <v>1768</v>
      </c>
      <c r="I61" s="138">
        <v>540296.46000000008</v>
      </c>
      <c r="J61" s="138">
        <v>121611</v>
      </c>
      <c r="K61" s="138">
        <v>860528.27</v>
      </c>
      <c r="L61" s="138">
        <v>783378.54</v>
      </c>
      <c r="M61" s="138">
        <v>96474.36</v>
      </c>
      <c r="N61" s="181">
        <f>SUM(Ikärakenne[[#This Row],[Ikä 0–5]:[Ikä 16+]])</f>
        <v>2402288.63</v>
      </c>
    </row>
    <row r="62" spans="1:14" x14ac:dyDescent="0.25">
      <c r="A62" s="128">
        <v>178</v>
      </c>
      <c r="B62" s="124" t="s">
        <v>67</v>
      </c>
      <c r="C62" s="136">
        <v>217</v>
      </c>
      <c r="D62" s="41">
        <v>37</v>
      </c>
      <c r="E62" s="41">
        <v>282</v>
      </c>
      <c r="F62" s="41">
        <v>164</v>
      </c>
      <c r="G62" s="41">
        <v>5069</v>
      </c>
      <c r="H62" s="38">
        <f>SUM(Ikärakenne[[#This Row],[0–5-vuotiaat]:[16 vuotta täyttäneet]])</f>
        <v>5769</v>
      </c>
      <c r="I62" s="138">
        <v>1776429.27</v>
      </c>
      <c r="J62" s="138">
        <v>321400.5</v>
      </c>
      <c r="K62" s="138">
        <v>2039235.06</v>
      </c>
      <c r="L62" s="138">
        <v>2039271.1199999999</v>
      </c>
      <c r="M62" s="138">
        <v>324720.14</v>
      </c>
      <c r="N62" s="181">
        <f>SUM(Ikärakenne[[#This Row],[Ikä 0–5]:[Ikä 16+]])</f>
        <v>6501056.0899999999</v>
      </c>
    </row>
    <row r="63" spans="1:14" x14ac:dyDescent="0.25">
      <c r="A63" s="128">
        <v>179</v>
      </c>
      <c r="B63" s="124" t="s">
        <v>68</v>
      </c>
      <c r="C63" s="136">
        <v>7448</v>
      </c>
      <c r="D63" s="41">
        <v>1396</v>
      </c>
      <c r="E63" s="41">
        <v>9153</v>
      </c>
      <c r="F63" s="41">
        <v>4729</v>
      </c>
      <c r="G63" s="41">
        <v>123161</v>
      </c>
      <c r="H63" s="38">
        <f>SUM(Ikärakenne[[#This Row],[0–5-vuotiaat]:[16 vuotta täyttäneet]])</f>
        <v>145887</v>
      </c>
      <c r="I63" s="138">
        <v>60971636.880000003</v>
      </c>
      <c r="J63" s="138">
        <v>12126354</v>
      </c>
      <c r="K63" s="138">
        <v>66188363.490000002</v>
      </c>
      <c r="L63" s="138">
        <v>58803128.82</v>
      </c>
      <c r="M63" s="138">
        <v>7889693.6600000001</v>
      </c>
      <c r="N63" s="181">
        <f>SUM(Ikärakenne[[#This Row],[Ikä 0–5]:[Ikä 16+]])</f>
        <v>205979176.84999999</v>
      </c>
    </row>
    <row r="64" spans="1:14" x14ac:dyDescent="0.25">
      <c r="A64" s="128">
        <v>181</v>
      </c>
      <c r="B64" s="124" t="s">
        <v>69</v>
      </c>
      <c r="C64" s="136">
        <v>68</v>
      </c>
      <c r="D64" s="41">
        <v>9</v>
      </c>
      <c r="E64" s="41">
        <v>126</v>
      </c>
      <c r="F64" s="41">
        <v>51</v>
      </c>
      <c r="G64" s="41">
        <v>1429</v>
      </c>
      <c r="H64" s="38">
        <f>SUM(Ikärakenne[[#This Row],[0–5-vuotiaat]:[16 vuotta täyttäneet]])</f>
        <v>1683</v>
      </c>
      <c r="I64" s="138">
        <v>556669.08000000007</v>
      </c>
      <c r="J64" s="138">
        <v>78178.5</v>
      </c>
      <c r="K64" s="138">
        <v>911147.58</v>
      </c>
      <c r="L64" s="138">
        <v>634163.57999999996</v>
      </c>
      <c r="M64" s="138">
        <v>91541.74</v>
      </c>
      <c r="N64" s="181">
        <f>SUM(Ikärakenne[[#This Row],[Ikä 0–5]:[Ikä 16+]])</f>
        <v>2271700.4800000004</v>
      </c>
    </row>
    <row r="65" spans="1:14" x14ac:dyDescent="0.25">
      <c r="A65" s="128">
        <v>182</v>
      </c>
      <c r="B65" s="124" t="s">
        <v>70</v>
      </c>
      <c r="C65" s="136">
        <v>613</v>
      </c>
      <c r="D65" s="41">
        <v>139</v>
      </c>
      <c r="E65" s="41">
        <v>1117</v>
      </c>
      <c r="F65" s="41">
        <v>635</v>
      </c>
      <c r="G65" s="41">
        <v>16843</v>
      </c>
      <c r="H65" s="38">
        <f>SUM(Ikärakenne[[#This Row],[0–5-vuotiaat]:[16 vuotta täyttäneet]])</f>
        <v>19347</v>
      </c>
      <c r="I65" s="138">
        <v>5018208.03</v>
      </c>
      <c r="J65" s="138">
        <v>1207423.5</v>
      </c>
      <c r="K65" s="138">
        <v>8077395.6100000003</v>
      </c>
      <c r="L65" s="138">
        <v>7895958.2999999998</v>
      </c>
      <c r="M65" s="138">
        <v>1078962.58</v>
      </c>
      <c r="N65" s="181">
        <f>SUM(Ikärakenne[[#This Row],[Ikä 0–5]:[Ikä 16+]])</f>
        <v>23277948.020000003</v>
      </c>
    </row>
    <row r="66" spans="1:14" x14ac:dyDescent="0.25">
      <c r="A66" s="128">
        <v>186</v>
      </c>
      <c r="B66" s="124" t="s">
        <v>71</v>
      </c>
      <c r="C66" s="136">
        <v>2709</v>
      </c>
      <c r="D66" s="41">
        <v>525</v>
      </c>
      <c r="E66" s="41">
        <v>3180</v>
      </c>
      <c r="F66" s="41">
        <v>1618</v>
      </c>
      <c r="G66" s="41">
        <v>37598</v>
      </c>
      <c r="H66" s="38">
        <f>SUM(Ikärakenne[[#This Row],[0–5-vuotiaat]:[16 vuotta täyttäneet]])</f>
        <v>45630</v>
      </c>
      <c r="I66" s="138">
        <v>22176713.790000003</v>
      </c>
      <c r="J66" s="138">
        <v>4560412.5</v>
      </c>
      <c r="K66" s="138">
        <v>22995629.399999999</v>
      </c>
      <c r="L66" s="138">
        <v>20119150.440000001</v>
      </c>
      <c r="M66" s="138">
        <v>2408527.88</v>
      </c>
      <c r="N66" s="181">
        <f>SUM(Ikärakenne[[#This Row],[Ikä 0–5]:[Ikä 16+]])</f>
        <v>72260434.00999999</v>
      </c>
    </row>
    <row r="67" spans="1:14" x14ac:dyDescent="0.25">
      <c r="A67" s="128">
        <v>202</v>
      </c>
      <c r="B67" s="124" t="s">
        <v>72</v>
      </c>
      <c r="C67" s="136">
        <v>2419</v>
      </c>
      <c r="D67" s="41">
        <v>455</v>
      </c>
      <c r="E67" s="41">
        <v>2778</v>
      </c>
      <c r="F67" s="41">
        <v>1384</v>
      </c>
      <c r="G67" s="41">
        <v>28812</v>
      </c>
      <c r="H67" s="38">
        <f>SUM(Ikärakenne[[#This Row],[0–5-vuotiaat]:[16 vuotta täyttäneet]])</f>
        <v>35848</v>
      </c>
      <c r="I67" s="138">
        <v>19802683.890000001</v>
      </c>
      <c r="J67" s="138">
        <v>3952357.5</v>
      </c>
      <c r="K67" s="138">
        <v>20088634.739999998</v>
      </c>
      <c r="L67" s="138">
        <v>17209458.719999999</v>
      </c>
      <c r="M67" s="138">
        <v>1845696.72</v>
      </c>
      <c r="N67" s="181">
        <f>SUM(Ikärakenne[[#This Row],[Ikä 0–5]:[Ikä 16+]])</f>
        <v>62898831.569999993</v>
      </c>
    </row>
    <row r="68" spans="1:14" x14ac:dyDescent="0.25">
      <c r="A68" s="128">
        <v>204</v>
      </c>
      <c r="B68" s="124" t="s">
        <v>73</v>
      </c>
      <c r="C68" s="136">
        <v>78</v>
      </c>
      <c r="D68" s="41">
        <v>15</v>
      </c>
      <c r="E68" s="41">
        <v>142</v>
      </c>
      <c r="F68" s="41">
        <v>69</v>
      </c>
      <c r="G68" s="41">
        <v>2385</v>
      </c>
      <c r="H68" s="38">
        <f>SUM(Ikärakenne[[#This Row],[0–5-vuotiaat]:[16 vuotta täyttäneet]])</f>
        <v>2689</v>
      </c>
      <c r="I68" s="138">
        <v>638532.18000000005</v>
      </c>
      <c r="J68" s="138">
        <v>130297.5</v>
      </c>
      <c r="K68" s="138">
        <v>1026848.86</v>
      </c>
      <c r="L68" s="138">
        <v>857986.02</v>
      </c>
      <c r="M68" s="138">
        <v>152783.1</v>
      </c>
      <c r="N68" s="181">
        <f>SUM(Ikärakenne[[#This Row],[Ikä 0–5]:[Ikä 16+]])</f>
        <v>2806447.66</v>
      </c>
    </row>
    <row r="69" spans="1:14" x14ac:dyDescent="0.25">
      <c r="A69" s="128">
        <v>205</v>
      </c>
      <c r="B69" s="124" t="s">
        <v>74</v>
      </c>
      <c r="C69" s="136">
        <v>1759</v>
      </c>
      <c r="D69" s="41">
        <v>382</v>
      </c>
      <c r="E69" s="41">
        <v>2452</v>
      </c>
      <c r="F69" s="41">
        <v>1285</v>
      </c>
      <c r="G69" s="41">
        <v>30419</v>
      </c>
      <c r="H69" s="38">
        <f>SUM(Ikärakenne[[#This Row],[0–5-vuotiaat]:[16 vuotta täyttäneet]])</f>
        <v>36297</v>
      </c>
      <c r="I69" s="138">
        <v>14399719.290000001</v>
      </c>
      <c r="J69" s="138">
        <v>3318243</v>
      </c>
      <c r="K69" s="138">
        <v>17731221.16</v>
      </c>
      <c r="L69" s="138">
        <v>15978435.300000001</v>
      </c>
      <c r="M69" s="138">
        <v>1948641.1400000001</v>
      </c>
      <c r="N69" s="181">
        <f>SUM(Ikärakenne[[#This Row],[Ikä 0–5]:[Ikä 16+]])</f>
        <v>53376259.890000001</v>
      </c>
    </row>
    <row r="70" spans="1:14" x14ac:dyDescent="0.25">
      <c r="A70" s="128">
        <v>208</v>
      </c>
      <c r="B70" s="124" t="s">
        <v>75</v>
      </c>
      <c r="C70" s="136">
        <v>739</v>
      </c>
      <c r="D70" s="41">
        <v>136</v>
      </c>
      <c r="E70" s="41">
        <v>965</v>
      </c>
      <c r="F70" s="41">
        <v>517</v>
      </c>
      <c r="G70" s="41">
        <v>9978</v>
      </c>
      <c r="H70" s="38">
        <f>SUM(Ikärakenne[[#This Row],[0–5-vuotiaat]:[16 vuotta täyttäneet]])</f>
        <v>12335</v>
      </c>
      <c r="I70" s="138">
        <v>6049683.0899999999</v>
      </c>
      <c r="J70" s="138">
        <v>1181364</v>
      </c>
      <c r="K70" s="138">
        <v>6978233.4500000002</v>
      </c>
      <c r="L70" s="138">
        <v>6428677.8600000003</v>
      </c>
      <c r="M70" s="138">
        <v>639190.68000000005</v>
      </c>
      <c r="N70" s="181">
        <f>SUM(Ikärakenne[[#This Row],[Ikä 0–5]:[Ikä 16+]])</f>
        <v>21277149.079999998</v>
      </c>
    </row>
    <row r="71" spans="1:14" x14ac:dyDescent="0.25">
      <c r="A71" s="128">
        <v>211</v>
      </c>
      <c r="B71" s="124" t="s">
        <v>76</v>
      </c>
      <c r="C71" s="136">
        <v>2045</v>
      </c>
      <c r="D71" s="41">
        <v>443</v>
      </c>
      <c r="E71" s="41">
        <v>2613</v>
      </c>
      <c r="F71" s="41">
        <v>1374</v>
      </c>
      <c r="G71" s="41">
        <v>26484</v>
      </c>
      <c r="H71" s="38">
        <f>SUM(Ikärakenne[[#This Row],[0–5-vuotiaat]:[16 vuotta täyttäneet]])</f>
        <v>32959</v>
      </c>
      <c r="I71" s="138">
        <v>16741003.950000001</v>
      </c>
      <c r="J71" s="138">
        <v>3848119.5</v>
      </c>
      <c r="K71" s="138">
        <v>18895465.289999999</v>
      </c>
      <c r="L71" s="138">
        <v>17085112.919999998</v>
      </c>
      <c r="M71" s="138">
        <v>1696565.04</v>
      </c>
      <c r="N71" s="181">
        <f>SUM(Ikärakenne[[#This Row],[Ikä 0–5]:[Ikä 16+]])</f>
        <v>58266266.699999996</v>
      </c>
    </row>
    <row r="72" spans="1:14" x14ac:dyDescent="0.25">
      <c r="A72" s="128">
        <v>213</v>
      </c>
      <c r="B72" s="124" t="s">
        <v>77</v>
      </c>
      <c r="C72" s="136">
        <v>167</v>
      </c>
      <c r="D72" s="41">
        <v>32</v>
      </c>
      <c r="E72" s="41">
        <v>267</v>
      </c>
      <c r="F72" s="41">
        <v>156</v>
      </c>
      <c r="G72" s="41">
        <v>4532</v>
      </c>
      <c r="H72" s="38">
        <f>SUM(Ikärakenne[[#This Row],[0–5-vuotiaat]:[16 vuotta täyttäneet]])</f>
        <v>5154</v>
      </c>
      <c r="I72" s="138">
        <v>1367113.77</v>
      </c>
      <c r="J72" s="138">
        <v>277968</v>
      </c>
      <c r="K72" s="138">
        <v>1930765.1099999999</v>
      </c>
      <c r="L72" s="138">
        <v>1939794.48</v>
      </c>
      <c r="M72" s="138">
        <v>290319.92</v>
      </c>
      <c r="N72" s="181">
        <f>SUM(Ikärakenne[[#This Row],[Ikä 0–5]:[Ikä 16+]])</f>
        <v>5805961.2799999993</v>
      </c>
    </row>
    <row r="73" spans="1:14" x14ac:dyDescent="0.25">
      <c r="A73" s="128">
        <v>214</v>
      </c>
      <c r="B73" s="124" t="s">
        <v>78</v>
      </c>
      <c r="C73" s="136">
        <v>583</v>
      </c>
      <c r="D73" s="41">
        <v>116</v>
      </c>
      <c r="E73" s="41">
        <v>789</v>
      </c>
      <c r="F73" s="41">
        <v>383</v>
      </c>
      <c r="G73" s="41">
        <v>10657</v>
      </c>
      <c r="H73" s="38">
        <f>SUM(Ikärakenne[[#This Row],[0–5-vuotiaat]:[16 vuotta täyttäneet]])</f>
        <v>12528</v>
      </c>
      <c r="I73" s="138">
        <v>4772618.7300000004</v>
      </c>
      <c r="J73" s="138">
        <v>1007634</v>
      </c>
      <c r="K73" s="138">
        <v>5705519.3700000001</v>
      </c>
      <c r="L73" s="138">
        <v>4762444.1399999997</v>
      </c>
      <c r="M73" s="138">
        <v>682687.42</v>
      </c>
      <c r="N73" s="181">
        <f>SUM(Ikärakenne[[#This Row],[Ikä 0–5]:[Ikä 16+]])</f>
        <v>16930903.660000004</v>
      </c>
    </row>
    <row r="74" spans="1:14" x14ac:dyDescent="0.25">
      <c r="A74" s="128">
        <v>216</v>
      </c>
      <c r="B74" s="124" t="s">
        <v>79</v>
      </c>
      <c r="C74" s="136">
        <v>46</v>
      </c>
      <c r="D74" s="41">
        <v>8</v>
      </c>
      <c r="E74" s="41">
        <v>61</v>
      </c>
      <c r="F74" s="41">
        <v>40</v>
      </c>
      <c r="G74" s="41">
        <v>1114</v>
      </c>
      <c r="H74" s="38">
        <f>SUM(Ikärakenne[[#This Row],[0–5-vuotiaat]:[16 vuotta täyttäneet]])</f>
        <v>1269</v>
      </c>
      <c r="I74" s="138">
        <v>376570.26</v>
      </c>
      <c r="J74" s="138">
        <v>69492</v>
      </c>
      <c r="K74" s="138">
        <v>441111.13</v>
      </c>
      <c r="L74" s="138">
        <v>497383.2</v>
      </c>
      <c r="M74" s="138">
        <v>71362.84</v>
      </c>
      <c r="N74" s="181">
        <f>SUM(Ikärakenne[[#This Row],[Ikä 0–5]:[Ikä 16+]])</f>
        <v>1455919.4300000002</v>
      </c>
    </row>
    <row r="75" spans="1:14" x14ac:dyDescent="0.25">
      <c r="A75" s="128">
        <v>217</v>
      </c>
      <c r="B75" s="124" t="s">
        <v>80</v>
      </c>
      <c r="C75" s="136">
        <v>309</v>
      </c>
      <c r="D75" s="41">
        <v>67</v>
      </c>
      <c r="E75" s="41">
        <v>447</v>
      </c>
      <c r="F75" s="41">
        <v>191</v>
      </c>
      <c r="G75" s="41">
        <v>4338</v>
      </c>
      <c r="H75" s="38">
        <f>SUM(Ikärakenne[[#This Row],[0–5-vuotiaat]:[16 vuotta täyttäneet]])</f>
        <v>5352</v>
      </c>
      <c r="I75" s="138">
        <v>2529569.79</v>
      </c>
      <c r="J75" s="138">
        <v>581995.5</v>
      </c>
      <c r="K75" s="138">
        <v>3232404.51</v>
      </c>
      <c r="L75" s="138">
        <v>2375004.7799999998</v>
      </c>
      <c r="M75" s="138">
        <v>277892.28000000003</v>
      </c>
      <c r="N75" s="181">
        <f>SUM(Ikärakenne[[#This Row],[Ikä 0–5]:[Ikä 16+]])</f>
        <v>8996866.8599999994</v>
      </c>
    </row>
    <row r="76" spans="1:14" x14ac:dyDescent="0.25">
      <c r="A76" s="128">
        <v>218</v>
      </c>
      <c r="B76" s="124" t="s">
        <v>81</v>
      </c>
      <c r="C76" s="136">
        <v>37</v>
      </c>
      <c r="D76" s="41">
        <v>11</v>
      </c>
      <c r="E76" s="41">
        <v>62</v>
      </c>
      <c r="F76" s="41">
        <v>27</v>
      </c>
      <c r="G76" s="41">
        <v>1063</v>
      </c>
      <c r="H76" s="38">
        <f>SUM(Ikärakenne[[#This Row],[0–5-vuotiaat]:[16 vuotta täyttäneet]])</f>
        <v>1200</v>
      </c>
      <c r="I76" s="138">
        <v>302893.47000000003</v>
      </c>
      <c r="J76" s="138">
        <v>95551.5</v>
      </c>
      <c r="K76" s="138">
        <v>448342.46</v>
      </c>
      <c r="L76" s="138">
        <v>335733.66</v>
      </c>
      <c r="M76" s="138">
        <v>68095.78</v>
      </c>
      <c r="N76" s="181">
        <f>SUM(Ikärakenne[[#This Row],[Ikä 0–5]:[Ikä 16+]])</f>
        <v>1250616.8700000001</v>
      </c>
    </row>
    <row r="77" spans="1:14" x14ac:dyDescent="0.25">
      <c r="A77" s="128">
        <v>224</v>
      </c>
      <c r="B77" s="124" t="s">
        <v>82</v>
      </c>
      <c r="C77" s="136">
        <v>344</v>
      </c>
      <c r="D77" s="41">
        <v>76</v>
      </c>
      <c r="E77" s="41">
        <v>573</v>
      </c>
      <c r="F77" s="41">
        <v>343</v>
      </c>
      <c r="G77" s="41">
        <v>7267</v>
      </c>
      <c r="H77" s="38">
        <f>SUM(Ikärakenne[[#This Row],[0–5-vuotiaat]:[16 vuotta täyttäneet]])</f>
        <v>8603</v>
      </c>
      <c r="I77" s="138">
        <v>2816090.64</v>
      </c>
      <c r="J77" s="138">
        <v>660174</v>
      </c>
      <c r="K77" s="138">
        <v>4143552.09</v>
      </c>
      <c r="L77" s="138">
        <v>4265060.9400000004</v>
      </c>
      <c r="M77" s="138">
        <v>465524.02</v>
      </c>
      <c r="N77" s="181">
        <f>SUM(Ikärakenne[[#This Row],[Ikä 0–5]:[Ikä 16+]])</f>
        <v>12350401.690000001</v>
      </c>
    </row>
    <row r="78" spans="1:14" x14ac:dyDescent="0.25">
      <c r="A78" s="128">
        <v>226</v>
      </c>
      <c r="B78" s="124" t="s">
        <v>83</v>
      </c>
      <c r="C78" s="136">
        <v>118</v>
      </c>
      <c r="D78" s="41">
        <v>34</v>
      </c>
      <c r="E78" s="41">
        <v>190</v>
      </c>
      <c r="F78" s="41">
        <v>124</v>
      </c>
      <c r="G78" s="41">
        <v>3199</v>
      </c>
      <c r="H78" s="38">
        <f>SUM(Ikärakenne[[#This Row],[0–5-vuotiaat]:[16 vuotta täyttäneet]])</f>
        <v>3665</v>
      </c>
      <c r="I78" s="138">
        <v>965984.58000000007</v>
      </c>
      <c r="J78" s="138">
        <v>295341</v>
      </c>
      <c r="K78" s="138">
        <v>1373952.7</v>
      </c>
      <c r="L78" s="138">
        <v>1541887.92</v>
      </c>
      <c r="M78" s="138">
        <v>204927.94</v>
      </c>
      <c r="N78" s="181">
        <f>SUM(Ikärakenne[[#This Row],[Ikä 0–5]:[Ikä 16+]])</f>
        <v>4382094.1400000006</v>
      </c>
    </row>
    <row r="79" spans="1:14" x14ac:dyDescent="0.25">
      <c r="A79" s="128">
        <v>230</v>
      </c>
      <c r="B79" s="124" t="s">
        <v>84</v>
      </c>
      <c r="C79" s="136">
        <v>98</v>
      </c>
      <c r="D79" s="41">
        <v>17</v>
      </c>
      <c r="E79" s="41">
        <v>128</v>
      </c>
      <c r="F79" s="41">
        <v>58</v>
      </c>
      <c r="G79" s="41">
        <v>1939</v>
      </c>
      <c r="H79" s="38">
        <f>SUM(Ikärakenne[[#This Row],[0–5-vuotiaat]:[16 vuotta täyttäneet]])</f>
        <v>2240</v>
      </c>
      <c r="I79" s="138">
        <v>802258.38</v>
      </c>
      <c r="J79" s="138">
        <v>147670.5</v>
      </c>
      <c r="K79" s="138">
        <v>925610.24</v>
      </c>
      <c r="L79" s="138">
        <v>721205.64</v>
      </c>
      <c r="M79" s="138">
        <v>124212.34000000001</v>
      </c>
      <c r="N79" s="181">
        <f>SUM(Ikärakenne[[#This Row],[Ikä 0–5]:[Ikä 16+]])</f>
        <v>2720957.1</v>
      </c>
    </row>
    <row r="80" spans="1:14" x14ac:dyDescent="0.25">
      <c r="A80" s="128">
        <v>231</v>
      </c>
      <c r="B80" s="124" t="s">
        <v>85</v>
      </c>
      <c r="C80" s="136">
        <v>51</v>
      </c>
      <c r="D80" s="41">
        <v>16</v>
      </c>
      <c r="E80" s="41">
        <v>66</v>
      </c>
      <c r="F80" s="41">
        <v>28</v>
      </c>
      <c r="G80" s="41">
        <v>1095</v>
      </c>
      <c r="H80" s="38">
        <f>SUM(Ikärakenne[[#This Row],[0–5-vuotiaat]:[16 vuotta täyttäneet]])</f>
        <v>1256</v>
      </c>
      <c r="I80" s="138">
        <v>417501.81</v>
      </c>
      <c r="J80" s="138">
        <v>138984</v>
      </c>
      <c r="K80" s="138">
        <v>477267.77999999997</v>
      </c>
      <c r="L80" s="138">
        <v>348168.24</v>
      </c>
      <c r="M80" s="138">
        <v>70145.7</v>
      </c>
      <c r="N80" s="181">
        <f>SUM(Ikärakenne[[#This Row],[Ikä 0–5]:[Ikä 16+]])</f>
        <v>1452067.53</v>
      </c>
    </row>
    <row r="81" spans="1:14" x14ac:dyDescent="0.25">
      <c r="A81" s="128">
        <v>232</v>
      </c>
      <c r="B81" s="124" t="s">
        <v>86</v>
      </c>
      <c r="C81" s="136">
        <v>580</v>
      </c>
      <c r="D81" s="41">
        <v>123</v>
      </c>
      <c r="E81" s="41">
        <v>849</v>
      </c>
      <c r="F81" s="41">
        <v>461</v>
      </c>
      <c r="G81" s="41">
        <v>10737</v>
      </c>
      <c r="H81" s="38">
        <f>SUM(Ikärakenne[[#This Row],[0–5-vuotiaat]:[16 vuotta täyttäneet]])</f>
        <v>12750</v>
      </c>
      <c r="I81" s="138">
        <v>4748059.8</v>
      </c>
      <c r="J81" s="138">
        <v>1068439.5</v>
      </c>
      <c r="K81" s="138">
        <v>6139399.1699999999</v>
      </c>
      <c r="L81" s="138">
        <v>5732341.3799999999</v>
      </c>
      <c r="M81" s="138">
        <v>687812.22</v>
      </c>
      <c r="N81" s="181">
        <f>SUM(Ikärakenne[[#This Row],[Ikä 0–5]:[Ikä 16+]])</f>
        <v>18376052.069999997</v>
      </c>
    </row>
    <row r="82" spans="1:14" x14ac:dyDescent="0.25">
      <c r="A82" s="128">
        <v>233</v>
      </c>
      <c r="B82" s="124" t="s">
        <v>87</v>
      </c>
      <c r="C82" s="136">
        <v>656</v>
      </c>
      <c r="D82" s="41">
        <v>133</v>
      </c>
      <c r="E82" s="41">
        <v>993</v>
      </c>
      <c r="F82" s="41">
        <v>577</v>
      </c>
      <c r="G82" s="41">
        <v>12757</v>
      </c>
      <c r="H82" s="38">
        <f>SUM(Ikärakenne[[#This Row],[0–5-vuotiaat]:[16 vuotta täyttäneet]])</f>
        <v>15116</v>
      </c>
      <c r="I82" s="138">
        <v>5370219.3600000003</v>
      </c>
      <c r="J82" s="138">
        <v>1155304.5</v>
      </c>
      <c r="K82" s="138">
        <v>7180710.6899999995</v>
      </c>
      <c r="L82" s="138">
        <v>7174752.6600000001</v>
      </c>
      <c r="M82" s="138">
        <v>817213.42</v>
      </c>
      <c r="N82" s="181">
        <f>SUM(Ikärakenne[[#This Row],[Ikä 0–5]:[Ikä 16+]])</f>
        <v>21698200.630000003</v>
      </c>
    </row>
    <row r="83" spans="1:14" x14ac:dyDescent="0.25">
      <c r="A83" s="128">
        <v>235</v>
      </c>
      <c r="B83" s="124" t="s">
        <v>88</v>
      </c>
      <c r="C83" s="136">
        <v>557</v>
      </c>
      <c r="D83" s="41">
        <v>131</v>
      </c>
      <c r="E83" s="41">
        <v>833</v>
      </c>
      <c r="F83" s="41">
        <v>479</v>
      </c>
      <c r="G83" s="41">
        <v>8284</v>
      </c>
      <c r="H83" s="38">
        <f>SUM(Ikärakenne[[#This Row],[0–5-vuotiaat]:[16 vuotta täyttäneet]])</f>
        <v>10284</v>
      </c>
      <c r="I83" s="138">
        <v>4559774.67</v>
      </c>
      <c r="J83" s="138">
        <v>1137931.5</v>
      </c>
      <c r="K83" s="138">
        <v>6023697.8899999997</v>
      </c>
      <c r="L83" s="138">
        <v>5956163.8200000003</v>
      </c>
      <c r="M83" s="138">
        <v>530673.04</v>
      </c>
      <c r="N83" s="181">
        <f>SUM(Ikärakenne[[#This Row],[Ikä 0–5]:[Ikä 16+]])</f>
        <v>18208240.919999998</v>
      </c>
    </row>
    <row r="84" spans="1:14" x14ac:dyDescent="0.25">
      <c r="A84" s="128">
        <v>236</v>
      </c>
      <c r="B84" s="124" t="s">
        <v>89</v>
      </c>
      <c r="C84" s="136">
        <v>227</v>
      </c>
      <c r="D84" s="41">
        <v>52</v>
      </c>
      <c r="E84" s="41">
        <v>360</v>
      </c>
      <c r="F84" s="41">
        <v>163</v>
      </c>
      <c r="G84" s="41">
        <v>3396</v>
      </c>
      <c r="H84" s="38">
        <f>SUM(Ikärakenne[[#This Row],[0–5-vuotiaat]:[16 vuotta täyttäneet]])</f>
        <v>4198</v>
      </c>
      <c r="I84" s="138">
        <v>1858292.37</v>
      </c>
      <c r="J84" s="138">
        <v>451698</v>
      </c>
      <c r="K84" s="138">
        <v>2603278.7999999998</v>
      </c>
      <c r="L84" s="138">
        <v>2026836.54</v>
      </c>
      <c r="M84" s="138">
        <v>217547.76</v>
      </c>
      <c r="N84" s="181">
        <f>SUM(Ikärakenne[[#This Row],[Ikä 0–5]:[Ikä 16+]])</f>
        <v>7157653.4699999997</v>
      </c>
    </row>
    <row r="85" spans="1:14" x14ac:dyDescent="0.25">
      <c r="A85" s="128">
        <v>239</v>
      </c>
      <c r="B85" s="124" t="s">
        <v>90</v>
      </c>
      <c r="C85" s="136">
        <v>76</v>
      </c>
      <c r="D85" s="41">
        <v>14</v>
      </c>
      <c r="E85" s="41">
        <v>92</v>
      </c>
      <c r="F85" s="41">
        <v>47</v>
      </c>
      <c r="G85" s="41">
        <v>1800</v>
      </c>
      <c r="H85" s="38">
        <f>SUM(Ikärakenne[[#This Row],[0–5-vuotiaat]:[16 vuotta täyttäneet]])</f>
        <v>2029</v>
      </c>
      <c r="I85" s="138">
        <v>622159.56000000006</v>
      </c>
      <c r="J85" s="138">
        <v>121611</v>
      </c>
      <c r="K85" s="138">
        <v>665282.36</v>
      </c>
      <c r="L85" s="138">
        <v>584425.26</v>
      </c>
      <c r="M85" s="138">
        <v>115308</v>
      </c>
      <c r="N85" s="181">
        <f>SUM(Ikärakenne[[#This Row],[Ikä 0–5]:[Ikä 16+]])</f>
        <v>2108786.1799999997</v>
      </c>
    </row>
    <row r="86" spans="1:14" x14ac:dyDescent="0.25">
      <c r="A86" s="128">
        <v>240</v>
      </c>
      <c r="B86" s="124" t="s">
        <v>91</v>
      </c>
      <c r="C86" s="136">
        <v>831</v>
      </c>
      <c r="D86" s="41">
        <v>162</v>
      </c>
      <c r="E86" s="41">
        <v>1221</v>
      </c>
      <c r="F86" s="41">
        <v>666</v>
      </c>
      <c r="G86" s="41">
        <v>16619</v>
      </c>
      <c r="H86" s="38">
        <f>SUM(Ikärakenne[[#This Row],[0–5-vuotiaat]:[16 vuotta täyttäneet]])</f>
        <v>19499</v>
      </c>
      <c r="I86" s="138">
        <v>6802823.6100000003</v>
      </c>
      <c r="J86" s="138">
        <v>1407213</v>
      </c>
      <c r="K86" s="138">
        <v>8829453.9299999997</v>
      </c>
      <c r="L86" s="138">
        <v>8281430.2800000003</v>
      </c>
      <c r="M86" s="138">
        <v>1064613.1400000001</v>
      </c>
      <c r="N86" s="181">
        <f>SUM(Ikärakenne[[#This Row],[Ikä 0–5]:[Ikä 16+]])</f>
        <v>26385533.960000001</v>
      </c>
    </row>
    <row r="87" spans="1:14" x14ac:dyDescent="0.25">
      <c r="A87" s="128">
        <v>241</v>
      </c>
      <c r="B87" s="124" t="s">
        <v>92</v>
      </c>
      <c r="C87" s="136">
        <v>399</v>
      </c>
      <c r="D87" s="41">
        <v>82</v>
      </c>
      <c r="E87" s="41">
        <v>582</v>
      </c>
      <c r="F87" s="41">
        <v>305</v>
      </c>
      <c r="G87" s="41">
        <v>6403</v>
      </c>
      <c r="H87" s="38">
        <f>SUM(Ikärakenne[[#This Row],[0–5-vuotiaat]:[16 vuotta täyttäneet]])</f>
        <v>7771</v>
      </c>
      <c r="I87" s="138">
        <v>3266337.69</v>
      </c>
      <c r="J87" s="138">
        <v>712293</v>
      </c>
      <c r="K87" s="138">
        <v>4208634.0599999996</v>
      </c>
      <c r="L87" s="138">
        <v>3792546.9</v>
      </c>
      <c r="M87" s="138">
        <v>410176.18</v>
      </c>
      <c r="N87" s="181">
        <f>SUM(Ikärakenne[[#This Row],[Ikä 0–5]:[Ikä 16+]])</f>
        <v>12389987.83</v>
      </c>
    </row>
    <row r="88" spans="1:14" x14ac:dyDescent="0.25">
      <c r="A88" s="128">
        <v>244</v>
      </c>
      <c r="B88" s="124" t="s">
        <v>93</v>
      </c>
      <c r="C88" s="136">
        <v>1558</v>
      </c>
      <c r="D88" s="41">
        <v>279</v>
      </c>
      <c r="E88" s="41">
        <v>1977</v>
      </c>
      <c r="F88" s="41">
        <v>968</v>
      </c>
      <c r="G88" s="41">
        <v>14518</v>
      </c>
      <c r="H88" s="38">
        <f>SUM(Ikärakenne[[#This Row],[0–5-vuotiaat]:[16 vuotta täyttäneet]])</f>
        <v>19300</v>
      </c>
      <c r="I88" s="138">
        <v>12754270.98</v>
      </c>
      <c r="J88" s="138">
        <v>2423533.5</v>
      </c>
      <c r="K88" s="138">
        <v>14296339.41</v>
      </c>
      <c r="L88" s="138">
        <v>12036673.439999999</v>
      </c>
      <c r="M88" s="138">
        <v>930023.08000000007</v>
      </c>
      <c r="N88" s="181">
        <f>SUM(Ikärakenne[[#This Row],[Ikä 0–5]:[Ikä 16+]])</f>
        <v>42440840.409999996</v>
      </c>
    </row>
    <row r="89" spans="1:14" x14ac:dyDescent="0.25">
      <c r="A89" s="128">
        <v>245</v>
      </c>
      <c r="B89" s="124" t="s">
        <v>94</v>
      </c>
      <c r="C89" s="136">
        <v>2151</v>
      </c>
      <c r="D89" s="41">
        <v>394</v>
      </c>
      <c r="E89" s="41">
        <v>2516</v>
      </c>
      <c r="F89" s="41">
        <v>1363</v>
      </c>
      <c r="G89" s="41">
        <v>31252</v>
      </c>
      <c r="H89" s="38">
        <f>SUM(Ikärakenne[[#This Row],[0–5-vuotiaat]:[16 vuotta täyttäneet]])</f>
        <v>37676</v>
      </c>
      <c r="I89" s="138">
        <v>17608752.810000002</v>
      </c>
      <c r="J89" s="138">
        <v>3422481</v>
      </c>
      <c r="K89" s="138">
        <v>18194026.280000001</v>
      </c>
      <c r="L89" s="138">
        <v>16948332.539999999</v>
      </c>
      <c r="M89" s="138">
        <v>2002003.12</v>
      </c>
      <c r="N89" s="181">
        <f>SUM(Ikärakenne[[#This Row],[Ikä 0–5]:[Ikä 16+]])</f>
        <v>58175595.75</v>
      </c>
    </row>
    <row r="90" spans="1:14" x14ac:dyDescent="0.25">
      <c r="A90" s="128">
        <v>249</v>
      </c>
      <c r="B90" s="124" t="s">
        <v>95</v>
      </c>
      <c r="C90" s="136">
        <v>343</v>
      </c>
      <c r="D90" s="41">
        <v>71</v>
      </c>
      <c r="E90" s="41">
        <v>567</v>
      </c>
      <c r="F90" s="41">
        <v>288</v>
      </c>
      <c r="G90" s="41">
        <v>7981</v>
      </c>
      <c r="H90" s="38">
        <f>SUM(Ikärakenne[[#This Row],[0–5-vuotiaat]:[16 vuotta täyttäneet]])</f>
        <v>9250</v>
      </c>
      <c r="I90" s="138">
        <v>2807904.33</v>
      </c>
      <c r="J90" s="138">
        <v>616741.5</v>
      </c>
      <c r="K90" s="138">
        <v>4100164.11</v>
      </c>
      <c r="L90" s="138">
        <v>3581159.04</v>
      </c>
      <c r="M90" s="138">
        <v>511262.86000000004</v>
      </c>
      <c r="N90" s="181">
        <f>SUM(Ikärakenne[[#This Row],[Ikä 0–5]:[Ikä 16+]])</f>
        <v>11617231.84</v>
      </c>
    </row>
    <row r="91" spans="1:14" x14ac:dyDescent="0.25">
      <c r="A91" s="128">
        <v>250</v>
      </c>
      <c r="B91" s="124" t="s">
        <v>96</v>
      </c>
      <c r="C91" s="136">
        <v>55</v>
      </c>
      <c r="D91" s="41">
        <v>9</v>
      </c>
      <c r="E91" s="41">
        <v>112</v>
      </c>
      <c r="F91" s="41">
        <v>51</v>
      </c>
      <c r="G91" s="41">
        <v>1544</v>
      </c>
      <c r="H91" s="38">
        <f>SUM(Ikärakenne[[#This Row],[0–5-vuotiaat]:[16 vuotta täyttäneet]])</f>
        <v>1771</v>
      </c>
      <c r="I91" s="138">
        <v>450247.05000000005</v>
      </c>
      <c r="J91" s="138">
        <v>78178.5</v>
      </c>
      <c r="K91" s="138">
        <v>809908.96</v>
      </c>
      <c r="L91" s="138">
        <v>634163.57999999996</v>
      </c>
      <c r="M91" s="138">
        <v>98908.64</v>
      </c>
      <c r="N91" s="181">
        <f>SUM(Ikärakenne[[#This Row],[Ikä 0–5]:[Ikä 16+]])</f>
        <v>2071406.7299999997</v>
      </c>
    </row>
    <row r="92" spans="1:14" x14ac:dyDescent="0.25">
      <c r="A92" s="128">
        <v>256</v>
      </c>
      <c r="B92" s="124" t="s">
        <v>97</v>
      </c>
      <c r="C92" s="136">
        <v>99</v>
      </c>
      <c r="D92" s="41">
        <v>20</v>
      </c>
      <c r="E92" s="41">
        <v>114</v>
      </c>
      <c r="F92" s="41">
        <v>58</v>
      </c>
      <c r="G92" s="41">
        <v>1263</v>
      </c>
      <c r="H92" s="38">
        <f>SUM(Ikärakenne[[#This Row],[0–5-vuotiaat]:[16 vuotta täyttäneet]])</f>
        <v>1554</v>
      </c>
      <c r="I92" s="138">
        <v>810444.69000000006</v>
      </c>
      <c r="J92" s="138">
        <v>173730</v>
      </c>
      <c r="K92" s="138">
        <v>824371.62</v>
      </c>
      <c r="L92" s="138">
        <v>721205.64</v>
      </c>
      <c r="M92" s="138">
        <v>80907.78</v>
      </c>
      <c r="N92" s="181">
        <f>SUM(Ikärakenne[[#This Row],[Ikä 0–5]:[Ikä 16+]])</f>
        <v>2610659.73</v>
      </c>
    </row>
    <row r="93" spans="1:14" x14ac:dyDescent="0.25">
      <c r="A93" s="128">
        <v>257</v>
      </c>
      <c r="B93" s="124" t="s">
        <v>98</v>
      </c>
      <c r="C93" s="136">
        <v>2434</v>
      </c>
      <c r="D93" s="41">
        <v>461</v>
      </c>
      <c r="E93" s="41">
        <v>3236</v>
      </c>
      <c r="F93" s="41">
        <v>1795</v>
      </c>
      <c r="G93" s="41">
        <v>32796</v>
      </c>
      <c r="H93" s="38">
        <f>SUM(Ikärakenne[[#This Row],[0–5-vuotiaat]:[16 vuotta täyttäneet]])</f>
        <v>40722</v>
      </c>
      <c r="I93" s="138">
        <v>19925478.540000003</v>
      </c>
      <c r="J93" s="138">
        <v>4004476.5</v>
      </c>
      <c r="K93" s="138">
        <v>23400583.879999999</v>
      </c>
      <c r="L93" s="138">
        <v>22320071.100000001</v>
      </c>
      <c r="M93" s="138">
        <v>2100911.7600000002</v>
      </c>
      <c r="N93" s="181">
        <f>SUM(Ikärakenne[[#This Row],[Ikä 0–5]:[Ikä 16+]])</f>
        <v>71751521.780000016</v>
      </c>
    </row>
    <row r="94" spans="1:14" x14ac:dyDescent="0.25">
      <c r="A94" s="128">
        <v>260</v>
      </c>
      <c r="B94" s="124" t="s">
        <v>99</v>
      </c>
      <c r="C94" s="136">
        <v>303</v>
      </c>
      <c r="D94" s="41">
        <v>71</v>
      </c>
      <c r="E94" s="41">
        <v>512</v>
      </c>
      <c r="F94" s="41">
        <v>255</v>
      </c>
      <c r="G94" s="41">
        <v>8586</v>
      </c>
      <c r="H94" s="38">
        <f>SUM(Ikärakenne[[#This Row],[0–5-vuotiaat]:[16 vuotta täyttäneet]])</f>
        <v>9727</v>
      </c>
      <c r="I94" s="138">
        <v>2480451.9300000002</v>
      </c>
      <c r="J94" s="138">
        <v>616741.5</v>
      </c>
      <c r="K94" s="138">
        <v>3702440.96</v>
      </c>
      <c r="L94" s="138">
        <v>3170817.9</v>
      </c>
      <c r="M94" s="138">
        <v>550019.16</v>
      </c>
      <c r="N94" s="181">
        <f>SUM(Ikärakenne[[#This Row],[Ikä 0–5]:[Ikä 16+]])</f>
        <v>10520471.450000001</v>
      </c>
    </row>
    <row r="95" spans="1:14" x14ac:dyDescent="0.25">
      <c r="A95" s="128">
        <v>261</v>
      </c>
      <c r="B95" s="124" t="s">
        <v>100</v>
      </c>
      <c r="C95" s="136">
        <v>335</v>
      </c>
      <c r="D95" s="41">
        <v>69</v>
      </c>
      <c r="E95" s="41">
        <v>426</v>
      </c>
      <c r="F95" s="41">
        <v>203</v>
      </c>
      <c r="G95" s="41">
        <v>5604</v>
      </c>
      <c r="H95" s="38">
        <f>SUM(Ikärakenne[[#This Row],[0–5-vuotiaat]:[16 vuotta täyttäneet]])</f>
        <v>6637</v>
      </c>
      <c r="I95" s="138">
        <v>2742413.85</v>
      </c>
      <c r="J95" s="138">
        <v>599368.5</v>
      </c>
      <c r="K95" s="138">
        <v>3080546.58</v>
      </c>
      <c r="L95" s="138">
        <v>2524219.7399999998</v>
      </c>
      <c r="M95" s="138">
        <v>358992.24</v>
      </c>
      <c r="N95" s="181">
        <f>SUM(Ikärakenne[[#This Row],[Ikä 0–5]:[Ikä 16+]])</f>
        <v>9305540.9100000001</v>
      </c>
    </row>
    <row r="96" spans="1:14" x14ac:dyDescent="0.25">
      <c r="A96" s="128">
        <v>263</v>
      </c>
      <c r="B96" s="124" t="s">
        <v>101</v>
      </c>
      <c r="C96" s="136">
        <v>386</v>
      </c>
      <c r="D96" s="41">
        <v>68</v>
      </c>
      <c r="E96" s="41">
        <v>472</v>
      </c>
      <c r="F96" s="41">
        <v>241</v>
      </c>
      <c r="G96" s="41">
        <v>6430</v>
      </c>
      <c r="H96" s="38">
        <f>SUM(Ikärakenne[[#This Row],[0–5-vuotiaat]:[16 vuotta täyttäneet]])</f>
        <v>7597</v>
      </c>
      <c r="I96" s="138">
        <v>3159915.66</v>
      </c>
      <c r="J96" s="138">
        <v>590682</v>
      </c>
      <c r="K96" s="138">
        <v>3413187.76</v>
      </c>
      <c r="L96" s="138">
        <v>2996733.78</v>
      </c>
      <c r="M96" s="138">
        <v>411905.8</v>
      </c>
      <c r="N96" s="181">
        <f>SUM(Ikärakenne[[#This Row],[Ikä 0–5]:[Ikä 16+]])</f>
        <v>10572425</v>
      </c>
    </row>
    <row r="97" spans="1:14" x14ac:dyDescent="0.25">
      <c r="A97" s="128">
        <v>265</v>
      </c>
      <c r="B97" s="124" t="s">
        <v>102</v>
      </c>
      <c r="C97" s="136">
        <v>53</v>
      </c>
      <c r="D97" s="41">
        <v>9</v>
      </c>
      <c r="E97" s="41">
        <v>54</v>
      </c>
      <c r="F97" s="41">
        <v>38</v>
      </c>
      <c r="G97" s="41">
        <v>910</v>
      </c>
      <c r="H97" s="38">
        <f>SUM(Ikärakenne[[#This Row],[0–5-vuotiaat]:[16 vuotta täyttäneet]])</f>
        <v>1064</v>
      </c>
      <c r="I97" s="138">
        <v>433874.43</v>
      </c>
      <c r="J97" s="138">
        <v>78178.5</v>
      </c>
      <c r="K97" s="138">
        <v>390491.82</v>
      </c>
      <c r="L97" s="138">
        <v>472514.04</v>
      </c>
      <c r="M97" s="138">
        <v>58294.6</v>
      </c>
      <c r="N97" s="181">
        <f>SUM(Ikärakenne[[#This Row],[Ikä 0–5]:[Ikä 16+]])</f>
        <v>1433353.3900000001</v>
      </c>
    </row>
    <row r="98" spans="1:14" x14ac:dyDescent="0.25">
      <c r="A98" s="128">
        <v>271</v>
      </c>
      <c r="B98" s="124" t="s">
        <v>103</v>
      </c>
      <c r="C98" s="136">
        <v>294</v>
      </c>
      <c r="D98" s="41">
        <v>58</v>
      </c>
      <c r="E98" s="41">
        <v>365</v>
      </c>
      <c r="F98" s="41">
        <v>221</v>
      </c>
      <c r="G98" s="41">
        <v>5965</v>
      </c>
      <c r="H98" s="38">
        <f>SUM(Ikärakenne[[#This Row],[0–5-vuotiaat]:[16 vuotta täyttäneet]])</f>
        <v>6903</v>
      </c>
      <c r="I98" s="138">
        <v>2406775.14</v>
      </c>
      <c r="J98" s="138">
        <v>503817</v>
      </c>
      <c r="K98" s="138">
        <v>2639435.4500000002</v>
      </c>
      <c r="L98" s="138">
        <v>2748042.18</v>
      </c>
      <c r="M98" s="138">
        <v>382117.9</v>
      </c>
      <c r="N98" s="181">
        <f>SUM(Ikärakenne[[#This Row],[Ikä 0–5]:[Ikä 16+]])</f>
        <v>8680187.6699999999</v>
      </c>
    </row>
    <row r="99" spans="1:14" x14ac:dyDescent="0.25">
      <c r="A99" s="128">
        <v>272</v>
      </c>
      <c r="B99" s="124" t="s">
        <v>104</v>
      </c>
      <c r="C99" s="136">
        <v>3052</v>
      </c>
      <c r="D99" s="41">
        <v>573</v>
      </c>
      <c r="E99" s="41">
        <v>3841</v>
      </c>
      <c r="F99" s="41">
        <v>1918</v>
      </c>
      <c r="G99" s="41">
        <v>38622</v>
      </c>
      <c r="H99" s="38">
        <f>SUM(Ikärakenne[[#This Row],[0–5-vuotiaat]:[16 vuotta täyttäneet]])</f>
        <v>48006</v>
      </c>
      <c r="I99" s="138">
        <v>24984618.120000001</v>
      </c>
      <c r="J99" s="138">
        <v>4977364.5</v>
      </c>
      <c r="K99" s="138">
        <v>27775538.530000001</v>
      </c>
      <c r="L99" s="138">
        <v>23849524.440000001</v>
      </c>
      <c r="M99" s="138">
        <v>2474125.3200000003</v>
      </c>
      <c r="N99" s="181">
        <f>SUM(Ikärakenne[[#This Row],[Ikä 0–5]:[Ikä 16+]])</f>
        <v>84061170.909999996</v>
      </c>
    </row>
    <row r="100" spans="1:14" x14ac:dyDescent="0.25">
      <c r="A100" s="128">
        <v>273</v>
      </c>
      <c r="B100" s="124" t="s">
        <v>105</v>
      </c>
      <c r="C100" s="136">
        <v>212</v>
      </c>
      <c r="D100" s="41">
        <v>34</v>
      </c>
      <c r="E100" s="41">
        <v>294</v>
      </c>
      <c r="F100" s="41">
        <v>135</v>
      </c>
      <c r="G100" s="41">
        <v>3324</v>
      </c>
      <c r="H100" s="38">
        <f>SUM(Ikärakenne[[#This Row],[0–5-vuotiaat]:[16 vuotta täyttäneet]])</f>
        <v>3999</v>
      </c>
      <c r="I100" s="138">
        <v>1735497.72</v>
      </c>
      <c r="J100" s="138">
        <v>295341</v>
      </c>
      <c r="K100" s="138">
        <v>2126011.02</v>
      </c>
      <c r="L100" s="138">
        <v>1678668.3</v>
      </c>
      <c r="M100" s="138">
        <v>212935.44</v>
      </c>
      <c r="N100" s="181">
        <f>SUM(Ikärakenne[[#This Row],[Ikä 0–5]:[Ikä 16+]])</f>
        <v>6048453.4800000004</v>
      </c>
    </row>
    <row r="101" spans="1:14" x14ac:dyDescent="0.25">
      <c r="A101" s="128">
        <v>275</v>
      </c>
      <c r="B101" s="124" t="s">
        <v>106</v>
      </c>
      <c r="C101" s="136">
        <v>97</v>
      </c>
      <c r="D101" s="41">
        <v>19</v>
      </c>
      <c r="E101" s="41">
        <v>141</v>
      </c>
      <c r="F101" s="41">
        <v>90</v>
      </c>
      <c r="G101" s="41">
        <v>2174</v>
      </c>
      <c r="H101" s="38">
        <f>SUM(Ikärakenne[[#This Row],[0–5-vuotiaat]:[16 vuotta täyttäneet]])</f>
        <v>2521</v>
      </c>
      <c r="I101" s="138">
        <v>794072.07000000007</v>
      </c>
      <c r="J101" s="138">
        <v>165043.5</v>
      </c>
      <c r="K101" s="138">
        <v>1019617.53</v>
      </c>
      <c r="L101" s="138">
        <v>1119112.2</v>
      </c>
      <c r="M101" s="138">
        <v>139266.44</v>
      </c>
      <c r="N101" s="181">
        <f>SUM(Ikärakenne[[#This Row],[Ikä 0–5]:[Ikä 16+]])</f>
        <v>3237111.7399999998</v>
      </c>
    </row>
    <row r="102" spans="1:14" x14ac:dyDescent="0.25">
      <c r="A102" s="128">
        <v>276</v>
      </c>
      <c r="B102" s="124" t="s">
        <v>107</v>
      </c>
      <c r="C102" s="136">
        <v>1041</v>
      </c>
      <c r="D102" s="41">
        <v>207</v>
      </c>
      <c r="E102" s="41">
        <v>1428</v>
      </c>
      <c r="F102" s="41">
        <v>680</v>
      </c>
      <c r="G102" s="41">
        <v>11801</v>
      </c>
      <c r="H102" s="38">
        <f>SUM(Ikärakenne[[#This Row],[0–5-vuotiaat]:[16 vuotta täyttäneet]])</f>
        <v>15157</v>
      </c>
      <c r="I102" s="138">
        <v>8521948.7100000009</v>
      </c>
      <c r="J102" s="138">
        <v>1798105.5</v>
      </c>
      <c r="K102" s="138">
        <v>10326339.24</v>
      </c>
      <c r="L102" s="138">
        <v>8455514.4000000004</v>
      </c>
      <c r="M102" s="138">
        <v>755972.06</v>
      </c>
      <c r="N102" s="181">
        <f>SUM(Ikärakenne[[#This Row],[Ikä 0–5]:[Ikä 16+]])</f>
        <v>29857879.91</v>
      </c>
    </row>
    <row r="103" spans="1:14" x14ac:dyDescent="0.25">
      <c r="A103" s="128">
        <v>280</v>
      </c>
      <c r="B103" s="124" t="s">
        <v>108</v>
      </c>
      <c r="C103" s="136">
        <v>83</v>
      </c>
      <c r="D103" s="41">
        <v>17</v>
      </c>
      <c r="E103" s="41">
        <v>134</v>
      </c>
      <c r="F103" s="41">
        <v>70</v>
      </c>
      <c r="G103" s="41">
        <v>1720</v>
      </c>
      <c r="H103" s="38">
        <f>SUM(Ikärakenne[[#This Row],[0–5-vuotiaat]:[16 vuotta täyttäneet]])</f>
        <v>2024</v>
      </c>
      <c r="I103" s="138">
        <v>679463.73</v>
      </c>
      <c r="J103" s="138">
        <v>147670.5</v>
      </c>
      <c r="K103" s="138">
        <v>968998.22</v>
      </c>
      <c r="L103" s="138">
        <v>870420.6</v>
      </c>
      <c r="M103" s="138">
        <v>110183.2</v>
      </c>
      <c r="N103" s="181">
        <f>SUM(Ikärakenne[[#This Row],[Ikä 0–5]:[Ikä 16+]])</f>
        <v>2776736.25</v>
      </c>
    </row>
    <row r="104" spans="1:14" x14ac:dyDescent="0.25">
      <c r="A104" s="128">
        <v>284</v>
      </c>
      <c r="B104" s="124" t="s">
        <v>109</v>
      </c>
      <c r="C104" s="136">
        <v>91</v>
      </c>
      <c r="D104" s="41">
        <v>14</v>
      </c>
      <c r="E104" s="41">
        <v>129</v>
      </c>
      <c r="F104" s="41">
        <v>80</v>
      </c>
      <c r="G104" s="41">
        <v>1913</v>
      </c>
      <c r="H104" s="38">
        <f>SUM(Ikärakenne[[#This Row],[0–5-vuotiaat]:[16 vuotta täyttäneet]])</f>
        <v>2227</v>
      </c>
      <c r="I104" s="138">
        <v>744954.21000000008</v>
      </c>
      <c r="J104" s="138">
        <v>121611</v>
      </c>
      <c r="K104" s="138">
        <v>932841.57</v>
      </c>
      <c r="L104" s="138">
        <v>994766.4</v>
      </c>
      <c r="M104" s="138">
        <v>122546.78</v>
      </c>
      <c r="N104" s="181">
        <f>SUM(Ikärakenne[[#This Row],[Ikä 0–5]:[Ikä 16+]])</f>
        <v>2916719.96</v>
      </c>
    </row>
    <row r="105" spans="1:14" x14ac:dyDescent="0.25">
      <c r="A105" s="128">
        <v>285</v>
      </c>
      <c r="B105" s="124" t="s">
        <v>110</v>
      </c>
      <c r="C105" s="136">
        <v>2002</v>
      </c>
      <c r="D105" s="41">
        <v>423</v>
      </c>
      <c r="E105" s="41">
        <v>2867</v>
      </c>
      <c r="F105" s="41">
        <v>1564</v>
      </c>
      <c r="G105" s="41">
        <v>43761</v>
      </c>
      <c r="H105" s="38">
        <f>SUM(Ikärakenne[[#This Row],[0–5-vuotiaat]:[16 vuotta täyttäneet]])</f>
        <v>50617</v>
      </c>
      <c r="I105" s="138">
        <v>16388992.620000001</v>
      </c>
      <c r="J105" s="138">
        <v>3674389.5</v>
      </c>
      <c r="K105" s="138">
        <v>20732223.109999999</v>
      </c>
      <c r="L105" s="138">
        <v>19447683.120000001</v>
      </c>
      <c r="M105" s="138">
        <v>2803329.66</v>
      </c>
      <c r="N105" s="181">
        <f>SUM(Ikärakenne[[#This Row],[Ikä 0–5]:[Ikä 16+]])</f>
        <v>63046618.010000005</v>
      </c>
    </row>
    <row r="106" spans="1:14" x14ac:dyDescent="0.25">
      <c r="A106" s="128">
        <v>286</v>
      </c>
      <c r="B106" s="124" t="s">
        <v>111</v>
      </c>
      <c r="C106" s="136">
        <v>3223</v>
      </c>
      <c r="D106" s="41">
        <v>662</v>
      </c>
      <c r="E106" s="41">
        <v>4534</v>
      </c>
      <c r="F106" s="41">
        <v>2391</v>
      </c>
      <c r="G106" s="41">
        <v>68619</v>
      </c>
      <c r="H106" s="38">
        <f>SUM(Ikärakenne[[#This Row],[0–5-vuotiaat]:[16 vuotta täyttäneet]])</f>
        <v>79429</v>
      </c>
      <c r="I106" s="138">
        <v>26384477.130000003</v>
      </c>
      <c r="J106" s="138">
        <v>5750463</v>
      </c>
      <c r="K106" s="138">
        <v>32786850.219999999</v>
      </c>
      <c r="L106" s="138">
        <v>29731080.780000001</v>
      </c>
      <c r="M106" s="138">
        <v>4395733.1400000006</v>
      </c>
      <c r="N106" s="181">
        <f>SUM(Ikärakenne[[#This Row],[Ikä 0–5]:[Ikä 16+]])</f>
        <v>99048604.269999996</v>
      </c>
    </row>
    <row r="107" spans="1:14" x14ac:dyDescent="0.25">
      <c r="A107" s="128">
        <v>287</v>
      </c>
      <c r="B107" s="124" t="s">
        <v>112</v>
      </c>
      <c r="C107" s="136">
        <v>251</v>
      </c>
      <c r="D107" s="41">
        <v>61</v>
      </c>
      <c r="E107" s="41">
        <v>322</v>
      </c>
      <c r="F107" s="41">
        <v>172</v>
      </c>
      <c r="G107" s="41">
        <v>5436</v>
      </c>
      <c r="H107" s="38">
        <f>SUM(Ikärakenne[[#This Row],[0–5-vuotiaat]:[16 vuotta täyttäneet]])</f>
        <v>6242</v>
      </c>
      <c r="I107" s="138">
        <v>2054763.81</v>
      </c>
      <c r="J107" s="138">
        <v>529876.5</v>
      </c>
      <c r="K107" s="138">
        <v>2328488.2599999998</v>
      </c>
      <c r="L107" s="138">
        <v>2138747.7599999998</v>
      </c>
      <c r="M107" s="138">
        <v>348230.16000000003</v>
      </c>
      <c r="N107" s="181">
        <f>SUM(Ikärakenne[[#This Row],[Ikä 0–5]:[Ikä 16+]])</f>
        <v>7400106.4900000002</v>
      </c>
    </row>
    <row r="108" spans="1:14" x14ac:dyDescent="0.25">
      <c r="A108" s="128">
        <v>288</v>
      </c>
      <c r="B108" s="124" t="s">
        <v>113</v>
      </c>
      <c r="C108" s="136">
        <v>366</v>
      </c>
      <c r="D108" s="41">
        <v>64</v>
      </c>
      <c r="E108" s="41">
        <v>467</v>
      </c>
      <c r="F108" s="41">
        <v>275</v>
      </c>
      <c r="G108" s="41">
        <v>5233</v>
      </c>
      <c r="H108" s="38">
        <f>SUM(Ikärakenne[[#This Row],[0–5-vuotiaat]:[16 vuotta täyttäneet]])</f>
        <v>6405</v>
      </c>
      <c r="I108" s="138">
        <v>2996189.46</v>
      </c>
      <c r="J108" s="138">
        <v>555936</v>
      </c>
      <c r="K108" s="138">
        <v>3377031.11</v>
      </c>
      <c r="L108" s="138">
        <v>3419509.5</v>
      </c>
      <c r="M108" s="138">
        <v>335225.98000000004</v>
      </c>
      <c r="N108" s="181">
        <f>SUM(Ikärakenne[[#This Row],[Ikä 0–5]:[Ikä 16+]])</f>
        <v>10683892.050000001</v>
      </c>
    </row>
    <row r="109" spans="1:14" x14ac:dyDescent="0.25">
      <c r="A109" s="128">
        <v>290</v>
      </c>
      <c r="B109" s="124" t="s">
        <v>114</v>
      </c>
      <c r="C109" s="136">
        <v>229</v>
      </c>
      <c r="D109" s="41">
        <v>46</v>
      </c>
      <c r="E109" s="41">
        <v>363</v>
      </c>
      <c r="F109" s="41">
        <v>254</v>
      </c>
      <c r="G109" s="41">
        <v>6863</v>
      </c>
      <c r="H109" s="38">
        <f>SUM(Ikärakenne[[#This Row],[0–5-vuotiaat]:[16 vuotta täyttäneet]])</f>
        <v>7755</v>
      </c>
      <c r="I109" s="138">
        <v>1874664.99</v>
      </c>
      <c r="J109" s="138">
        <v>399579</v>
      </c>
      <c r="K109" s="138">
        <v>2624972.79</v>
      </c>
      <c r="L109" s="138">
        <v>3158383.32</v>
      </c>
      <c r="M109" s="138">
        <v>439643.78</v>
      </c>
      <c r="N109" s="181">
        <f>SUM(Ikärakenne[[#This Row],[Ikä 0–5]:[Ikä 16+]])</f>
        <v>8497243.879999999</v>
      </c>
    </row>
    <row r="110" spans="1:14" x14ac:dyDescent="0.25">
      <c r="A110" s="128">
        <v>291</v>
      </c>
      <c r="B110" s="124" t="s">
        <v>115</v>
      </c>
      <c r="C110" s="136">
        <v>50</v>
      </c>
      <c r="D110" s="41">
        <v>17</v>
      </c>
      <c r="E110" s="41">
        <v>78</v>
      </c>
      <c r="F110" s="41">
        <v>41</v>
      </c>
      <c r="G110" s="41">
        <v>1933</v>
      </c>
      <c r="H110" s="38">
        <f>SUM(Ikärakenne[[#This Row],[0–5-vuotiaat]:[16 vuotta täyttäneet]])</f>
        <v>2119</v>
      </c>
      <c r="I110" s="138">
        <v>409315.5</v>
      </c>
      <c r="J110" s="138">
        <v>147670.5</v>
      </c>
      <c r="K110" s="138">
        <v>564043.74</v>
      </c>
      <c r="L110" s="138">
        <v>509817.77999999997</v>
      </c>
      <c r="M110" s="138">
        <v>123827.98000000001</v>
      </c>
      <c r="N110" s="181">
        <f>SUM(Ikärakenne[[#This Row],[Ikä 0–5]:[Ikä 16+]])</f>
        <v>1754675.5</v>
      </c>
    </row>
    <row r="111" spans="1:14" x14ac:dyDescent="0.25">
      <c r="A111" s="128">
        <v>297</v>
      </c>
      <c r="B111" s="124" t="s">
        <v>116</v>
      </c>
      <c r="C111" s="136">
        <v>6265</v>
      </c>
      <c r="D111" s="41">
        <v>1139</v>
      </c>
      <c r="E111" s="41">
        <v>7520</v>
      </c>
      <c r="F111" s="41">
        <v>3556</v>
      </c>
      <c r="G111" s="41">
        <v>104114</v>
      </c>
      <c r="H111" s="38">
        <f>SUM(Ikärakenne[[#This Row],[0–5-vuotiaat]:[16 vuotta täyttäneet]])</f>
        <v>122594</v>
      </c>
      <c r="I111" s="138">
        <v>51287232.150000006</v>
      </c>
      <c r="J111" s="138">
        <v>9893923.5</v>
      </c>
      <c r="K111" s="138">
        <v>54379601.600000001</v>
      </c>
      <c r="L111" s="138">
        <v>44217366.479999997</v>
      </c>
      <c r="M111" s="138">
        <v>6669542.8399999999</v>
      </c>
      <c r="N111" s="181">
        <f>SUM(Ikärakenne[[#This Row],[Ikä 0–5]:[Ikä 16+]])</f>
        <v>166447666.56999999</v>
      </c>
    </row>
    <row r="112" spans="1:14" x14ac:dyDescent="0.25">
      <c r="A112" s="124">
        <v>300</v>
      </c>
      <c r="B112" s="124" t="s">
        <v>117</v>
      </c>
      <c r="C112" s="137">
        <v>146</v>
      </c>
      <c r="D112" s="38">
        <v>27</v>
      </c>
      <c r="E112" s="38">
        <v>185</v>
      </c>
      <c r="F112" s="38">
        <v>135</v>
      </c>
      <c r="G112" s="38">
        <v>2944</v>
      </c>
      <c r="H112" s="38">
        <f>SUM(Ikärakenne[[#This Row],[0–5-vuotiaat]:[16 vuotta täyttäneet]])</f>
        <v>3437</v>
      </c>
      <c r="I112" s="138">
        <v>1195201.26</v>
      </c>
      <c r="J112" s="138">
        <v>234535.5</v>
      </c>
      <c r="K112" s="138">
        <v>1337796.05</v>
      </c>
      <c r="L112" s="138">
        <v>1678668.3</v>
      </c>
      <c r="M112" s="138">
        <v>188592.64000000001</v>
      </c>
      <c r="N112" s="181">
        <f>SUM(Ikärakenne[[#This Row],[Ikä 0–5]:[Ikä 16+]])</f>
        <v>4634793.75</v>
      </c>
    </row>
    <row r="113" spans="1:14" x14ac:dyDescent="0.25">
      <c r="A113" s="128">
        <v>301</v>
      </c>
      <c r="B113" s="124" t="s">
        <v>118</v>
      </c>
      <c r="C113" s="136">
        <v>897</v>
      </c>
      <c r="D113" s="41">
        <v>192</v>
      </c>
      <c r="E113" s="41">
        <v>1334</v>
      </c>
      <c r="F113" s="41">
        <v>683</v>
      </c>
      <c r="G113" s="41">
        <v>16784</v>
      </c>
      <c r="H113" s="38">
        <f>SUM(Ikärakenne[[#This Row],[0–5-vuotiaat]:[16 vuotta täyttäneet]])</f>
        <v>19890</v>
      </c>
      <c r="I113" s="138">
        <v>7343120.0700000003</v>
      </c>
      <c r="J113" s="138">
        <v>1667808</v>
      </c>
      <c r="K113" s="138">
        <v>9646594.2200000007</v>
      </c>
      <c r="L113" s="138">
        <v>8492818.1400000006</v>
      </c>
      <c r="M113" s="138">
        <v>1075183.04</v>
      </c>
      <c r="N113" s="181">
        <f>SUM(Ikärakenne[[#This Row],[Ikä 0–5]:[Ikä 16+]])</f>
        <v>28225523.469999999</v>
      </c>
    </row>
    <row r="114" spans="1:14" x14ac:dyDescent="0.25">
      <c r="A114" s="128">
        <v>304</v>
      </c>
      <c r="B114" s="124" t="s">
        <v>119</v>
      </c>
      <c r="C114" s="137">
        <v>23</v>
      </c>
      <c r="D114" s="137">
        <v>9</v>
      </c>
      <c r="E114" s="137">
        <v>33</v>
      </c>
      <c r="F114" s="137">
        <v>17</v>
      </c>
      <c r="G114" s="137">
        <v>868</v>
      </c>
      <c r="H114" s="38">
        <f>SUM(Ikärakenne[[#This Row],[0–5-vuotiaat]:[16 vuotta täyttäneet]])</f>
        <v>950</v>
      </c>
      <c r="I114" s="138">
        <v>188285.13</v>
      </c>
      <c r="J114" s="138">
        <v>78178.5</v>
      </c>
      <c r="K114" s="138">
        <v>238633.88999999998</v>
      </c>
      <c r="L114" s="138">
        <v>211387.86</v>
      </c>
      <c r="M114" s="138">
        <v>55604.08</v>
      </c>
      <c r="N114" s="181">
        <f>SUM(Ikärakenne[[#This Row],[Ikä 0–5]:[Ikä 16+]])</f>
        <v>772089.46</v>
      </c>
    </row>
    <row r="115" spans="1:14" x14ac:dyDescent="0.25">
      <c r="A115" s="128">
        <v>305</v>
      </c>
      <c r="B115" s="124" t="s">
        <v>120</v>
      </c>
      <c r="C115" s="136">
        <v>674</v>
      </c>
      <c r="D115" s="41">
        <v>168</v>
      </c>
      <c r="E115" s="41">
        <v>990</v>
      </c>
      <c r="F115" s="41">
        <v>549</v>
      </c>
      <c r="G115" s="41">
        <v>12765</v>
      </c>
      <c r="H115" s="38">
        <f>SUM(Ikärakenne[[#This Row],[0–5-vuotiaat]:[16 vuotta täyttäneet]])</f>
        <v>15146</v>
      </c>
      <c r="I115" s="138">
        <v>5517572.9400000004</v>
      </c>
      <c r="J115" s="138">
        <v>1459332</v>
      </c>
      <c r="K115" s="138">
        <v>7159016.7000000002</v>
      </c>
      <c r="L115" s="138">
        <v>6826584.4199999999</v>
      </c>
      <c r="M115" s="138">
        <v>817725.9</v>
      </c>
      <c r="N115" s="181">
        <f>SUM(Ikärakenne[[#This Row],[Ikä 0–5]:[Ikä 16+]])</f>
        <v>21780231.960000001</v>
      </c>
    </row>
    <row r="116" spans="1:14" x14ac:dyDescent="0.25">
      <c r="A116" s="128">
        <v>309</v>
      </c>
      <c r="B116" s="124" t="s">
        <v>121</v>
      </c>
      <c r="C116" s="136">
        <v>227</v>
      </c>
      <c r="D116" s="41">
        <v>63</v>
      </c>
      <c r="E116" s="41">
        <v>386</v>
      </c>
      <c r="F116" s="41">
        <v>221</v>
      </c>
      <c r="G116" s="41">
        <v>5560</v>
      </c>
      <c r="H116" s="38">
        <f>SUM(Ikärakenne[[#This Row],[0–5-vuotiaat]:[16 vuotta täyttäneet]])</f>
        <v>6457</v>
      </c>
      <c r="I116" s="138">
        <v>1858292.37</v>
      </c>
      <c r="J116" s="138">
        <v>547249.5</v>
      </c>
      <c r="K116" s="138">
        <v>2791293.38</v>
      </c>
      <c r="L116" s="138">
        <v>2748042.18</v>
      </c>
      <c r="M116" s="138">
        <v>356173.60000000003</v>
      </c>
      <c r="N116" s="181">
        <f>SUM(Ikärakenne[[#This Row],[Ikä 0–5]:[Ikä 16+]])</f>
        <v>8301051.0299999993</v>
      </c>
    </row>
    <row r="117" spans="1:14" x14ac:dyDescent="0.25">
      <c r="A117" s="128">
        <v>312</v>
      </c>
      <c r="B117" s="124" t="s">
        <v>122</v>
      </c>
      <c r="C117" s="136">
        <v>50</v>
      </c>
      <c r="D117" s="41">
        <v>13</v>
      </c>
      <c r="E117" s="41">
        <v>98</v>
      </c>
      <c r="F117" s="41">
        <v>33</v>
      </c>
      <c r="G117" s="41">
        <v>1002</v>
      </c>
      <c r="H117" s="38">
        <f>SUM(Ikärakenne[[#This Row],[0–5-vuotiaat]:[16 vuotta täyttäneet]])</f>
        <v>1196</v>
      </c>
      <c r="I117" s="138">
        <v>409315.5</v>
      </c>
      <c r="J117" s="138">
        <v>112924.5</v>
      </c>
      <c r="K117" s="138">
        <v>708670.34</v>
      </c>
      <c r="L117" s="138">
        <v>410341.14</v>
      </c>
      <c r="M117" s="138">
        <v>64188.12</v>
      </c>
      <c r="N117" s="181">
        <f>SUM(Ikärakenne[[#This Row],[Ikä 0–5]:[Ikä 16+]])</f>
        <v>1705439.6</v>
      </c>
    </row>
    <row r="118" spans="1:14" x14ac:dyDescent="0.25">
      <c r="A118" s="128">
        <v>316</v>
      </c>
      <c r="B118" s="124" t="s">
        <v>123</v>
      </c>
      <c r="C118" s="136">
        <v>167</v>
      </c>
      <c r="D118" s="41">
        <v>25</v>
      </c>
      <c r="E118" s="41">
        <v>254</v>
      </c>
      <c r="F118" s="41">
        <v>134</v>
      </c>
      <c r="G118" s="41">
        <v>3618</v>
      </c>
      <c r="H118" s="38">
        <f>SUM(Ikärakenne[[#This Row],[0–5-vuotiaat]:[16 vuotta täyttäneet]])</f>
        <v>4198</v>
      </c>
      <c r="I118" s="138">
        <v>1367113.77</v>
      </c>
      <c r="J118" s="138">
        <v>217162.5</v>
      </c>
      <c r="K118" s="138">
        <v>1836757.82</v>
      </c>
      <c r="L118" s="138">
        <v>1666233.72</v>
      </c>
      <c r="M118" s="138">
        <v>231769.08000000002</v>
      </c>
      <c r="N118" s="181">
        <f>SUM(Ikärakenne[[#This Row],[Ikä 0–5]:[Ikä 16+]])</f>
        <v>5319036.8899999997</v>
      </c>
    </row>
    <row r="119" spans="1:14" x14ac:dyDescent="0.25">
      <c r="A119" s="128">
        <v>317</v>
      </c>
      <c r="B119" s="124" t="s">
        <v>124</v>
      </c>
      <c r="C119" s="136">
        <v>130</v>
      </c>
      <c r="D119" s="41">
        <v>26</v>
      </c>
      <c r="E119" s="41">
        <v>198</v>
      </c>
      <c r="F119" s="41">
        <v>112</v>
      </c>
      <c r="G119" s="41">
        <v>2008</v>
      </c>
      <c r="H119" s="38">
        <f>SUM(Ikärakenne[[#This Row],[0–5-vuotiaat]:[16 vuotta täyttäneet]])</f>
        <v>2474</v>
      </c>
      <c r="I119" s="138">
        <v>1064220.3</v>
      </c>
      <c r="J119" s="138">
        <v>225849</v>
      </c>
      <c r="K119" s="138">
        <v>1431803.34</v>
      </c>
      <c r="L119" s="138">
        <v>1392672.96</v>
      </c>
      <c r="M119" s="138">
        <v>128632.48000000001</v>
      </c>
      <c r="N119" s="181">
        <f>SUM(Ikärakenne[[#This Row],[Ikä 0–5]:[Ikä 16+]])</f>
        <v>4243178.08</v>
      </c>
    </row>
    <row r="120" spans="1:14" x14ac:dyDescent="0.25">
      <c r="A120" s="128">
        <v>320</v>
      </c>
      <c r="B120" s="124" t="s">
        <v>125</v>
      </c>
      <c r="C120" s="136">
        <v>223</v>
      </c>
      <c r="D120" s="41">
        <v>39</v>
      </c>
      <c r="E120" s="41">
        <v>310</v>
      </c>
      <c r="F120" s="41">
        <v>149</v>
      </c>
      <c r="G120" s="41">
        <v>6275</v>
      </c>
      <c r="H120" s="38">
        <f>SUM(Ikärakenne[[#This Row],[0–5-vuotiaat]:[16 vuotta täyttäneet]])</f>
        <v>6996</v>
      </c>
      <c r="I120" s="138">
        <v>1825547.1300000001</v>
      </c>
      <c r="J120" s="138">
        <v>338773.5</v>
      </c>
      <c r="K120" s="138">
        <v>2241712.2999999998</v>
      </c>
      <c r="L120" s="138">
        <v>1852752.42</v>
      </c>
      <c r="M120" s="138">
        <v>401976.5</v>
      </c>
      <c r="N120" s="181">
        <f>SUM(Ikärakenne[[#This Row],[Ikä 0–5]:[Ikä 16+]])</f>
        <v>6660761.8499999996</v>
      </c>
    </row>
    <row r="121" spans="1:14" x14ac:dyDescent="0.25">
      <c r="A121" s="128">
        <v>322</v>
      </c>
      <c r="B121" s="124" t="s">
        <v>126</v>
      </c>
      <c r="C121" s="136">
        <v>259</v>
      </c>
      <c r="D121" s="41">
        <v>45</v>
      </c>
      <c r="E121" s="41">
        <v>346</v>
      </c>
      <c r="F121" s="41">
        <v>182</v>
      </c>
      <c r="G121" s="41">
        <v>5717</v>
      </c>
      <c r="H121" s="38">
        <f>SUM(Ikärakenne[[#This Row],[0–5-vuotiaat]:[16 vuotta täyttäneet]])</f>
        <v>6549</v>
      </c>
      <c r="I121" s="138">
        <v>2120254.29</v>
      </c>
      <c r="J121" s="138">
        <v>390892.5</v>
      </c>
      <c r="K121" s="138">
        <v>2502040.1800000002</v>
      </c>
      <c r="L121" s="138">
        <v>2263093.56</v>
      </c>
      <c r="M121" s="138">
        <v>366231.02</v>
      </c>
      <c r="N121" s="181">
        <f>SUM(Ikärakenne[[#This Row],[Ikä 0–5]:[Ikä 16+]])</f>
        <v>7642511.5500000007</v>
      </c>
    </row>
    <row r="122" spans="1:14" x14ac:dyDescent="0.25">
      <c r="A122" s="128">
        <v>398</v>
      </c>
      <c r="B122" s="124" t="s">
        <v>127</v>
      </c>
      <c r="C122" s="136">
        <v>5822</v>
      </c>
      <c r="D122" s="41">
        <v>1061</v>
      </c>
      <c r="E122" s="41">
        <v>7276</v>
      </c>
      <c r="F122" s="41">
        <v>3873</v>
      </c>
      <c r="G122" s="41">
        <v>102143</v>
      </c>
      <c r="H122" s="38">
        <f>SUM(Ikärakenne[[#This Row],[0–5-vuotiaat]:[16 vuotta täyttäneet]])</f>
        <v>120175</v>
      </c>
      <c r="I122" s="138">
        <v>47660696.82</v>
      </c>
      <c r="J122" s="138">
        <v>9216376.5</v>
      </c>
      <c r="K122" s="138">
        <v>52615157.079999998</v>
      </c>
      <c r="L122" s="138">
        <v>48159128.339999996</v>
      </c>
      <c r="M122" s="138">
        <v>6543280.5800000001</v>
      </c>
      <c r="N122" s="181">
        <f>SUM(Ikärakenne[[#This Row],[Ikä 0–5]:[Ikä 16+]])</f>
        <v>164194639.32000002</v>
      </c>
    </row>
    <row r="123" spans="1:14" x14ac:dyDescent="0.25">
      <c r="A123" s="128">
        <v>399</v>
      </c>
      <c r="B123" s="124" t="s">
        <v>128</v>
      </c>
      <c r="C123" s="137">
        <v>422</v>
      </c>
      <c r="D123" s="137">
        <v>91</v>
      </c>
      <c r="E123" s="137">
        <v>728</v>
      </c>
      <c r="F123" s="137">
        <v>345</v>
      </c>
      <c r="G123" s="137">
        <v>6231</v>
      </c>
      <c r="H123" s="38">
        <f>SUM(Ikärakenne[[#This Row],[0–5-vuotiaat]:[16 vuotta täyttäneet]])</f>
        <v>7817</v>
      </c>
      <c r="I123" s="138">
        <v>3454622.8200000003</v>
      </c>
      <c r="J123" s="138">
        <v>790471.5</v>
      </c>
      <c r="K123" s="138">
        <v>5264408.24</v>
      </c>
      <c r="L123" s="138">
        <v>4289930.0999999996</v>
      </c>
      <c r="M123" s="138">
        <v>399157.86</v>
      </c>
      <c r="N123" s="181">
        <f>SUM(Ikärakenne[[#This Row],[Ikä 0–5]:[Ikä 16+]])</f>
        <v>14198590.52</v>
      </c>
    </row>
    <row r="124" spans="1:14" x14ac:dyDescent="0.25">
      <c r="A124" s="128">
        <v>400</v>
      </c>
      <c r="B124" s="124" t="s">
        <v>129</v>
      </c>
      <c r="C124" s="136">
        <v>418</v>
      </c>
      <c r="D124" s="41">
        <v>89</v>
      </c>
      <c r="E124" s="41">
        <v>627</v>
      </c>
      <c r="F124" s="41">
        <v>306</v>
      </c>
      <c r="G124" s="41">
        <v>6926</v>
      </c>
      <c r="H124" s="38">
        <f>SUM(Ikärakenne[[#This Row],[0–5-vuotiaat]:[16 vuotta täyttäneet]])</f>
        <v>8366</v>
      </c>
      <c r="I124" s="138">
        <v>3421877.58</v>
      </c>
      <c r="J124" s="138">
        <v>773098.5</v>
      </c>
      <c r="K124" s="138">
        <v>4534043.91</v>
      </c>
      <c r="L124" s="138">
        <v>3804981.48</v>
      </c>
      <c r="M124" s="138">
        <v>443679.56</v>
      </c>
      <c r="N124" s="181">
        <f>SUM(Ikärakenne[[#This Row],[Ikä 0–5]:[Ikä 16+]])</f>
        <v>12977681.030000001</v>
      </c>
    </row>
    <row r="125" spans="1:14" x14ac:dyDescent="0.25">
      <c r="A125" s="128">
        <v>402</v>
      </c>
      <c r="B125" s="124" t="s">
        <v>130</v>
      </c>
      <c r="C125" s="136">
        <v>387</v>
      </c>
      <c r="D125" s="41">
        <v>70</v>
      </c>
      <c r="E125" s="41">
        <v>586</v>
      </c>
      <c r="F125" s="41">
        <v>352</v>
      </c>
      <c r="G125" s="41">
        <v>7704</v>
      </c>
      <c r="H125" s="38">
        <f>SUM(Ikärakenne[[#This Row],[0–5-vuotiaat]:[16 vuotta täyttäneet]])</f>
        <v>9099</v>
      </c>
      <c r="I125" s="138">
        <v>3168101.97</v>
      </c>
      <c r="J125" s="138">
        <v>608055</v>
      </c>
      <c r="K125" s="138">
        <v>4237559.38</v>
      </c>
      <c r="L125" s="138">
        <v>4376972.16</v>
      </c>
      <c r="M125" s="138">
        <v>493518.24</v>
      </c>
      <c r="N125" s="181">
        <f>SUM(Ikärakenne[[#This Row],[Ikä 0–5]:[Ikä 16+]])</f>
        <v>12884206.75</v>
      </c>
    </row>
    <row r="126" spans="1:14" x14ac:dyDescent="0.25">
      <c r="A126" s="128">
        <v>403</v>
      </c>
      <c r="B126" s="124" t="s">
        <v>131</v>
      </c>
      <c r="C126" s="136">
        <v>113</v>
      </c>
      <c r="D126" s="41">
        <v>32</v>
      </c>
      <c r="E126" s="41">
        <v>174</v>
      </c>
      <c r="F126" s="41">
        <v>98</v>
      </c>
      <c r="G126" s="41">
        <v>2403</v>
      </c>
      <c r="H126" s="38">
        <f>SUM(Ikärakenne[[#This Row],[0–5-vuotiaat]:[16 vuotta täyttäneet]])</f>
        <v>2820</v>
      </c>
      <c r="I126" s="138">
        <v>925053.03</v>
      </c>
      <c r="J126" s="138">
        <v>277968</v>
      </c>
      <c r="K126" s="138">
        <v>1258251.42</v>
      </c>
      <c r="L126" s="138">
        <v>1218588.8400000001</v>
      </c>
      <c r="M126" s="138">
        <v>153936.18</v>
      </c>
      <c r="N126" s="181">
        <f>SUM(Ikärakenne[[#This Row],[Ikä 0–5]:[Ikä 16+]])</f>
        <v>3833797.47</v>
      </c>
    </row>
    <row r="127" spans="1:14" x14ac:dyDescent="0.25">
      <c r="A127" s="128">
        <v>405</v>
      </c>
      <c r="B127" s="124" t="s">
        <v>132</v>
      </c>
      <c r="C127" s="136">
        <v>3172</v>
      </c>
      <c r="D127" s="41">
        <v>629</v>
      </c>
      <c r="E127" s="41">
        <v>4349</v>
      </c>
      <c r="F127" s="41">
        <v>2195</v>
      </c>
      <c r="G127" s="41">
        <v>62305</v>
      </c>
      <c r="H127" s="38">
        <f>SUM(Ikärakenne[[#This Row],[0–5-vuotiaat]:[16 vuotta täyttäneet]])</f>
        <v>72650</v>
      </c>
      <c r="I127" s="138">
        <v>25966975.32</v>
      </c>
      <c r="J127" s="138">
        <v>5463808.5</v>
      </c>
      <c r="K127" s="138">
        <v>31449054.169999998</v>
      </c>
      <c r="L127" s="138">
        <v>27293903.100000001</v>
      </c>
      <c r="M127" s="138">
        <v>3991258.3000000003</v>
      </c>
      <c r="N127" s="181">
        <f>SUM(Ikärakenne[[#This Row],[Ikä 0–5]:[Ikä 16+]])</f>
        <v>94164999.390000001</v>
      </c>
    </row>
    <row r="128" spans="1:14" x14ac:dyDescent="0.25">
      <c r="A128" s="128">
        <v>407</v>
      </c>
      <c r="B128" s="124" t="s">
        <v>133</v>
      </c>
      <c r="C128" s="136">
        <v>123</v>
      </c>
      <c r="D128" s="41">
        <v>36</v>
      </c>
      <c r="E128" s="41">
        <v>140</v>
      </c>
      <c r="F128" s="41">
        <v>91</v>
      </c>
      <c r="G128" s="41">
        <v>2128</v>
      </c>
      <c r="H128" s="38">
        <f>SUM(Ikärakenne[[#This Row],[0–5-vuotiaat]:[16 vuotta täyttäneet]])</f>
        <v>2518</v>
      </c>
      <c r="I128" s="138">
        <v>1006916.13</v>
      </c>
      <c r="J128" s="138">
        <v>312714</v>
      </c>
      <c r="K128" s="138">
        <v>1012386.2</v>
      </c>
      <c r="L128" s="138">
        <v>1131546.78</v>
      </c>
      <c r="M128" s="138">
        <v>136319.67999999999</v>
      </c>
      <c r="N128" s="181">
        <f>SUM(Ikärakenne[[#This Row],[Ikä 0–5]:[Ikä 16+]])</f>
        <v>3599882.7900000005</v>
      </c>
    </row>
    <row r="129" spans="1:14" x14ac:dyDescent="0.25">
      <c r="A129" s="128">
        <v>408</v>
      </c>
      <c r="B129" s="124" t="s">
        <v>134</v>
      </c>
      <c r="C129" s="136">
        <v>741</v>
      </c>
      <c r="D129" s="41">
        <v>170</v>
      </c>
      <c r="E129" s="41">
        <v>1119</v>
      </c>
      <c r="F129" s="41">
        <v>563</v>
      </c>
      <c r="G129" s="41">
        <v>11506</v>
      </c>
      <c r="H129" s="38">
        <f>SUM(Ikärakenne[[#This Row],[0–5-vuotiaat]:[16 vuotta täyttäneet]])</f>
        <v>14099</v>
      </c>
      <c r="I129" s="138">
        <v>6066055.71</v>
      </c>
      <c r="J129" s="138">
        <v>1476705</v>
      </c>
      <c r="K129" s="138">
        <v>8091858.2699999996</v>
      </c>
      <c r="L129" s="138">
        <v>7000668.54</v>
      </c>
      <c r="M129" s="138">
        <v>737074.36</v>
      </c>
      <c r="N129" s="181">
        <f>SUM(Ikärakenne[[#This Row],[Ikä 0–5]:[Ikä 16+]])</f>
        <v>23372361.879999999</v>
      </c>
    </row>
    <row r="130" spans="1:14" x14ac:dyDescent="0.25">
      <c r="A130" s="128">
        <v>410</v>
      </c>
      <c r="B130" s="124" t="s">
        <v>135</v>
      </c>
      <c r="C130" s="136">
        <v>1227</v>
      </c>
      <c r="D130" s="41">
        <v>291</v>
      </c>
      <c r="E130" s="41">
        <v>1937</v>
      </c>
      <c r="F130" s="41">
        <v>882</v>
      </c>
      <c r="G130" s="41">
        <v>14438</v>
      </c>
      <c r="H130" s="38">
        <f>SUM(Ikärakenne[[#This Row],[0–5-vuotiaat]:[16 vuotta täyttäneet]])</f>
        <v>18775</v>
      </c>
      <c r="I130" s="138">
        <v>10044602.370000001</v>
      </c>
      <c r="J130" s="138">
        <v>2527771.5</v>
      </c>
      <c r="K130" s="138">
        <v>14007086.209999999</v>
      </c>
      <c r="L130" s="138">
        <v>10967299.560000001</v>
      </c>
      <c r="M130" s="138">
        <v>924898.28</v>
      </c>
      <c r="N130" s="181">
        <f>SUM(Ikärakenne[[#This Row],[Ikä 0–5]:[Ikä 16+]])</f>
        <v>38471657.920000002</v>
      </c>
    </row>
    <row r="131" spans="1:14" x14ac:dyDescent="0.25">
      <c r="A131" s="128">
        <v>416</v>
      </c>
      <c r="B131" s="124" t="s">
        <v>136</v>
      </c>
      <c r="C131" s="136">
        <v>148</v>
      </c>
      <c r="D131" s="41">
        <v>34</v>
      </c>
      <c r="E131" s="41">
        <v>236</v>
      </c>
      <c r="F131" s="41">
        <v>113</v>
      </c>
      <c r="G131" s="41">
        <v>2355</v>
      </c>
      <c r="H131" s="38">
        <f>SUM(Ikärakenne[[#This Row],[0–5-vuotiaat]:[16 vuotta täyttäneet]])</f>
        <v>2886</v>
      </c>
      <c r="I131" s="138">
        <v>1211573.8800000001</v>
      </c>
      <c r="J131" s="138">
        <v>295341</v>
      </c>
      <c r="K131" s="138">
        <v>1706593.88</v>
      </c>
      <c r="L131" s="138">
        <v>1405107.54</v>
      </c>
      <c r="M131" s="138">
        <v>150861.30000000002</v>
      </c>
      <c r="N131" s="181">
        <f>SUM(Ikärakenne[[#This Row],[Ikä 0–5]:[Ikä 16+]])</f>
        <v>4769477.5999999996</v>
      </c>
    </row>
    <row r="132" spans="1:14" x14ac:dyDescent="0.25">
      <c r="A132" s="128">
        <v>418</v>
      </c>
      <c r="B132" s="124" t="s">
        <v>137</v>
      </c>
      <c r="C132" s="136">
        <v>1749</v>
      </c>
      <c r="D132" s="41">
        <v>324</v>
      </c>
      <c r="E132" s="41">
        <v>2330</v>
      </c>
      <c r="F132" s="41">
        <v>1210</v>
      </c>
      <c r="G132" s="41">
        <v>18967</v>
      </c>
      <c r="H132" s="38">
        <f>SUM(Ikärakenne[[#This Row],[0–5-vuotiaat]:[16 vuotta täyttäneet]])</f>
        <v>24580</v>
      </c>
      <c r="I132" s="138">
        <v>14317856.190000001</v>
      </c>
      <c r="J132" s="138">
        <v>2814426</v>
      </c>
      <c r="K132" s="138">
        <v>16848998.899999999</v>
      </c>
      <c r="L132" s="138">
        <v>15045841.800000001</v>
      </c>
      <c r="M132" s="138">
        <v>1215026.02</v>
      </c>
      <c r="N132" s="181">
        <f>SUM(Ikärakenne[[#This Row],[Ikä 0–5]:[Ikä 16+]])</f>
        <v>50242148.910000004</v>
      </c>
    </row>
    <row r="133" spans="1:14" x14ac:dyDescent="0.25">
      <c r="A133" s="128">
        <v>420</v>
      </c>
      <c r="B133" s="124" t="s">
        <v>138</v>
      </c>
      <c r="C133" s="136">
        <v>432</v>
      </c>
      <c r="D133" s="41">
        <v>61</v>
      </c>
      <c r="E133" s="41">
        <v>526</v>
      </c>
      <c r="F133" s="41">
        <v>288</v>
      </c>
      <c r="G133" s="41">
        <v>7870</v>
      </c>
      <c r="H133" s="38">
        <f>SUM(Ikärakenne[[#This Row],[0–5-vuotiaat]:[16 vuotta täyttäneet]])</f>
        <v>9177</v>
      </c>
      <c r="I133" s="138">
        <v>3536485.9200000004</v>
      </c>
      <c r="J133" s="138">
        <v>529876.5</v>
      </c>
      <c r="K133" s="138">
        <v>3803679.58</v>
      </c>
      <c r="L133" s="138">
        <v>3581159.04</v>
      </c>
      <c r="M133" s="138">
        <v>504152.2</v>
      </c>
      <c r="N133" s="181">
        <f>SUM(Ikärakenne[[#This Row],[Ikä 0–5]:[Ikä 16+]])</f>
        <v>11955353.239999998</v>
      </c>
    </row>
    <row r="134" spans="1:14" x14ac:dyDescent="0.25">
      <c r="A134" s="128">
        <v>421</v>
      </c>
      <c r="B134" s="124" t="s">
        <v>139</v>
      </c>
      <c r="C134" s="136">
        <v>44</v>
      </c>
      <c r="D134" s="41">
        <v>9</v>
      </c>
      <c r="E134" s="41">
        <v>41</v>
      </c>
      <c r="F134" s="41">
        <v>23</v>
      </c>
      <c r="G134" s="41">
        <v>578</v>
      </c>
      <c r="H134" s="38">
        <f>SUM(Ikärakenne[[#This Row],[0–5-vuotiaat]:[16 vuotta täyttäneet]])</f>
        <v>695</v>
      </c>
      <c r="I134" s="138">
        <v>360197.64</v>
      </c>
      <c r="J134" s="138">
        <v>78178.5</v>
      </c>
      <c r="K134" s="138">
        <v>296484.52999999997</v>
      </c>
      <c r="L134" s="138">
        <v>285995.34000000003</v>
      </c>
      <c r="M134" s="138">
        <v>37026.68</v>
      </c>
      <c r="N134" s="181">
        <f>SUM(Ikärakenne[[#This Row],[Ikä 0–5]:[Ikä 16+]])</f>
        <v>1057882.69</v>
      </c>
    </row>
    <row r="135" spans="1:14" x14ac:dyDescent="0.25">
      <c r="A135" s="128">
        <v>422</v>
      </c>
      <c r="B135" s="124" t="s">
        <v>140</v>
      </c>
      <c r="C135" s="136">
        <v>291</v>
      </c>
      <c r="D135" s="41">
        <v>70</v>
      </c>
      <c r="E135" s="41">
        <v>472</v>
      </c>
      <c r="F135" s="41">
        <v>255</v>
      </c>
      <c r="G135" s="41">
        <v>9284</v>
      </c>
      <c r="H135" s="38">
        <f>SUM(Ikärakenne[[#This Row],[0–5-vuotiaat]:[16 vuotta täyttäneet]])</f>
        <v>10372</v>
      </c>
      <c r="I135" s="138">
        <v>2382216.21</v>
      </c>
      <c r="J135" s="138">
        <v>608055</v>
      </c>
      <c r="K135" s="138">
        <v>3413187.76</v>
      </c>
      <c r="L135" s="138">
        <v>3170817.9</v>
      </c>
      <c r="M135" s="138">
        <v>594733.04</v>
      </c>
      <c r="N135" s="181">
        <f>SUM(Ikärakenne[[#This Row],[Ikä 0–5]:[Ikä 16+]])</f>
        <v>10169009.91</v>
      </c>
    </row>
    <row r="136" spans="1:14" x14ac:dyDescent="0.25">
      <c r="A136" s="128">
        <v>423</v>
      </c>
      <c r="B136" s="124" t="s">
        <v>141</v>
      </c>
      <c r="C136" s="136">
        <v>1305</v>
      </c>
      <c r="D136" s="41">
        <v>247</v>
      </c>
      <c r="E136" s="41">
        <v>1773</v>
      </c>
      <c r="F136" s="41">
        <v>860</v>
      </c>
      <c r="G136" s="41">
        <v>16312</v>
      </c>
      <c r="H136" s="38">
        <f>SUM(Ikärakenne[[#This Row],[0–5-vuotiaat]:[16 vuotta täyttäneet]])</f>
        <v>20497</v>
      </c>
      <c r="I136" s="138">
        <v>10683134.550000001</v>
      </c>
      <c r="J136" s="138">
        <v>2145565.5</v>
      </c>
      <c r="K136" s="138">
        <v>12821148.09</v>
      </c>
      <c r="L136" s="138">
        <v>10693738.800000001</v>
      </c>
      <c r="M136" s="138">
        <v>1044946.7200000001</v>
      </c>
      <c r="N136" s="181">
        <f>SUM(Ikärakenne[[#This Row],[Ikä 0–5]:[Ikä 16+]])</f>
        <v>37388533.659999996</v>
      </c>
    </row>
    <row r="137" spans="1:14" x14ac:dyDescent="0.25">
      <c r="A137" s="124">
        <v>425</v>
      </c>
      <c r="B137" s="124" t="s">
        <v>142</v>
      </c>
      <c r="C137" s="137">
        <v>981</v>
      </c>
      <c r="D137" s="38">
        <v>199</v>
      </c>
      <c r="E137" s="38">
        <v>1428</v>
      </c>
      <c r="F137" s="38">
        <v>734</v>
      </c>
      <c r="G137" s="38">
        <v>6916</v>
      </c>
      <c r="H137" s="38">
        <f>SUM(Ikärakenne[[#This Row],[0–5-vuotiaat]:[16 vuotta täyttäneet]])</f>
        <v>10258</v>
      </c>
      <c r="I137" s="138">
        <v>8030770.1100000003</v>
      </c>
      <c r="J137" s="138">
        <v>1728613.5</v>
      </c>
      <c r="K137" s="138">
        <v>10326339.24</v>
      </c>
      <c r="L137" s="138">
        <v>9126981.7200000007</v>
      </c>
      <c r="M137" s="138">
        <v>443038.96</v>
      </c>
      <c r="N137" s="181">
        <f>SUM(Ikärakenne[[#This Row],[Ikä 0–5]:[Ikä 16+]])</f>
        <v>29655743.530000001</v>
      </c>
    </row>
    <row r="138" spans="1:14" x14ac:dyDescent="0.25">
      <c r="A138" s="128">
        <v>426</v>
      </c>
      <c r="B138" s="124" t="s">
        <v>143</v>
      </c>
      <c r="C138" s="136">
        <v>647</v>
      </c>
      <c r="D138" s="41">
        <v>143</v>
      </c>
      <c r="E138" s="41">
        <v>990</v>
      </c>
      <c r="F138" s="41">
        <v>481</v>
      </c>
      <c r="G138" s="41">
        <v>9701</v>
      </c>
      <c r="H138" s="38">
        <f>SUM(Ikärakenne[[#This Row],[0–5-vuotiaat]:[16 vuotta täyttäneet]])</f>
        <v>11962</v>
      </c>
      <c r="I138" s="138">
        <v>5296542.57</v>
      </c>
      <c r="J138" s="138">
        <v>1242169.5</v>
      </c>
      <c r="K138" s="138">
        <v>7159016.7000000002</v>
      </c>
      <c r="L138" s="138">
        <v>5981032.9799999995</v>
      </c>
      <c r="M138" s="138">
        <v>621446.06000000006</v>
      </c>
      <c r="N138" s="181">
        <f>SUM(Ikärakenne[[#This Row],[Ikä 0–5]:[Ikä 16+]])</f>
        <v>20300207.809999999</v>
      </c>
    </row>
    <row r="139" spans="1:14" x14ac:dyDescent="0.25">
      <c r="A139" s="128">
        <v>430</v>
      </c>
      <c r="B139" s="124" t="s">
        <v>144</v>
      </c>
      <c r="C139" s="136">
        <v>683</v>
      </c>
      <c r="D139" s="41">
        <v>116</v>
      </c>
      <c r="E139" s="41">
        <v>891</v>
      </c>
      <c r="F139" s="41">
        <v>490</v>
      </c>
      <c r="G139" s="41">
        <v>13212</v>
      </c>
      <c r="H139" s="38">
        <f>SUM(Ikärakenne[[#This Row],[0–5-vuotiaat]:[16 vuotta täyttäneet]])</f>
        <v>15392</v>
      </c>
      <c r="I139" s="138">
        <v>5591249.7300000004</v>
      </c>
      <c r="J139" s="138">
        <v>1007634</v>
      </c>
      <c r="K139" s="138">
        <v>6443115.0300000003</v>
      </c>
      <c r="L139" s="138">
        <v>6092944.2000000002</v>
      </c>
      <c r="M139" s="138">
        <v>846360.72</v>
      </c>
      <c r="N139" s="181">
        <f>SUM(Ikärakenne[[#This Row],[Ikä 0–5]:[Ikä 16+]])</f>
        <v>19981303.68</v>
      </c>
    </row>
    <row r="140" spans="1:14" x14ac:dyDescent="0.25">
      <c r="A140" s="128">
        <v>433</v>
      </c>
      <c r="B140" s="124" t="s">
        <v>145</v>
      </c>
      <c r="C140" s="136">
        <v>372</v>
      </c>
      <c r="D140" s="41">
        <v>68</v>
      </c>
      <c r="E140" s="41">
        <v>533</v>
      </c>
      <c r="F140" s="41">
        <v>337</v>
      </c>
      <c r="G140" s="41">
        <v>6439</v>
      </c>
      <c r="H140" s="38">
        <f>SUM(Ikärakenne[[#This Row],[0–5-vuotiaat]:[16 vuotta täyttäneet]])</f>
        <v>7749</v>
      </c>
      <c r="I140" s="138">
        <v>3045307.3200000003</v>
      </c>
      <c r="J140" s="138">
        <v>590682</v>
      </c>
      <c r="K140" s="138">
        <v>3854298.89</v>
      </c>
      <c r="L140" s="138">
        <v>4190453.46</v>
      </c>
      <c r="M140" s="138">
        <v>412482.34</v>
      </c>
      <c r="N140" s="181">
        <f>SUM(Ikärakenne[[#This Row],[Ikä 0–5]:[Ikä 16+]])</f>
        <v>12093224.010000002</v>
      </c>
    </row>
    <row r="141" spans="1:14" x14ac:dyDescent="0.25">
      <c r="A141" s="128">
        <v>434</v>
      </c>
      <c r="B141" s="124" t="s">
        <v>146</v>
      </c>
      <c r="C141" s="136">
        <v>595</v>
      </c>
      <c r="D141" s="41">
        <v>125</v>
      </c>
      <c r="E141" s="41">
        <v>872</v>
      </c>
      <c r="F141" s="41">
        <v>452</v>
      </c>
      <c r="G141" s="41">
        <v>12524</v>
      </c>
      <c r="H141" s="38">
        <f>SUM(Ikärakenne[[#This Row],[0–5-vuotiaat]:[16 vuotta täyttäneet]])</f>
        <v>14568</v>
      </c>
      <c r="I141" s="138">
        <v>4870854.45</v>
      </c>
      <c r="J141" s="138">
        <v>1085812.5</v>
      </c>
      <c r="K141" s="138">
        <v>6305719.7599999998</v>
      </c>
      <c r="L141" s="138">
        <v>5620430.1600000001</v>
      </c>
      <c r="M141" s="138">
        <v>802287.44000000006</v>
      </c>
      <c r="N141" s="181">
        <f>SUM(Ikärakenne[[#This Row],[Ikä 0–5]:[Ikä 16+]])</f>
        <v>18685104.310000002</v>
      </c>
    </row>
    <row r="142" spans="1:14" x14ac:dyDescent="0.25">
      <c r="A142" s="128">
        <v>435</v>
      </c>
      <c r="B142" s="124" t="s">
        <v>147</v>
      </c>
      <c r="C142" s="136">
        <v>8</v>
      </c>
      <c r="D142" s="41">
        <v>3</v>
      </c>
      <c r="E142" s="41">
        <v>32</v>
      </c>
      <c r="F142" s="41">
        <v>11</v>
      </c>
      <c r="G142" s="41">
        <v>638</v>
      </c>
      <c r="H142" s="38">
        <f>SUM(Ikärakenne[[#This Row],[0–5-vuotiaat]:[16 vuotta täyttäneet]])</f>
        <v>692</v>
      </c>
      <c r="I142" s="138">
        <v>65490.48</v>
      </c>
      <c r="J142" s="138">
        <v>26059.5</v>
      </c>
      <c r="K142" s="138">
        <v>231402.56</v>
      </c>
      <c r="L142" s="138">
        <v>136780.38</v>
      </c>
      <c r="M142" s="138">
        <v>40870.28</v>
      </c>
      <c r="N142" s="181">
        <f>SUM(Ikärakenne[[#This Row],[Ikä 0–5]:[Ikä 16+]])</f>
        <v>500603.20000000007</v>
      </c>
    </row>
    <row r="143" spans="1:14" x14ac:dyDescent="0.25">
      <c r="A143" s="128">
        <v>436</v>
      </c>
      <c r="B143" s="124" t="s">
        <v>148</v>
      </c>
      <c r="C143" s="136">
        <v>144</v>
      </c>
      <c r="D143" s="41">
        <v>33</v>
      </c>
      <c r="E143" s="41">
        <v>229</v>
      </c>
      <c r="F143" s="41">
        <v>122</v>
      </c>
      <c r="G143" s="41">
        <v>1460</v>
      </c>
      <c r="H143" s="38">
        <f>SUM(Ikärakenne[[#This Row],[0–5-vuotiaat]:[16 vuotta täyttäneet]])</f>
        <v>1988</v>
      </c>
      <c r="I143" s="138">
        <v>1178828.6400000001</v>
      </c>
      <c r="J143" s="138">
        <v>286654.5</v>
      </c>
      <c r="K143" s="138">
        <v>1655974.57</v>
      </c>
      <c r="L143" s="138">
        <v>1517018.76</v>
      </c>
      <c r="M143" s="138">
        <v>93527.6</v>
      </c>
      <c r="N143" s="181">
        <f>SUM(Ikärakenne[[#This Row],[Ikä 0–5]:[Ikä 16+]])</f>
        <v>4732004.0699999994</v>
      </c>
    </row>
    <row r="144" spans="1:14" x14ac:dyDescent="0.25">
      <c r="A144" s="128">
        <v>440</v>
      </c>
      <c r="B144" s="124" t="s">
        <v>149</v>
      </c>
      <c r="C144" s="136">
        <v>705</v>
      </c>
      <c r="D144" s="41">
        <v>108</v>
      </c>
      <c r="E144" s="41">
        <v>660</v>
      </c>
      <c r="F144" s="41">
        <v>316</v>
      </c>
      <c r="G144" s="41">
        <v>3943</v>
      </c>
      <c r="H144" s="38">
        <f>SUM(Ikärakenne[[#This Row],[0–5-vuotiaat]:[16 vuotta täyttäneet]])</f>
        <v>5732</v>
      </c>
      <c r="I144" s="138">
        <v>5771348.5500000007</v>
      </c>
      <c r="J144" s="138">
        <v>938142</v>
      </c>
      <c r="K144" s="138">
        <v>4772677.8</v>
      </c>
      <c r="L144" s="138">
        <v>3929327.28</v>
      </c>
      <c r="M144" s="138">
        <v>252588.58000000002</v>
      </c>
      <c r="N144" s="181">
        <f>SUM(Ikärakenne[[#This Row],[Ikä 0–5]:[Ikä 16+]])</f>
        <v>15664084.210000001</v>
      </c>
    </row>
    <row r="145" spans="1:14" x14ac:dyDescent="0.25">
      <c r="A145" s="128">
        <v>441</v>
      </c>
      <c r="B145" s="124" t="s">
        <v>150</v>
      </c>
      <c r="C145" s="136">
        <v>145</v>
      </c>
      <c r="D145" s="41">
        <v>28</v>
      </c>
      <c r="E145" s="41">
        <v>247</v>
      </c>
      <c r="F145" s="41">
        <v>136</v>
      </c>
      <c r="G145" s="41">
        <v>3865</v>
      </c>
      <c r="H145" s="38">
        <f>SUM(Ikärakenne[[#This Row],[0–5-vuotiaat]:[16 vuotta täyttäneet]])</f>
        <v>4421</v>
      </c>
      <c r="I145" s="138">
        <v>1187014.95</v>
      </c>
      <c r="J145" s="138">
        <v>243222</v>
      </c>
      <c r="K145" s="138">
        <v>1786138.51</v>
      </c>
      <c r="L145" s="138">
        <v>1691102.88</v>
      </c>
      <c r="M145" s="138">
        <v>247591.90000000002</v>
      </c>
      <c r="N145" s="181">
        <f>SUM(Ikärakenne[[#This Row],[Ikä 0–5]:[Ikä 16+]])</f>
        <v>5155070.24</v>
      </c>
    </row>
    <row r="146" spans="1:14" x14ac:dyDescent="0.25">
      <c r="A146" s="128">
        <v>444</v>
      </c>
      <c r="B146" s="124" t="s">
        <v>151</v>
      </c>
      <c r="C146" s="136">
        <v>2113</v>
      </c>
      <c r="D146" s="41">
        <v>422</v>
      </c>
      <c r="E146" s="41">
        <v>3180</v>
      </c>
      <c r="F146" s="41">
        <v>1746</v>
      </c>
      <c r="G146" s="41">
        <v>38350</v>
      </c>
      <c r="H146" s="38">
        <f>SUM(Ikärakenne[[#This Row],[0–5-vuotiaat]:[16 vuotta täyttäneet]])</f>
        <v>45811</v>
      </c>
      <c r="I146" s="138">
        <v>17297673.030000001</v>
      </c>
      <c r="J146" s="138">
        <v>3665703</v>
      </c>
      <c r="K146" s="138">
        <v>22995629.399999999</v>
      </c>
      <c r="L146" s="138">
        <v>21710776.68</v>
      </c>
      <c r="M146" s="138">
        <v>2456701</v>
      </c>
      <c r="N146" s="181">
        <f>SUM(Ikärakenne[[#This Row],[Ikä 0–5]:[Ikä 16+]])</f>
        <v>68126483.109999999</v>
      </c>
    </row>
    <row r="147" spans="1:14" x14ac:dyDescent="0.25">
      <c r="A147" s="128">
        <v>445</v>
      </c>
      <c r="B147" s="124" t="s">
        <v>152</v>
      </c>
      <c r="C147" s="136">
        <v>660</v>
      </c>
      <c r="D147" s="41">
        <v>139</v>
      </c>
      <c r="E147" s="41">
        <v>1021</v>
      </c>
      <c r="F147" s="41">
        <v>543</v>
      </c>
      <c r="G147" s="41">
        <v>12628</v>
      </c>
      <c r="H147" s="38">
        <f>SUM(Ikärakenne[[#This Row],[0–5-vuotiaat]:[16 vuotta täyttäneet]])</f>
        <v>14991</v>
      </c>
      <c r="I147" s="138">
        <v>5402964.6000000006</v>
      </c>
      <c r="J147" s="138">
        <v>1207423.5</v>
      </c>
      <c r="K147" s="138">
        <v>7383187.9299999997</v>
      </c>
      <c r="L147" s="138">
        <v>6751976.9400000004</v>
      </c>
      <c r="M147" s="138">
        <v>808949.68</v>
      </c>
      <c r="N147" s="181">
        <f>SUM(Ikärakenne[[#This Row],[Ikä 0–5]:[Ikä 16+]])</f>
        <v>21554502.650000002</v>
      </c>
    </row>
    <row r="148" spans="1:14" x14ac:dyDescent="0.25">
      <c r="A148" s="128">
        <v>475</v>
      </c>
      <c r="B148" s="124" t="s">
        <v>153</v>
      </c>
      <c r="C148" s="136">
        <v>321</v>
      </c>
      <c r="D148" s="41">
        <v>49</v>
      </c>
      <c r="E148" s="41">
        <v>333</v>
      </c>
      <c r="F148" s="41">
        <v>211</v>
      </c>
      <c r="G148" s="41">
        <v>4565</v>
      </c>
      <c r="H148" s="38">
        <f>SUM(Ikärakenne[[#This Row],[0–5-vuotiaat]:[16 vuotta täyttäneet]])</f>
        <v>5479</v>
      </c>
      <c r="I148" s="138">
        <v>2627805.5100000002</v>
      </c>
      <c r="J148" s="138">
        <v>425638.5</v>
      </c>
      <c r="K148" s="138">
        <v>2408032.89</v>
      </c>
      <c r="L148" s="138">
        <v>2623696.38</v>
      </c>
      <c r="M148" s="138">
        <v>292433.90000000002</v>
      </c>
      <c r="N148" s="181">
        <f>SUM(Ikärakenne[[#This Row],[Ikä 0–5]:[Ikä 16+]])</f>
        <v>8377607.1800000006</v>
      </c>
    </row>
    <row r="149" spans="1:14" x14ac:dyDescent="0.25">
      <c r="A149" s="128">
        <v>480</v>
      </c>
      <c r="B149" s="124" t="s">
        <v>154</v>
      </c>
      <c r="C149" s="136">
        <v>105</v>
      </c>
      <c r="D149" s="41">
        <v>26</v>
      </c>
      <c r="E149" s="41">
        <v>141</v>
      </c>
      <c r="F149" s="41">
        <v>71</v>
      </c>
      <c r="G149" s="41">
        <v>1635</v>
      </c>
      <c r="H149" s="38">
        <f>SUM(Ikärakenne[[#This Row],[0–5-vuotiaat]:[16 vuotta täyttäneet]])</f>
        <v>1978</v>
      </c>
      <c r="I149" s="138">
        <v>859562.55</v>
      </c>
      <c r="J149" s="138">
        <v>225849</v>
      </c>
      <c r="K149" s="138">
        <v>1019617.53</v>
      </c>
      <c r="L149" s="138">
        <v>882855.18</v>
      </c>
      <c r="M149" s="138">
        <v>104738.1</v>
      </c>
      <c r="N149" s="181">
        <f>SUM(Ikärakenne[[#This Row],[Ikä 0–5]:[Ikä 16+]])</f>
        <v>3092622.3600000003</v>
      </c>
    </row>
    <row r="150" spans="1:14" x14ac:dyDescent="0.25">
      <c r="A150" s="128">
        <v>481</v>
      </c>
      <c r="B150" s="124" t="s">
        <v>155</v>
      </c>
      <c r="C150" s="136">
        <v>610</v>
      </c>
      <c r="D150" s="41">
        <v>112</v>
      </c>
      <c r="E150" s="41">
        <v>854</v>
      </c>
      <c r="F150" s="41">
        <v>417</v>
      </c>
      <c r="G150" s="41">
        <v>7649</v>
      </c>
      <c r="H150" s="38">
        <f>SUM(Ikärakenne[[#This Row],[0–5-vuotiaat]:[16 vuotta täyttäneet]])</f>
        <v>9642</v>
      </c>
      <c r="I150" s="138">
        <v>4993649.1000000006</v>
      </c>
      <c r="J150" s="138">
        <v>972888</v>
      </c>
      <c r="K150" s="138">
        <v>6175555.8200000003</v>
      </c>
      <c r="L150" s="138">
        <v>5185219.8600000003</v>
      </c>
      <c r="M150" s="138">
        <v>489994.94</v>
      </c>
      <c r="N150" s="181">
        <f>SUM(Ikärakenne[[#This Row],[Ikä 0–5]:[Ikä 16+]])</f>
        <v>17817307.720000003</v>
      </c>
    </row>
    <row r="151" spans="1:14" x14ac:dyDescent="0.25">
      <c r="A151" s="128">
        <v>483</v>
      </c>
      <c r="B151" s="124" t="s">
        <v>156</v>
      </c>
      <c r="C151" s="136">
        <v>97</v>
      </c>
      <c r="D151" s="41">
        <v>18</v>
      </c>
      <c r="E151" s="41">
        <v>118</v>
      </c>
      <c r="F151" s="41">
        <v>41</v>
      </c>
      <c r="G151" s="41">
        <v>793</v>
      </c>
      <c r="H151" s="38">
        <f>SUM(Ikärakenne[[#This Row],[0–5-vuotiaat]:[16 vuotta täyttäneet]])</f>
        <v>1067</v>
      </c>
      <c r="I151" s="138">
        <v>794072.07000000007</v>
      </c>
      <c r="J151" s="138">
        <v>156357</v>
      </c>
      <c r="K151" s="138">
        <v>853296.94</v>
      </c>
      <c r="L151" s="138">
        <v>509817.77999999997</v>
      </c>
      <c r="M151" s="138">
        <v>50799.58</v>
      </c>
      <c r="N151" s="181">
        <f>SUM(Ikärakenne[[#This Row],[Ikä 0–5]:[Ikä 16+]])</f>
        <v>2364343.37</v>
      </c>
    </row>
    <row r="152" spans="1:14" x14ac:dyDescent="0.25">
      <c r="A152" s="128">
        <v>484</v>
      </c>
      <c r="B152" s="124" t="s">
        <v>157</v>
      </c>
      <c r="C152" s="136">
        <v>149</v>
      </c>
      <c r="D152" s="41">
        <v>27</v>
      </c>
      <c r="E152" s="41">
        <v>196</v>
      </c>
      <c r="F152" s="41">
        <v>81</v>
      </c>
      <c r="G152" s="41">
        <v>2514</v>
      </c>
      <c r="H152" s="38">
        <f>SUM(Ikärakenne[[#This Row],[0–5-vuotiaat]:[16 vuotta täyttäneet]])</f>
        <v>2967</v>
      </c>
      <c r="I152" s="138">
        <v>1219760.19</v>
      </c>
      <c r="J152" s="138">
        <v>234535.5</v>
      </c>
      <c r="K152" s="138">
        <v>1417340.68</v>
      </c>
      <c r="L152" s="138">
        <v>1007200.98</v>
      </c>
      <c r="M152" s="138">
        <v>161046.84</v>
      </c>
      <c r="N152" s="181">
        <f>SUM(Ikärakenne[[#This Row],[Ikä 0–5]:[Ikä 16+]])</f>
        <v>4039884.19</v>
      </c>
    </row>
    <row r="153" spans="1:14" x14ac:dyDescent="0.25">
      <c r="A153" s="128">
        <v>489</v>
      </c>
      <c r="B153" s="124" t="s">
        <v>158</v>
      </c>
      <c r="C153" s="136">
        <v>49</v>
      </c>
      <c r="D153" s="41">
        <v>10</v>
      </c>
      <c r="E153" s="41">
        <v>74</v>
      </c>
      <c r="F153" s="41">
        <v>52</v>
      </c>
      <c r="G153" s="41">
        <v>1606</v>
      </c>
      <c r="H153" s="38">
        <f>SUM(Ikärakenne[[#This Row],[0–5-vuotiaat]:[16 vuotta täyttäneet]])</f>
        <v>1791</v>
      </c>
      <c r="I153" s="138">
        <v>401129.19</v>
      </c>
      <c r="J153" s="138">
        <v>86865</v>
      </c>
      <c r="K153" s="138">
        <v>535118.42000000004</v>
      </c>
      <c r="L153" s="138">
        <v>646598.16</v>
      </c>
      <c r="M153" s="138">
        <v>102880.36</v>
      </c>
      <c r="N153" s="181">
        <f>SUM(Ikärakenne[[#This Row],[Ikä 0–5]:[Ikä 16+]])</f>
        <v>1772591.1300000001</v>
      </c>
    </row>
    <row r="154" spans="1:14" x14ac:dyDescent="0.25">
      <c r="A154" s="128">
        <v>491</v>
      </c>
      <c r="B154" s="124" t="s">
        <v>159</v>
      </c>
      <c r="C154" s="136">
        <v>2356</v>
      </c>
      <c r="D154" s="41">
        <v>491</v>
      </c>
      <c r="E154" s="41">
        <v>3082</v>
      </c>
      <c r="F154" s="41">
        <v>1608</v>
      </c>
      <c r="G154" s="41">
        <v>44443</v>
      </c>
      <c r="H154" s="38">
        <f>SUM(Ikärakenne[[#This Row],[0–5-vuotiaat]:[16 vuotta täyttäneet]])</f>
        <v>51980</v>
      </c>
      <c r="I154" s="138">
        <v>19286946.359999999</v>
      </c>
      <c r="J154" s="138">
        <v>4265071.5</v>
      </c>
      <c r="K154" s="138">
        <v>22286959.059999999</v>
      </c>
      <c r="L154" s="138">
        <v>19994804.640000001</v>
      </c>
      <c r="M154" s="138">
        <v>2847018.58</v>
      </c>
      <c r="N154" s="181">
        <f>SUM(Ikärakenne[[#This Row],[Ikä 0–5]:[Ikä 16+]])</f>
        <v>68680800.140000001</v>
      </c>
    </row>
    <row r="155" spans="1:14" x14ac:dyDescent="0.25">
      <c r="A155" s="128">
        <v>494</v>
      </c>
      <c r="B155" s="124" t="s">
        <v>160</v>
      </c>
      <c r="C155" s="136">
        <v>644</v>
      </c>
      <c r="D155" s="41">
        <v>113</v>
      </c>
      <c r="E155" s="41">
        <v>913</v>
      </c>
      <c r="F155" s="41">
        <v>464</v>
      </c>
      <c r="G155" s="41">
        <v>6748</v>
      </c>
      <c r="H155" s="38">
        <f>SUM(Ikärakenne[[#This Row],[0–5-vuotiaat]:[16 vuotta täyttäneet]])</f>
        <v>8882</v>
      </c>
      <c r="I155" s="138">
        <v>5271983.6400000006</v>
      </c>
      <c r="J155" s="138">
        <v>981574.5</v>
      </c>
      <c r="K155" s="138">
        <v>6602204.29</v>
      </c>
      <c r="L155" s="138">
        <v>5769645.1200000001</v>
      </c>
      <c r="M155" s="138">
        <v>432276.88</v>
      </c>
      <c r="N155" s="181">
        <f>SUM(Ikärakenne[[#This Row],[Ikä 0–5]:[Ikä 16+]])</f>
        <v>19057684.43</v>
      </c>
    </row>
    <row r="156" spans="1:14" x14ac:dyDescent="0.25">
      <c r="A156" s="128">
        <v>495</v>
      </c>
      <c r="B156" s="124" t="s">
        <v>161</v>
      </c>
      <c r="C156" s="136">
        <v>58</v>
      </c>
      <c r="D156" s="41">
        <v>12</v>
      </c>
      <c r="E156" s="41">
        <v>87</v>
      </c>
      <c r="F156" s="41">
        <v>50</v>
      </c>
      <c r="G156" s="41">
        <v>1270</v>
      </c>
      <c r="H156" s="38">
        <f>SUM(Ikärakenne[[#This Row],[0–5-vuotiaat]:[16 vuotta täyttäneet]])</f>
        <v>1477</v>
      </c>
      <c r="I156" s="138">
        <v>474805.98000000004</v>
      </c>
      <c r="J156" s="138">
        <v>104238</v>
      </c>
      <c r="K156" s="138">
        <v>629125.71</v>
      </c>
      <c r="L156" s="138">
        <v>621729</v>
      </c>
      <c r="M156" s="138">
        <v>81356.2</v>
      </c>
      <c r="N156" s="181">
        <f>SUM(Ikärakenne[[#This Row],[Ikä 0–5]:[Ikä 16+]])</f>
        <v>1911254.89</v>
      </c>
    </row>
    <row r="157" spans="1:14" x14ac:dyDescent="0.25">
      <c r="A157" s="128">
        <v>498</v>
      </c>
      <c r="B157" s="124" t="s">
        <v>162</v>
      </c>
      <c r="C157" s="136">
        <v>96</v>
      </c>
      <c r="D157" s="41">
        <v>20</v>
      </c>
      <c r="E157" s="41">
        <v>154</v>
      </c>
      <c r="F157" s="41">
        <v>72</v>
      </c>
      <c r="G157" s="41">
        <v>1939</v>
      </c>
      <c r="H157" s="38">
        <f>SUM(Ikärakenne[[#This Row],[0–5-vuotiaat]:[16 vuotta täyttäneet]])</f>
        <v>2281</v>
      </c>
      <c r="I157" s="138">
        <v>785885.76</v>
      </c>
      <c r="J157" s="138">
        <v>173730</v>
      </c>
      <c r="K157" s="138">
        <v>1113624.82</v>
      </c>
      <c r="L157" s="138">
        <v>895289.76</v>
      </c>
      <c r="M157" s="138">
        <v>124212.34000000001</v>
      </c>
      <c r="N157" s="181">
        <f>SUM(Ikärakenne[[#This Row],[Ikä 0–5]:[Ikä 16+]])</f>
        <v>3092742.6799999997</v>
      </c>
    </row>
    <row r="158" spans="1:14" x14ac:dyDescent="0.25">
      <c r="A158" s="128">
        <v>499</v>
      </c>
      <c r="B158" s="124" t="s">
        <v>163</v>
      </c>
      <c r="C158" s="136">
        <v>1306</v>
      </c>
      <c r="D158" s="41">
        <v>259</v>
      </c>
      <c r="E158" s="41">
        <v>1682</v>
      </c>
      <c r="F158" s="41">
        <v>783</v>
      </c>
      <c r="G158" s="41">
        <v>15632</v>
      </c>
      <c r="H158" s="38">
        <f>SUM(Ikärakenne[[#This Row],[0–5-vuotiaat]:[16 vuotta täyttäneet]])</f>
        <v>19662</v>
      </c>
      <c r="I158" s="138">
        <v>10691320.860000001</v>
      </c>
      <c r="J158" s="138">
        <v>2249803.5</v>
      </c>
      <c r="K158" s="138">
        <v>12163097.060000001</v>
      </c>
      <c r="L158" s="138">
        <v>9736276.1400000006</v>
      </c>
      <c r="M158" s="138">
        <v>1001385.92</v>
      </c>
      <c r="N158" s="181">
        <f>SUM(Ikärakenne[[#This Row],[Ikä 0–5]:[Ikä 16+]])</f>
        <v>35841883.480000004</v>
      </c>
    </row>
    <row r="159" spans="1:14" x14ac:dyDescent="0.25">
      <c r="A159" s="128">
        <v>500</v>
      </c>
      <c r="B159" s="124" t="s">
        <v>164</v>
      </c>
      <c r="C159" s="136">
        <v>680</v>
      </c>
      <c r="D159" s="41">
        <v>130</v>
      </c>
      <c r="E159" s="41">
        <v>1057</v>
      </c>
      <c r="F159" s="41">
        <v>494</v>
      </c>
      <c r="G159" s="41">
        <v>8125</v>
      </c>
      <c r="H159" s="38">
        <f>SUM(Ikärakenne[[#This Row],[0–5-vuotiaat]:[16 vuotta täyttäneet]])</f>
        <v>10486</v>
      </c>
      <c r="I159" s="138">
        <v>5566690.7999999998</v>
      </c>
      <c r="J159" s="138">
        <v>1129245</v>
      </c>
      <c r="K159" s="138">
        <v>7643515.8099999996</v>
      </c>
      <c r="L159" s="138">
        <v>6142682.5199999996</v>
      </c>
      <c r="M159" s="138">
        <v>520487.5</v>
      </c>
      <c r="N159" s="181">
        <f>SUM(Ikärakenne[[#This Row],[Ikä 0–5]:[Ikä 16+]])</f>
        <v>21002621.629999999</v>
      </c>
    </row>
    <row r="160" spans="1:14" x14ac:dyDescent="0.25">
      <c r="A160" s="128">
        <v>503</v>
      </c>
      <c r="B160" s="124" t="s">
        <v>165</v>
      </c>
      <c r="C160" s="136">
        <v>392</v>
      </c>
      <c r="D160" s="41">
        <v>77</v>
      </c>
      <c r="E160" s="41">
        <v>461</v>
      </c>
      <c r="F160" s="41">
        <v>265</v>
      </c>
      <c r="G160" s="41">
        <v>6344</v>
      </c>
      <c r="H160" s="38">
        <f>SUM(Ikärakenne[[#This Row],[0–5-vuotiaat]:[16 vuotta täyttäneet]])</f>
        <v>7539</v>
      </c>
      <c r="I160" s="138">
        <v>3209033.52</v>
      </c>
      <c r="J160" s="138">
        <v>668860.5</v>
      </c>
      <c r="K160" s="138">
        <v>3333643.13</v>
      </c>
      <c r="L160" s="138">
        <v>3295163.7</v>
      </c>
      <c r="M160" s="138">
        <v>406396.64</v>
      </c>
      <c r="N160" s="181">
        <f>SUM(Ikärakenne[[#This Row],[Ikä 0–5]:[Ikä 16+]])</f>
        <v>10913097.490000002</v>
      </c>
    </row>
    <row r="161" spans="1:14" x14ac:dyDescent="0.25">
      <c r="A161" s="128">
        <v>504</v>
      </c>
      <c r="B161" s="124" t="s">
        <v>166</v>
      </c>
      <c r="C161" s="136">
        <v>73</v>
      </c>
      <c r="D161" s="41">
        <v>11</v>
      </c>
      <c r="E161" s="41">
        <v>118</v>
      </c>
      <c r="F161" s="41">
        <v>67</v>
      </c>
      <c r="G161" s="41">
        <v>1495</v>
      </c>
      <c r="H161" s="38">
        <f>SUM(Ikärakenne[[#This Row],[0–5-vuotiaat]:[16 vuotta täyttäneet]])</f>
        <v>1764</v>
      </c>
      <c r="I161" s="138">
        <v>597600.63</v>
      </c>
      <c r="J161" s="138">
        <v>95551.5</v>
      </c>
      <c r="K161" s="138">
        <v>853296.94</v>
      </c>
      <c r="L161" s="138">
        <v>833116.86</v>
      </c>
      <c r="M161" s="138">
        <v>95769.7</v>
      </c>
      <c r="N161" s="181">
        <f>SUM(Ikärakenne[[#This Row],[Ikä 0–5]:[Ikä 16+]])</f>
        <v>2475335.63</v>
      </c>
    </row>
    <row r="162" spans="1:14" x14ac:dyDescent="0.25">
      <c r="A162" s="128">
        <v>505</v>
      </c>
      <c r="B162" s="124" t="s">
        <v>167</v>
      </c>
      <c r="C162" s="136">
        <v>1190</v>
      </c>
      <c r="D162" s="41">
        <v>285</v>
      </c>
      <c r="E162" s="41">
        <v>1722</v>
      </c>
      <c r="F162" s="41">
        <v>966</v>
      </c>
      <c r="G162" s="41">
        <v>16749</v>
      </c>
      <c r="H162" s="38">
        <f>SUM(Ikärakenne[[#This Row],[0–5-vuotiaat]:[16 vuotta täyttäneet]])</f>
        <v>20912</v>
      </c>
      <c r="I162" s="138">
        <v>9741708.9000000004</v>
      </c>
      <c r="J162" s="138">
        <v>2475652.5</v>
      </c>
      <c r="K162" s="138">
        <v>12452350.26</v>
      </c>
      <c r="L162" s="138">
        <v>12011804.279999999</v>
      </c>
      <c r="M162" s="138">
        <v>1072940.94</v>
      </c>
      <c r="N162" s="181">
        <f>SUM(Ikärakenne[[#This Row],[Ikä 0–5]:[Ikä 16+]])</f>
        <v>37754456.879999995</v>
      </c>
    </row>
    <row r="163" spans="1:14" x14ac:dyDescent="0.25">
      <c r="A163" s="128">
        <v>507</v>
      </c>
      <c r="B163" s="124" t="s">
        <v>168</v>
      </c>
      <c r="C163" s="136">
        <v>173</v>
      </c>
      <c r="D163" s="41">
        <v>35</v>
      </c>
      <c r="E163" s="41">
        <v>291</v>
      </c>
      <c r="F163" s="41">
        <v>155</v>
      </c>
      <c r="G163" s="41">
        <v>4910</v>
      </c>
      <c r="H163" s="38">
        <f>SUM(Ikärakenne[[#This Row],[0–5-vuotiaat]:[16 vuotta täyttäneet]])</f>
        <v>5564</v>
      </c>
      <c r="I163" s="138">
        <v>1416231.6300000001</v>
      </c>
      <c r="J163" s="138">
        <v>304027.5</v>
      </c>
      <c r="K163" s="138">
        <v>2104317.0299999998</v>
      </c>
      <c r="L163" s="138">
        <v>1927359.9</v>
      </c>
      <c r="M163" s="138">
        <v>314534.60000000003</v>
      </c>
      <c r="N163" s="181">
        <f>SUM(Ikärakenne[[#This Row],[Ikä 0–5]:[Ikä 16+]])</f>
        <v>6066470.6600000001</v>
      </c>
    </row>
    <row r="164" spans="1:14" x14ac:dyDescent="0.25">
      <c r="A164" s="128">
        <v>508</v>
      </c>
      <c r="B164" s="124" t="s">
        <v>169</v>
      </c>
      <c r="C164" s="136">
        <v>338</v>
      </c>
      <c r="D164" s="41">
        <v>62</v>
      </c>
      <c r="E164" s="41">
        <v>488</v>
      </c>
      <c r="F164" s="41">
        <v>264</v>
      </c>
      <c r="G164" s="41">
        <v>8208</v>
      </c>
      <c r="H164" s="38">
        <f>SUM(Ikärakenne[[#This Row],[0–5-vuotiaat]:[16 vuotta täyttäneet]])</f>
        <v>9360</v>
      </c>
      <c r="I164" s="138">
        <v>2766972.7800000003</v>
      </c>
      <c r="J164" s="138">
        <v>538563</v>
      </c>
      <c r="K164" s="138">
        <v>3528889.04</v>
      </c>
      <c r="L164" s="138">
        <v>3282729.12</v>
      </c>
      <c r="M164" s="138">
        <v>525804.48</v>
      </c>
      <c r="N164" s="181">
        <f>SUM(Ikärakenne[[#This Row],[Ikä 0–5]:[Ikä 16+]])</f>
        <v>10642958.420000002</v>
      </c>
    </row>
    <row r="165" spans="1:14" x14ac:dyDescent="0.25">
      <c r="A165" s="128">
        <v>529</v>
      </c>
      <c r="B165" s="124" t="s">
        <v>170</v>
      </c>
      <c r="C165" s="136">
        <v>936</v>
      </c>
      <c r="D165" s="41">
        <v>200</v>
      </c>
      <c r="E165" s="41">
        <v>1253</v>
      </c>
      <c r="F165" s="41">
        <v>730</v>
      </c>
      <c r="G165" s="41">
        <v>16731</v>
      </c>
      <c r="H165" s="38">
        <f>SUM(Ikärakenne[[#This Row],[0–5-vuotiaat]:[16 vuotta täyttäneet]])</f>
        <v>19850</v>
      </c>
      <c r="I165" s="138">
        <v>7662386.1600000001</v>
      </c>
      <c r="J165" s="138">
        <v>1737300</v>
      </c>
      <c r="K165" s="138">
        <v>9060856.4900000002</v>
      </c>
      <c r="L165" s="138">
        <v>9077243.4000000004</v>
      </c>
      <c r="M165" s="138">
        <v>1071787.8600000001</v>
      </c>
      <c r="N165" s="181">
        <f>SUM(Ikärakenne[[#This Row],[Ikä 0–5]:[Ikä 16+]])</f>
        <v>28609573.909999996</v>
      </c>
    </row>
    <row r="166" spans="1:14" x14ac:dyDescent="0.25">
      <c r="A166" s="128">
        <v>531</v>
      </c>
      <c r="B166" s="124" t="s">
        <v>171</v>
      </c>
      <c r="C166" s="136">
        <v>184</v>
      </c>
      <c r="D166" s="41">
        <v>45</v>
      </c>
      <c r="E166" s="41">
        <v>347</v>
      </c>
      <c r="F166" s="41">
        <v>182</v>
      </c>
      <c r="G166" s="41">
        <v>4314</v>
      </c>
      <c r="H166" s="38">
        <f>SUM(Ikärakenne[[#This Row],[0–5-vuotiaat]:[16 vuotta täyttäneet]])</f>
        <v>5072</v>
      </c>
      <c r="I166" s="138">
        <v>1506281.04</v>
      </c>
      <c r="J166" s="138">
        <v>390892.5</v>
      </c>
      <c r="K166" s="138">
        <v>2509271.5099999998</v>
      </c>
      <c r="L166" s="138">
        <v>2263093.56</v>
      </c>
      <c r="M166" s="138">
        <v>276354.84000000003</v>
      </c>
      <c r="N166" s="181">
        <f>SUM(Ikärakenne[[#This Row],[Ikä 0–5]:[Ikä 16+]])</f>
        <v>6945893.4499999993</v>
      </c>
    </row>
    <row r="167" spans="1:14" x14ac:dyDescent="0.25">
      <c r="A167" s="128">
        <v>535</v>
      </c>
      <c r="B167" s="124" t="s">
        <v>172</v>
      </c>
      <c r="C167" s="136">
        <v>715</v>
      </c>
      <c r="D167" s="41">
        <v>129</v>
      </c>
      <c r="E167" s="41">
        <v>1052</v>
      </c>
      <c r="F167" s="41">
        <v>528</v>
      </c>
      <c r="G167" s="41">
        <v>7995</v>
      </c>
      <c r="H167" s="38">
        <f>SUM(Ikärakenne[[#This Row],[0–5-vuotiaat]:[16 vuotta täyttäneet]])</f>
        <v>10419</v>
      </c>
      <c r="I167" s="138">
        <v>5853211.6500000004</v>
      </c>
      <c r="J167" s="138">
        <v>1120558.5</v>
      </c>
      <c r="K167" s="138">
        <v>7607359.1600000001</v>
      </c>
      <c r="L167" s="138">
        <v>6565458.2400000002</v>
      </c>
      <c r="M167" s="138">
        <v>512159.7</v>
      </c>
      <c r="N167" s="181">
        <f>SUM(Ikärakenne[[#This Row],[Ikä 0–5]:[Ikä 16+]])</f>
        <v>21658747.25</v>
      </c>
    </row>
    <row r="168" spans="1:14" x14ac:dyDescent="0.25">
      <c r="A168" s="128">
        <v>536</v>
      </c>
      <c r="B168" s="124" t="s">
        <v>173</v>
      </c>
      <c r="C168" s="136">
        <v>2060</v>
      </c>
      <c r="D168" s="41">
        <v>364</v>
      </c>
      <c r="E168" s="41">
        <v>2749</v>
      </c>
      <c r="F168" s="41">
        <v>1522</v>
      </c>
      <c r="G168" s="41">
        <v>28651</v>
      </c>
      <c r="H168" s="38">
        <f>SUM(Ikärakenne[[#This Row],[0–5-vuotiaat]:[16 vuotta täyttäneet]])</f>
        <v>35346</v>
      </c>
      <c r="I168" s="138">
        <v>16863798.600000001</v>
      </c>
      <c r="J168" s="138">
        <v>3161886</v>
      </c>
      <c r="K168" s="138">
        <v>19878926.169999998</v>
      </c>
      <c r="L168" s="138">
        <v>18925430.760000002</v>
      </c>
      <c r="M168" s="138">
        <v>1835383.06</v>
      </c>
      <c r="N168" s="181">
        <f>SUM(Ikärakenne[[#This Row],[Ikä 0–5]:[Ikä 16+]])</f>
        <v>60665424.590000004</v>
      </c>
    </row>
    <row r="169" spans="1:14" x14ac:dyDescent="0.25">
      <c r="A169" s="128">
        <v>538</v>
      </c>
      <c r="B169" s="124" t="s">
        <v>174</v>
      </c>
      <c r="C169" s="136">
        <v>273</v>
      </c>
      <c r="D169" s="41">
        <v>50</v>
      </c>
      <c r="E169" s="41">
        <v>410</v>
      </c>
      <c r="F169" s="41">
        <v>209</v>
      </c>
      <c r="G169" s="41">
        <v>3702</v>
      </c>
      <c r="H169" s="38">
        <f>SUM(Ikärakenne[[#This Row],[0–5-vuotiaat]:[16 vuotta täyttäneet]])</f>
        <v>4644</v>
      </c>
      <c r="I169" s="138">
        <v>2234862.63</v>
      </c>
      <c r="J169" s="138">
        <v>434325</v>
      </c>
      <c r="K169" s="138">
        <v>2964845.3</v>
      </c>
      <c r="L169" s="138">
        <v>2598827.2200000002</v>
      </c>
      <c r="M169" s="138">
        <v>237150.12</v>
      </c>
      <c r="N169" s="181">
        <f>SUM(Ikärakenne[[#This Row],[Ikä 0–5]:[Ikä 16+]])</f>
        <v>8470010.2699999996</v>
      </c>
    </row>
    <row r="170" spans="1:14" x14ac:dyDescent="0.25">
      <c r="A170" s="128">
        <v>541</v>
      </c>
      <c r="B170" s="124" t="s">
        <v>175</v>
      </c>
      <c r="C170" s="136">
        <v>341</v>
      </c>
      <c r="D170" s="41">
        <v>65</v>
      </c>
      <c r="E170" s="41">
        <v>476</v>
      </c>
      <c r="F170" s="41">
        <v>250</v>
      </c>
      <c r="G170" s="41">
        <v>8111</v>
      </c>
      <c r="H170" s="38">
        <f>SUM(Ikärakenne[[#This Row],[0–5-vuotiaat]:[16 vuotta täyttäneet]])</f>
        <v>9243</v>
      </c>
      <c r="I170" s="138">
        <v>2791531.71</v>
      </c>
      <c r="J170" s="138">
        <v>564622.5</v>
      </c>
      <c r="K170" s="138">
        <v>3442113.08</v>
      </c>
      <c r="L170" s="138">
        <v>3108645</v>
      </c>
      <c r="M170" s="138">
        <v>519590.66000000003</v>
      </c>
      <c r="N170" s="181">
        <f>SUM(Ikärakenne[[#This Row],[Ikä 0–5]:[Ikä 16+]])</f>
        <v>10426502.949999999</v>
      </c>
    </row>
    <row r="171" spans="1:14" x14ac:dyDescent="0.25">
      <c r="A171" s="128">
        <v>543</v>
      </c>
      <c r="B171" s="124" t="s">
        <v>176</v>
      </c>
      <c r="C171" s="136">
        <v>2821</v>
      </c>
      <c r="D171" s="41">
        <v>547</v>
      </c>
      <c r="E171" s="41">
        <v>3736</v>
      </c>
      <c r="F171" s="41">
        <v>2005</v>
      </c>
      <c r="G171" s="41">
        <v>35349</v>
      </c>
      <c r="H171" s="38">
        <f>SUM(Ikärakenne[[#This Row],[0–5-vuotiaat]:[16 vuotta täyttäneet]])</f>
        <v>44458</v>
      </c>
      <c r="I171" s="138">
        <v>23093580.510000002</v>
      </c>
      <c r="J171" s="138">
        <v>4751515.5</v>
      </c>
      <c r="K171" s="138">
        <v>27016248.879999999</v>
      </c>
      <c r="L171" s="138">
        <v>24931332.899999999</v>
      </c>
      <c r="M171" s="138">
        <v>2264456.94</v>
      </c>
      <c r="N171" s="181">
        <f>SUM(Ikärakenne[[#This Row],[Ikä 0–5]:[Ikä 16+]])</f>
        <v>82057134.729999989</v>
      </c>
    </row>
    <row r="172" spans="1:14" x14ac:dyDescent="0.25">
      <c r="A172" s="128">
        <v>545</v>
      </c>
      <c r="B172" s="124" t="s">
        <v>177</v>
      </c>
      <c r="C172" s="136">
        <v>565</v>
      </c>
      <c r="D172" s="41">
        <v>108</v>
      </c>
      <c r="E172" s="41">
        <v>651</v>
      </c>
      <c r="F172" s="41">
        <v>293</v>
      </c>
      <c r="G172" s="41">
        <v>7967</v>
      </c>
      <c r="H172" s="38">
        <f>SUM(Ikärakenne[[#This Row],[0–5-vuotiaat]:[16 vuotta täyttäneet]])</f>
        <v>9584</v>
      </c>
      <c r="I172" s="138">
        <v>4625265.1500000004</v>
      </c>
      <c r="J172" s="138">
        <v>938142</v>
      </c>
      <c r="K172" s="138">
        <v>4707595.83</v>
      </c>
      <c r="L172" s="138">
        <v>3643331.94</v>
      </c>
      <c r="M172" s="138">
        <v>510366.02</v>
      </c>
      <c r="N172" s="181">
        <f>SUM(Ikärakenne[[#This Row],[Ikä 0–5]:[Ikä 16+]])</f>
        <v>14424700.939999999</v>
      </c>
    </row>
    <row r="173" spans="1:14" x14ac:dyDescent="0.25">
      <c r="A173" s="128">
        <v>560</v>
      </c>
      <c r="B173" s="124" t="s">
        <v>178</v>
      </c>
      <c r="C173" s="136">
        <v>794</v>
      </c>
      <c r="D173" s="41">
        <v>173</v>
      </c>
      <c r="E173" s="41">
        <v>1143</v>
      </c>
      <c r="F173" s="41">
        <v>593</v>
      </c>
      <c r="G173" s="41">
        <v>13032</v>
      </c>
      <c r="H173" s="38">
        <f>SUM(Ikärakenne[[#This Row],[0–5-vuotiaat]:[16 vuotta täyttäneet]])</f>
        <v>15735</v>
      </c>
      <c r="I173" s="138">
        <v>6499930.1400000006</v>
      </c>
      <c r="J173" s="138">
        <v>1502764.5</v>
      </c>
      <c r="K173" s="138">
        <v>8265410.1899999995</v>
      </c>
      <c r="L173" s="138">
        <v>7373705.9400000004</v>
      </c>
      <c r="M173" s="138">
        <v>834829.92</v>
      </c>
      <c r="N173" s="181">
        <f>SUM(Ikärakenne[[#This Row],[Ikä 0–5]:[Ikä 16+]])</f>
        <v>24476640.690000001</v>
      </c>
    </row>
    <row r="174" spans="1:14" x14ac:dyDescent="0.25">
      <c r="A174" s="128">
        <v>561</v>
      </c>
      <c r="B174" s="124" t="s">
        <v>179</v>
      </c>
      <c r="C174" s="136">
        <v>73</v>
      </c>
      <c r="D174" s="41">
        <v>9</v>
      </c>
      <c r="E174" s="41">
        <v>97</v>
      </c>
      <c r="F174" s="41">
        <v>54</v>
      </c>
      <c r="G174" s="41">
        <v>1084</v>
      </c>
      <c r="H174" s="38">
        <f>SUM(Ikärakenne[[#This Row],[0–5-vuotiaat]:[16 vuotta täyttäneet]])</f>
        <v>1317</v>
      </c>
      <c r="I174" s="138">
        <v>597600.63</v>
      </c>
      <c r="J174" s="138">
        <v>78178.5</v>
      </c>
      <c r="K174" s="138">
        <v>701439.01</v>
      </c>
      <c r="L174" s="138">
        <v>671467.32</v>
      </c>
      <c r="M174" s="138">
        <v>69441.040000000008</v>
      </c>
      <c r="N174" s="181">
        <f>SUM(Ikärakenne[[#This Row],[Ikä 0–5]:[Ikä 16+]])</f>
        <v>2118126.5</v>
      </c>
    </row>
    <row r="175" spans="1:14" x14ac:dyDescent="0.25">
      <c r="A175" s="128">
        <v>562</v>
      </c>
      <c r="B175" s="124" t="s">
        <v>180</v>
      </c>
      <c r="C175" s="136">
        <v>391</v>
      </c>
      <c r="D175" s="41">
        <v>76</v>
      </c>
      <c r="E175" s="41">
        <v>567</v>
      </c>
      <c r="F175" s="41">
        <v>310</v>
      </c>
      <c r="G175" s="41">
        <v>7591</v>
      </c>
      <c r="H175" s="38">
        <f>SUM(Ikärakenne[[#This Row],[0–5-vuotiaat]:[16 vuotta täyttäneet]])</f>
        <v>8935</v>
      </c>
      <c r="I175" s="138">
        <v>3200847.21</v>
      </c>
      <c r="J175" s="138">
        <v>660174</v>
      </c>
      <c r="K175" s="138">
        <v>4100164.11</v>
      </c>
      <c r="L175" s="138">
        <v>3854719.8</v>
      </c>
      <c r="M175" s="138">
        <v>486279.46</v>
      </c>
      <c r="N175" s="181">
        <f>SUM(Ikärakenne[[#This Row],[Ikä 0–5]:[Ikä 16+]])</f>
        <v>12302184.580000002</v>
      </c>
    </row>
    <row r="176" spans="1:14" x14ac:dyDescent="0.25">
      <c r="A176" s="128">
        <v>563</v>
      </c>
      <c r="B176" s="124" t="s">
        <v>181</v>
      </c>
      <c r="C176" s="136">
        <v>344</v>
      </c>
      <c r="D176" s="41">
        <v>95</v>
      </c>
      <c r="E176" s="41">
        <v>528</v>
      </c>
      <c r="F176" s="41">
        <v>309</v>
      </c>
      <c r="G176" s="41">
        <v>5749</v>
      </c>
      <c r="H176" s="38">
        <f>SUM(Ikärakenne[[#This Row],[0–5-vuotiaat]:[16 vuotta täyttäneet]])</f>
        <v>7025</v>
      </c>
      <c r="I176" s="138">
        <v>2816090.64</v>
      </c>
      <c r="J176" s="138">
        <v>825217.5</v>
      </c>
      <c r="K176" s="138">
        <v>3818142.2399999998</v>
      </c>
      <c r="L176" s="138">
        <v>3842285.22</v>
      </c>
      <c r="M176" s="138">
        <v>368280.94</v>
      </c>
      <c r="N176" s="181">
        <f>SUM(Ikärakenne[[#This Row],[Ikä 0–5]:[Ikä 16+]])</f>
        <v>11670016.539999999</v>
      </c>
    </row>
    <row r="177" spans="1:14" x14ac:dyDescent="0.25">
      <c r="A177" s="128">
        <v>564</v>
      </c>
      <c r="B177" s="124" t="s">
        <v>182</v>
      </c>
      <c r="C177" s="136">
        <v>12324</v>
      </c>
      <c r="D177" s="41">
        <v>2230</v>
      </c>
      <c r="E177" s="41">
        <v>15246</v>
      </c>
      <c r="F177" s="41">
        <v>7973</v>
      </c>
      <c r="G177" s="41">
        <v>174075</v>
      </c>
      <c r="H177" s="38">
        <f>SUM(Ikärakenne[[#This Row],[0–5-vuotiaat]:[16 vuotta täyttäneet]])</f>
        <v>211848</v>
      </c>
      <c r="I177" s="138">
        <v>100888084.44</v>
      </c>
      <c r="J177" s="138">
        <v>19370895</v>
      </c>
      <c r="K177" s="138">
        <v>110248857.17999999</v>
      </c>
      <c r="L177" s="138">
        <v>99140906.340000004</v>
      </c>
      <c r="M177" s="138">
        <v>11151244.5</v>
      </c>
      <c r="N177" s="181">
        <f>SUM(Ikärakenne[[#This Row],[Ikä 0–5]:[Ikä 16+]])</f>
        <v>340799987.46000004</v>
      </c>
    </row>
    <row r="178" spans="1:14" x14ac:dyDescent="0.25">
      <c r="A178" s="128">
        <v>576</v>
      </c>
      <c r="B178" s="124" t="s">
        <v>183</v>
      </c>
      <c r="C178" s="136">
        <v>83</v>
      </c>
      <c r="D178" s="41">
        <v>13</v>
      </c>
      <c r="E178" s="41">
        <v>109</v>
      </c>
      <c r="F178" s="41">
        <v>74</v>
      </c>
      <c r="G178" s="41">
        <v>2471</v>
      </c>
      <c r="H178" s="38">
        <f>SUM(Ikärakenne[[#This Row],[0–5-vuotiaat]:[16 vuotta täyttäneet]])</f>
        <v>2750</v>
      </c>
      <c r="I178" s="138">
        <v>679463.73</v>
      </c>
      <c r="J178" s="138">
        <v>112924.5</v>
      </c>
      <c r="K178" s="138">
        <v>788214.97</v>
      </c>
      <c r="L178" s="138">
        <v>920158.92</v>
      </c>
      <c r="M178" s="138">
        <v>158292.26</v>
      </c>
      <c r="N178" s="181">
        <f>SUM(Ikärakenne[[#This Row],[Ikä 0–5]:[Ikä 16+]])</f>
        <v>2659054.38</v>
      </c>
    </row>
    <row r="179" spans="1:14" x14ac:dyDescent="0.25">
      <c r="A179" s="128">
        <v>577</v>
      </c>
      <c r="B179" s="124" t="s">
        <v>184</v>
      </c>
      <c r="C179" s="136">
        <v>717</v>
      </c>
      <c r="D179" s="41">
        <v>161</v>
      </c>
      <c r="E179" s="41">
        <v>931</v>
      </c>
      <c r="F179" s="41">
        <v>433</v>
      </c>
      <c r="G179" s="41">
        <v>8896</v>
      </c>
      <c r="H179" s="38">
        <f>SUM(Ikärakenne[[#This Row],[0–5-vuotiaat]:[16 vuotta täyttäneet]])</f>
        <v>11138</v>
      </c>
      <c r="I179" s="138">
        <v>5869584.2700000005</v>
      </c>
      <c r="J179" s="138">
        <v>1398526.5</v>
      </c>
      <c r="K179" s="138">
        <v>6732368.2299999995</v>
      </c>
      <c r="L179" s="138">
        <v>5384173.1399999997</v>
      </c>
      <c r="M179" s="138">
        <v>569877.76000000001</v>
      </c>
      <c r="N179" s="181">
        <f>SUM(Ikärakenne[[#This Row],[Ikä 0–5]:[Ikä 16+]])</f>
        <v>19954529.900000002</v>
      </c>
    </row>
    <row r="180" spans="1:14" x14ac:dyDescent="0.25">
      <c r="A180" s="128">
        <v>578</v>
      </c>
      <c r="B180" s="124" t="s">
        <v>185</v>
      </c>
      <c r="C180" s="136">
        <v>103</v>
      </c>
      <c r="D180" s="41">
        <v>22</v>
      </c>
      <c r="E180" s="41">
        <v>178</v>
      </c>
      <c r="F180" s="41">
        <v>91</v>
      </c>
      <c r="G180" s="41">
        <v>2706</v>
      </c>
      <c r="H180" s="38">
        <f>SUM(Ikärakenne[[#This Row],[0–5-vuotiaat]:[16 vuotta täyttäneet]])</f>
        <v>3100</v>
      </c>
      <c r="I180" s="138">
        <v>843189.93</v>
      </c>
      <c r="J180" s="138">
        <v>191103</v>
      </c>
      <c r="K180" s="138">
        <v>1287176.74</v>
      </c>
      <c r="L180" s="138">
        <v>1131546.78</v>
      </c>
      <c r="M180" s="138">
        <v>173346.36000000002</v>
      </c>
      <c r="N180" s="181">
        <f>SUM(Ikärakenne[[#This Row],[Ikä 0–5]:[Ikä 16+]])</f>
        <v>3626362.81</v>
      </c>
    </row>
    <row r="181" spans="1:14" x14ac:dyDescent="0.25">
      <c r="A181" s="128">
        <v>580</v>
      </c>
      <c r="B181" s="124" t="s">
        <v>186</v>
      </c>
      <c r="C181" s="136">
        <v>135</v>
      </c>
      <c r="D181" s="41">
        <v>32</v>
      </c>
      <c r="E181" s="41">
        <v>203</v>
      </c>
      <c r="F181" s="41">
        <v>91</v>
      </c>
      <c r="G181" s="41">
        <v>3977</v>
      </c>
      <c r="H181" s="38">
        <f>SUM(Ikärakenne[[#This Row],[0–5-vuotiaat]:[16 vuotta täyttäneet]])</f>
        <v>4438</v>
      </c>
      <c r="I181" s="138">
        <v>1105151.8500000001</v>
      </c>
      <c r="J181" s="138">
        <v>277968</v>
      </c>
      <c r="K181" s="138">
        <v>1467959.99</v>
      </c>
      <c r="L181" s="138">
        <v>1131546.78</v>
      </c>
      <c r="M181" s="138">
        <v>254766.62</v>
      </c>
      <c r="N181" s="181">
        <f>SUM(Ikärakenne[[#This Row],[Ikä 0–5]:[Ikä 16+]])</f>
        <v>4237393.24</v>
      </c>
    </row>
    <row r="182" spans="1:14" x14ac:dyDescent="0.25">
      <c r="A182" s="128">
        <v>581</v>
      </c>
      <c r="B182" s="124" t="s">
        <v>187</v>
      </c>
      <c r="C182" s="136">
        <v>269</v>
      </c>
      <c r="D182" s="41">
        <v>58</v>
      </c>
      <c r="E182" s="41">
        <v>354</v>
      </c>
      <c r="F182" s="41">
        <v>216</v>
      </c>
      <c r="G182" s="41">
        <v>5343</v>
      </c>
      <c r="H182" s="38">
        <f>SUM(Ikärakenne[[#This Row],[0–5-vuotiaat]:[16 vuotta täyttäneet]])</f>
        <v>6240</v>
      </c>
      <c r="I182" s="138">
        <v>2202117.39</v>
      </c>
      <c r="J182" s="138">
        <v>503817</v>
      </c>
      <c r="K182" s="138">
        <v>2559890.8199999998</v>
      </c>
      <c r="L182" s="138">
        <v>2685869.28</v>
      </c>
      <c r="M182" s="138">
        <v>342272.58</v>
      </c>
      <c r="N182" s="181">
        <f>SUM(Ikärakenne[[#This Row],[Ikä 0–5]:[Ikä 16+]])</f>
        <v>8293967.0700000003</v>
      </c>
    </row>
    <row r="183" spans="1:14" x14ac:dyDescent="0.25">
      <c r="A183" s="128">
        <v>583</v>
      </c>
      <c r="B183" s="124" t="s">
        <v>188</v>
      </c>
      <c r="C183" s="136">
        <v>35</v>
      </c>
      <c r="D183" s="41">
        <v>12</v>
      </c>
      <c r="E183" s="41">
        <v>35</v>
      </c>
      <c r="F183" s="41">
        <v>19</v>
      </c>
      <c r="G183" s="41">
        <v>846</v>
      </c>
      <c r="H183" s="38">
        <f>SUM(Ikärakenne[[#This Row],[0–5-vuotiaat]:[16 vuotta täyttäneet]])</f>
        <v>947</v>
      </c>
      <c r="I183" s="138">
        <v>286520.85000000003</v>
      </c>
      <c r="J183" s="138">
        <v>104238</v>
      </c>
      <c r="K183" s="138">
        <v>253096.55</v>
      </c>
      <c r="L183" s="138">
        <v>236257.02</v>
      </c>
      <c r="M183" s="138">
        <v>54194.76</v>
      </c>
      <c r="N183" s="181">
        <f>SUM(Ikärakenne[[#This Row],[Ikä 0–5]:[Ikä 16+]])</f>
        <v>934307.18</v>
      </c>
    </row>
    <row r="184" spans="1:14" x14ac:dyDescent="0.25">
      <c r="A184" s="128">
        <v>584</v>
      </c>
      <c r="B184" s="124" t="s">
        <v>189</v>
      </c>
      <c r="C184" s="136">
        <v>208</v>
      </c>
      <c r="D184" s="41">
        <v>47</v>
      </c>
      <c r="E184" s="41">
        <v>291</v>
      </c>
      <c r="F184" s="41">
        <v>159</v>
      </c>
      <c r="G184" s="41">
        <v>1948</v>
      </c>
      <c r="H184" s="38">
        <f>SUM(Ikärakenne[[#This Row],[0–5-vuotiaat]:[16 vuotta täyttäneet]])</f>
        <v>2653</v>
      </c>
      <c r="I184" s="138">
        <v>1702752.48</v>
      </c>
      <c r="J184" s="138">
        <v>408265.5</v>
      </c>
      <c r="K184" s="138">
        <v>2104317.0299999998</v>
      </c>
      <c r="L184" s="138">
        <v>1977098.22</v>
      </c>
      <c r="M184" s="138">
        <v>124788.88</v>
      </c>
      <c r="N184" s="181">
        <f>SUM(Ikärakenne[[#This Row],[Ikä 0–5]:[Ikä 16+]])</f>
        <v>6317222.1099999994</v>
      </c>
    </row>
    <row r="185" spans="1:14" x14ac:dyDescent="0.25">
      <c r="A185" s="128">
        <v>588</v>
      </c>
      <c r="B185" s="124" t="s">
        <v>190</v>
      </c>
      <c r="C185" s="136">
        <v>50</v>
      </c>
      <c r="D185" s="41">
        <v>11</v>
      </c>
      <c r="E185" s="41">
        <v>63</v>
      </c>
      <c r="F185" s="41">
        <v>47</v>
      </c>
      <c r="G185" s="41">
        <v>1429</v>
      </c>
      <c r="H185" s="38">
        <f>SUM(Ikärakenne[[#This Row],[0–5-vuotiaat]:[16 vuotta täyttäneet]])</f>
        <v>1600</v>
      </c>
      <c r="I185" s="138">
        <v>409315.5</v>
      </c>
      <c r="J185" s="138">
        <v>95551.5</v>
      </c>
      <c r="K185" s="138">
        <v>455573.79</v>
      </c>
      <c r="L185" s="138">
        <v>584425.26</v>
      </c>
      <c r="M185" s="138">
        <v>91541.74</v>
      </c>
      <c r="N185" s="181">
        <f>SUM(Ikärakenne[[#This Row],[Ikä 0–5]:[Ikä 16+]])</f>
        <v>1636407.79</v>
      </c>
    </row>
    <row r="186" spans="1:14" x14ac:dyDescent="0.25">
      <c r="A186" s="128">
        <v>592</v>
      </c>
      <c r="B186" s="124" t="s">
        <v>191</v>
      </c>
      <c r="C186" s="136">
        <v>188</v>
      </c>
      <c r="D186" s="41">
        <v>38</v>
      </c>
      <c r="E186" s="41">
        <v>290</v>
      </c>
      <c r="F186" s="41">
        <v>180</v>
      </c>
      <c r="G186" s="41">
        <v>2955</v>
      </c>
      <c r="H186" s="38">
        <f>SUM(Ikärakenne[[#This Row],[0–5-vuotiaat]:[16 vuotta täyttäneet]])</f>
        <v>3651</v>
      </c>
      <c r="I186" s="138">
        <v>1539026.28</v>
      </c>
      <c r="J186" s="138">
        <v>330087</v>
      </c>
      <c r="K186" s="138">
        <v>2097085.7</v>
      </c>
      <c r="L186" s="138">
        <v>2238224.4</v>
      </c>
      <c r="M186" s="138">
        <v>189297.30000000002</v>
      </c>
      <c r="N186" s="181">
        <f>SUM(Ikärakenne[[#This Row],[Ikä 0–5]:[Ikä 16+]])</f>
        <v>6393720.6799999997</v>
      </c>
    </row>
    <row r="187" spans="1:14" x14ac:dyDescent="0.25">
      <c r="A187" s="128">
        <v>593</v>
      </c>
      <c r="B187" s="124" t="s">
        <v>192</v>
      </c>
      <c r="C187" s="136">
        <v>619</v>
      </c>
      <c r="D187" s="41">
        <v>122</v>
      </c>
      <c r="E187" s="41">
        <v>887</v>
      </c>
      <c r="F187" s="41">
        <v>467</v>
      </c>
      <c r="G187" s="41">
        <v>14982</v>
      </c>
      <c r="H187" s="38">
        <f>SUM(Ikärakenne[[#This Row],[0–5-vuotiaat]:[16 vuotta täyttäneet]])</f>
        <v>17077</v>
      </c>
      <c r="I187" s="138">
        <v>5067325.8900000006</v>
      </c>
      <c r="J187" s="138">
        <v>1059753</v>
      </c>
      <c r="K187" s="138">
        <v>6414189.71</v>
      </c>
      <c r="L187" s="138">
        <v>5806948.8600000003</v>
      </c>
      <c r="M187" s="138">
        <v>959746.92</v>
      </c>
      <c r="N187" s="181">
        <f>SUM(Ikärakenne[[#This Row],[Ikä 0–5]:[Ikä 16+]])</f>
        <v>19307964.380000003</v>
      </c>
    </row>
    <row r="188" spans="1:14" x14ac:dyDescent="0.25">
      <c r="A188" s="128">
        <v>595</v>
      </c>
      <c r="B188" s="124" t="s">
        <v>193</v>
      </c>
      <c r="C188" s="136">
        <v>165</v>
      </c>
      <c r="D188" s="41">
        <v>25</v>
      </c>
      <c r="E188" s="41">
        <v>220</v>
      </c>
      <c r="F188" s="41">
        <v>152</v>
      </c>
      <c r="G188" s="41">
        <v>3578</v>
      </c>
      <c r="H188" s="38">
        <f>SUM(Ikärakenne[[#This Row],[0–5-vuotiaat]:[16 vuotta täyttäneet]])</f>
        <v>4140</v>
      </c>
      <c r="I188" s="138">
        <v>1350741.1500000001</v>
      </c>
      <c r="J188" s="138">
        <v>217162.5</v>
      </c>
      <c r="K188" s="138">
        <v>1590892.6</v>
      </c>
      <c r="L188" s="138">
        <v>1890056.16</v>
      </c>
      <c r="M188" s="138">
        <v>229206.68000000002</v>
      </c>
      <c r="N188" s="181">
        <f>SUM(Ikärakenne[[#This Row],[Ikä 0–5]:[Ikä 16+]])</f>
        <v>5278059.09</v>
      </c>
    </row>
    <row r="189" spans="1:14" x14ac:dyDescent="0.25">
      <c r="A189" s="128">
        <v>598</v>
      </c>
      <c r="B189" s="124" t="s">
        <v>194</v>
      </c>
      <c r="C189" s="136">
        <v>1028</v>
      </c>
      <c r="D189" s="41">
        <v>188</v>
      </c>
      <c r="E189" s="41">
        <v>1201</v>
      </c>
      <c r="F189" s="41">
        <v>667</v>
      </c>
      <c r="G189" s="41">
        <v>16123</v>
      </c>
      <c r="H189" s="38">
        <f>SUM(Ikärakenne[[#This Row],[0–5-vuotiaat]:[16 vuotta täyttäneet]])</f>
        <v>19207</v>
      </c>
      <c r="I189" s="138">
        <v>8415526.6799999997</v>
      </c>
      <c r="J189" s="138">
        <v>1633062</v>
      </c>
      <c r="K189" s="138">
        <v>8684827.3300000001</v>
      </c>
      <c r="L189" s="138">
        <v>8293864.8600000003</v>
      </c>
      <c r="M189" s="138">
        <v>1032839.38</v>
      </c>
      <c r="N189" s="181">
        <f>SUM(Ikärakenne[[#This Row],[Ikä 0–5]:[Ikä 16+]])</f>
        <v>28060120.249999996</v>
      </c>
    </row>
    <row r="190" spans="1:14" x14ac:dyDescent="0.25">
      <c r="A190" s="128">
        <v>599</v>
      </c>
      <c r="B190" s="124" t="s">
        <v>195</v>
      </c>
      <c r="C190" s="136">
        <v>991</v>
      </c>
      <c r="D190" s="41">
        <v>162</v>
      </c>
      <c r="E190" s="41">
        <v>1050</v>
      </c>
      <c r="F190" s="41">
        <v>583</v>
      </c>
      <c r="G190" s="41">
        <v>8420</v>
      </c>
      <c r="H190" s="38">
        <f>SUM(Ikärakenne[[#This Row],[0–5-vuotiaat]:[16 vuotta täyttäneet]])</f>
        <v>11206</v>
      </c>
      <c r="I190" s="138">
        <v>8112633.21</v>
      </c>
      <c r="J190" s="138">
        <v>1407213</v>
      </c>
      <c r="K190" s="138">
        <v>7592896.5</v>
      </c>
      <c r="L190" s="138">
        <v>7249360.1399999997</v>
      </c>
      <c r="M190" s="138">
        <v>539385.20000000007</v>
      </c>
      <c r="N190" s="181">
        <f>SUM(Ikärakenne[[#This Row],[Ikä 0–5]:[Ikä 16+]])</f>
        <v>24901488.050000001</v>
      </c>
    </row>
    <row r="191" spans="1:14" x14ac:dyDescent="0.25">
      <c r="A191" s="128">
        <v>601</v>
      </c>
      <c r="B191" s="124" t="s">
        <v>196</v>
      </c>
      <c r="C191" s="136">
        <v>144</v>
      </c>
      <c r="D191" s="41">
        <v>28</v>
      </c>
      <c r="E191" s="41">
        <v>235</v>
      </c>
      <c r="F191" s="41">
        <v>151</v>
      </c>
      <c r="G191" s="41">
        <v>3228</v>
      </c>
      <c r="H191" s="38">
        <f>SUM(Ikärakenne[[#This Row],[0–5-vuotiaat]:[16 vuotta täyttäneet]])</f>
        <v>3786</v>
      </c>
      <c r="I191" s="138">
        <v>1178828.6400000001</v>
      </c>
      <c r="J191" s="138">
        <v>243222</v>
      </c>
      <c r="K191" s="138">
        <v>1699362.55</v>
      </c>
      <c r="L191" s="138">
        <v>1877621.58</v>
      </c>
      <c r="M191" s="138">
        <v>206785.68</v>
      </c>
      <c r="N191" s="181">
        <f>SUM(Ikärakenne[[#This Row],[Ikä 0–5]:[Ikä 16+]])</f>
        <v>5205820.45</v>
      </c>
    </row>
    <row r="192" spans="1:14" x14ac:dyDescent="0.25">
      <c r="A192" s="128">
        <v>604</v>
      </c>
      <c r="B192" s="124" t="s">
        <v>197</v>
      </c>
      <c r="C192" s="136">
        <v>1285</v>
      </c>
      <c r="D192" s="41">
        <v>272</v>
      </c>
      <c r="E192" s="41">
        <v>1774</v>
      </c>
      <c r="F192" s="41">
        <v>874</v>
      </c>
      <c r="G192" s="41">
        <v>16200</v>
      </c>
      <c r="H192" s="38">
        <f>SUM(Ikärakenne[[#This Row],[0–5-vuotiaat]:[16 vuotta täyttäneet]])</f>
        <v>20405</v>
      </c>
      <c r="I192" s="138">
        <v>10519408.35</v>
      </c>
      <c r="J192" s="138">
        <v>2362728</v>
      </c>
      <c r="K192" s="138">
        <v>12828379.42</v>
      </c>
      <c r="L192" s="138">
        <v>10867822.92</v>
      </c>
      <c r="M192" s="138">
        <v>1037772</v>
      </c>
      <c r="N192" s="181">
        <f>SUM(Ikärakenne[[#This Row],[Ikä 0–5]:[Ikä 16+]])</f>
        <v>37616110.689999998</v>
      </c>
    </row>
    <row r="193" spans="1:14" x14ac:dyDescent="0.25">
      <c r="A193" s="128">
        <v>607</v>
      </c>
      <c r="B193" s="124" t="s">
        <v>198</v>
      </c>
      <c r="C193" s="136">
        <v>183</v>
      </c>
      <c r="D193" s="41">
        <v>50</v>
      </c>
      <c r="E193" s="41">
        <v>230</v>
      </c>
      <c r="F193" s="41">
        <v>115</v>
      </c>
      <c r="G193" s="41">
        <v>3506</v>
      </c>
      <c r="H193" s="38">
        <f>SUM(Ikärakenne[[#This Row],[0–5-vuotiaat]:[16 vuotta täyttäneet]])</f>
        <v>4084</v>
      </c>
      <c r="I193" s="138">
        <v>1498094.73</v>
      </c>
      <c r="J193" s="138">
        <v>434325</v>
      </c>
      <c r="K193" s="138">
        <v>1663205.9</v>
      </c>
      <c r="L193" s="138">
        <v>1429976.7</v>
      </c>
      <c r="M193" s="138">
        <v>224594.36000000002</v>
      </c>
      <c r="N193" s="181">
        <f>SUM(Ikärakenne[[#This Row],[Ikä 0–5]:[Ikä 16+]])</f>
        <v>5250196.6900000004</v>
      </c>
    </row>
    <row r="194" spans="1:14" x14ac:dyDescent="0.25">
      <c r="A194" s="128">
        <v>608</v>
      </c>
      <c r="B194" s="124" t="s">
        <v>199</v>
      </c>
      <c r="C194" s="136">
        <v>74</v>
      </c>
      <c r="D194" s="41">
        <v>18</v>
      </c>
      <c r="E194" s="41">
        <v>124</v>
      </c>
      <c r="F194" s="41">
        <v>74</v>
      </c>
      <c r="G194" s="41">
        <v>1690</v>
      </c>
      <c r="H194" s="38">
        <f>SUM(Ikärakenne[[#This Row],[0–5-vuotiaat]:[16 vuotta täyttäneet]])</f>
        <v>1980</v>
      </c>
      <c r="I194" s="138">
        <v>605786.94000000006</v>
      </c>
      <c r="J194" s="138">
        <v>156357</v>
      </c>
      <c r="K194" s="138">
        <v>896684.92</v>
      </c>
      <c r="L194" s="138">
        <v>920158.92</v>
      </c>
      <c r="M194" s="138">
        <v>108261.40000000001</v>
      </c>
      <c r="N194" s="181">
        <f>SUM(Ikärakenne[[#This Row],[Ikä 0–5]:[Ikä 16+]])</f>
        <v>2687249.18</v>
      </c>
    </row>
    <row r="195" spans="1:14" x14ac:dyDescent="0.25">
      <c r="A195" s="128">
        <v>609</v>
      </c>
      <c r="B195" s="124" t="s">
        <v>200</v>
      </c>
      <c r="C195" s="136">
        <v>3837</v>
      </c>
      <c r="D195" s="41">
        <v>722</v>
      </c>
      <c r="E195" s="41">
        <v>5008</v>
      </c>
      <c r="F195" s="41">
        <v>2573</v>
      </c>
      <c r="G195" s="41">
        <v>71065</v>
      </c>
      <c r="H195" s="38">
        <f>SUM(Ikärakenne[[#This Row],[0–5-vuotiaat]:[16 vuotta täyttäneet]])</f>
        <v>83205</v>
      </c>
      <c r="I195" s="138">
        <v>31410871.470000003</v>
      </c>
      <c r="J195" s="138">
        <v>6271653</v>
      </c>
      <c r="K195" s="138">
        <v>36214500.640000001</v>
      </c>
      <c r="L195" s="138">
        <v>31994174.34</v>
      </c>
      <c r="M195" s="138">
        <v>4552423.9000000004</v>
      </c>
      <c r="N195" s="181">
        <f>SUM(Ikärakenne[[#This Row],[Ikä 0–5]:[Ikä 16+]])</f>
        <v>110443623.35000001</v>
      </c>
    </row>
    <row r="196" spans="1:14" x14ac:dyDescent="0.25">
      <c r="A196" s="124">
        <v>611</v>
      </c>
      <c r="B196" s="124" t="s">
        <v>201</v>
      </c>
      <c r="C196" s="136">
        <v>298</v>
      </c>
      <c r="D196" s="41">
        <v>53</v>
      </c>
      <c r="E196" s="41">
        <v>406</v>
      </c>
      <c r="F196" s="41">
        <v>241</v>
      </c>
      <c r="G196" s="41">
        <v>4013</v>
      </c>
      <c r="H196" s="38">
        <f>SUM(Ikärakenne[[#This Row],[0–5-vuotiaat]:[16 vuotta täyttäneet]])</f>
        <v>5011</v>
      </c>
      <c r="I196" s="138">
        <v>2439520.38</v>
      </c>
      <c r="J196" s="138">
        <v>460384.5</v>
      </c>
      <c r="K196" s="138">
        <v>2935919.98</v>
      </c>
      <c r="L196" s="138">
        <v>2996733.78</v>
      </c>
      <c r="M196" s="138">
        <v>257072.78</v>
      </c>
      <c r="N196" s="181">
        <f>SUM(Ikärakenne[[#This Row],[Ikä 0–5]:[Ikä 16+]])</f>
        <v>9089631.4199999981</v>
      </c>
    </row>
    <row r="197" spans="1:14" x14ac:dyDescent="0.25">
      <c r="A197" s="128">
        <v>614</v>
      </c>
      <c r="B197" s="124" t="s">
        <v>202</v>
      </c>
      <c r="C197" s="136">
        <v>73</v>
      </c>
      <c r="D197" s="41">
        <v>14</v>
      </c>
      <c r="E197" s="41">
        <v>111</v>
      </c>
      <c r="F197" s="41">
        <v>62</v>
      </c>
      <c r="G197" s="41">
        <v>2739</v>
      </c>
      <c r="H197" s="38">
        <f>SUM(Ikärakenne[[#This Row],[0–5-vuotiaat]:[16 vuotta täyttäneet]])</f>
        <v>2999</v>
      </c>
      <c r="I197" s="138">
        <v>597600.63</v>
      </c>
      <c r="J197" s="138">
        <v>121611</v>
      </c>
      <c r="K197" s="138">
        <v>802677.63</v>
      </c>
      <c r="L197" s="138">
        <v>770943.96</v>
      </c>
      <c r="M197" s="138">
        <v>175460.34</v>
      </c>
      <c r="N197" s="181">
        <f>SUM(Ikärakenne[[#This Row],[Ikä 0–5]:[Ikä 16+]])</f>
        <v>2468293.5599999996</v>
      </c>
    </row>
    <row r="198" spans="1:14" x14ac:dyDescent="0.25">
      <c r="A198" s="128">
        <v>615</v>
      </c>
      <c r="B198" s="124" t="s">
        <v>203</v>
      </c>
      <c r="C198" s="136">
        <v>340</v>
      </c>
      <c r="D198" s="41">
        <v>67</v>
      </c>
      <c r="E198" s="41">
        <v>549</v>
      </c>
      <c r="F198" s="41">
        <v>273</v>
      </c>
      <c r="G198" s="41">
        <v>6374</v>
      </c>
      <c r="H198" s="38">
        <f>SUM(Ikärakenne[[#This Row],[0–5-vuotiaat]:[16 vuotta täyttäneet]])</f>
        <v>7603</v>
      </c>
      <c r="I198" s="138">
        <v>2783345.4</v>
      </c>
      <c r="J198" s="138">
        <v>581995.5</v>
      </c>
      <c r="K198" s="138">
        <v>3970000.17</v>
      </c>
      <c r="L198" s="138">
        <v>3394640.34</v>
      </c>
      <c r="M198" s="138">
        <v>408318.44</v>
      </c>
      <c r="N198" s="181">
        <f>SUM(Ikärakenne[[#This Row],[Ikä 0–5]:[Ikä 16+]])</f>
        <v>11138299.85</v>
      </c>
    </row>
    <row r="199" spans="1:14" x14ac:dyDescent="0.25">
      <c r="A199" s="128">
        <v>616</v>
      </c>
      <c r="B199" s="124" t="s">
        <v>204</v>
      </c>
      <c r="C199" s="136">
        <v>77</v>
      </c>
      <c r="D199" s="41">
        <v>20</v>
      </c>
      <c r="E199" s="41">
        <v>128</v>
      </c>
      <c r="F199" s="41">
        <v>59</v>
      </c>
      <c r="G199" s="41">
        <v>1523</v>
      </c>
      <c r="H199" s="38">
        <f>SUM(Ikärakenne[[#This Row],[0–5-vuotiaat]:[16 vuotta täyttäneet]])</f>
        <v>1807</v>
      </c>
      <c r="I199" s="138">
        <v>630345.87</v>
      </c>
      <c r="J199" s="138">
        <v>173730</v>
      </c>
      <c r="K199" s="138">
        <v>925610.24</v>
      </c>
      <c r="L199" s="138">
        <v>733640.22</v>
      </c>
      <c r="M199" s="138">
        <v>97563.38</v>
      </c>
      <c r="N199" s="181">
        <f>SUM(Ikärakenne[[#This Row],[Ikä 0–5]:[Ikä 16+]])</f>
        <v>2560889.71</v>
      </c>
    </row>
    <row r="200" spans="1:14" x14ac:dyDescent="0.25">
      <c r="A200" s="128">
        <v>619</v>
      </c>
      <c r="B200" s="124" t="s">
        <v>205</v>
      </c>
      <c r="C200" s="136">
        <v>95</v>
      </c>
      <c r="D200" s="41">
        <v>28</v>
      </c>
      <c r="E200" s="41">
        <v>136</v>
      </c>
      <c r="F200" s="41">
        <v>84</v>
      </c>
      <c r="G200" s="41">
        <v>2332</v>
      </c>
      <c r="H200" s="38">
        <f>SUM(Ikärakenne[[#This Row],[0–5-vuotiaat]:[16 vuotta täyttäneet]])</f>
        <v>2675</v>
      </c>
      <c r="I200" s="138">
        <v>777699.45000000007</v>
      </c>
      <c r="J200" s="138">
        <v>243222</v>
      </c>
      <c r="K200" s="138">
        <v>983460.88</v>
      </c>
      <c r="L200" s="138">
        <v>1044504.72</v>
      </c>
      <c r="M200" s="138">
        <v>149387.92000000001</v>
      </c>
      <c r="N200" s="181">
        <f>SUM(Ikärakenne[[#This Row],[Ikä 0–5]:[Ikä 16+]])</f>
        <v>3198274.9699999997</v>
      </c>
    </row>
    <row r="201" spans="1:14" x14ac:dyDescent="0.25">
      <c r="A201" s="128">
        <v>620</v>
      </c>
      <c r="B201" s="124" t="s">
        <v>206</v>
      </c>
      <c r="C201" s="136">
        <v>57</v>
      </c>
      <c r="D201" s="41">
        <v>13</v>
      </c>
      <c r="E201" s="41">
        <v>94</v>
      </c>
      <c r="F201" s="41">
        <v>56</v>
      </c>
      <c r="G201" s="41">
        <v>2160</v>
      </c>
      <c r="H201" s="38">
        <f>SUM(Ikärakenne[[#This Row],[0–5-vuotiaat]:[16 vuotta täyttäneet]])</f>
        <v>2380</v>
      </c>
      <c r="I201" s="138">
        <v>466619.67000000004</v>
      </c>
      <c r="J201" s="138">
        <v>112924.5</v>
      </c>
      <c r="K201" s="138">
        <v>679745.02</v>
      </c>
      <c r="L201" s="138">
        <v>696336.48</v>
      </c>
      <c r="M201" s="138">
        <v>138369.60000000001</v>
      </c>
      <c r="N201" s="181">
        <f>SUM(Ikärakenne[[#This Row],[Ikä 0–5]:[Ikä 16+]])</f>
        <v>2093995.27</v>
      </c>
    </row>
    <row r="202" spans="1:14" x14ac:dyDescent="0.25">
      <c r="A202" s="128">
        <v>623</v>
      </c>
      <c r="B202" s="124" t="s">
        <v>207</v>
      </c>
      <c r="C202" s="136">
        <v>50</v>
      </c>
      <c r="D202" s="41">
        <v>6</v>
      </c>
      <c r="E202" s="41">
        <v>54</v>
      </c>
      <c r="F202" s="41">
        <v>39</v>
      </c>
      <c r="G202" s="41">
        <v>1958</v>
      </c>
      <c r="H202" s="38">
        <f>SUM(Ikärakenne[[#This Row],[0–5-vuotiaat]:[16 vuotta täyttäneet]])</f>
        <v>2107</v>
      </c>
      <c r="I202" s="138">
        <v>409315.5</v>
      </c>
      <c r="J202" s="138">
        <v>52119</v>
      </c>
      <c r="K202" s="138">
        <v>390491.82</v>
      </c>
      <c r="L202" s="138">
        <v>484948.62</v>
      </c>
      <c r="M202" s="138">
        <v>125429.48000000001</v>
      </c>
      <c r="N202" s="181">
        <f>SUM(Ikärakenne[[#This Row],[Ikä 0–5]:[Ikä 16+]])</f>
        <v>1462304.42</v>
      </c>
    </row>
    <row r="203" spans="1:14" x14ac:dyDescent="0.25">
      <c r="A203" s="128">
        <v>624</v>
      </c>
      <c r="B203" s="124" t="s">
        <v>208</v>
      </c>
      <c r="C203" s="136">
        <v>234</v>
      </c>
      <c r="D203" s="41">
        <v>59</v>
      </c>
      <c r="E203" s="41">
        <v>386</v>
      </c>
      <c r="F203" s="41">
        <v>172</v>
      </c>
      <c r="G203" s="41">
        <v>4266</v>
      </c>
      <c r="H203" s="38">
        <f>SUM(Ikärakenne[[#This Row],[0–5-vuotiaat]:[16 vuotta täyttäneet]])</f>
        <v>5117</v>
      </c>
      <c r="I203" s="138">
        <v>1915596.54</v>
      </c>
      <c r="J203" s="138">
        <v>512503.5</v>
      </c>
      <c r="K203" s="138">
        <v>2791293.38</v>
      </c>
      <c r="L203" s="138">
        <v>2138747.7599999998</v>
      </c>
      <c r="M203" s="138">
        <v>273279.96000000002</v>
      </c>
      <c r="N203" s="181">
        <f>SUM(Ikärakenne[[#This Row],[Ikä 0–5]:[Ikä 16+]])</f>
        <v>7631421.1399999997</v>
      </c>
    </row>
    <row r="204" spans="1:14" x14ac:dyDescent="0.25">
      <c r="A204" s="128">
        <v>625</v>
      </c>
      <c r="B204" s="124" t="s">
        <v>209</v>
      </c>
      <c r="C204" s="136">
        <v>146</v>
      </c>
      <c r="D204" s="41">
        <v>31</v>
      </c>
      <c r="E204" s="41">
        <v>235</v>
      </c>
      <c r="F204" s="41">
        <v>125</v>
      </c>
      <c r="G204" s="41">
        <v>2454</v>
      </c>
      <c r="H204" s="38">
        <f>SUM(Ikärakenne[[#This Row],[0–5-vuotiaat]:[16 vuotta täyttäneet]])</f>
        <v>2991</v>
      </c>
      <c r="I204" s="138">
        <v>1195201.26</v>
      </c>
      <c r="J204" s="138">
        <v>269281.5</v>
      </c>
      <c r="K204" s="138">
        <v>1699362.55</v>
      </c>
      <c r="L204" s="138">
        <v>1554322.5</v>
      </c>
      <c r="M204" s="138">
        <v>157203.24000000002</v>
      </c>
      <c r="N204" s="181">
        <f>SUM(Ikärakenne[[#This Row],[Ikä 0–5]:[Ikä 16+]])</f>
        <v>4875371.0500000007</v>
      </c>
    </row>
    <row r="205" spans="1:14" x14ac:dyDescent="0.25">
      <c r="A205" s="128">
        <v>626</v>
      </c>
      <c r="B205" s="124" t="s">
        <v>210</v>
      </c>
      <c r="C205" s="136">
        <v>212</v>
      </c>
      <c r="D205" s="41">
        <v>49</v>
      </c>
      <c r="E205" s="41">
        <v>308</v>
      </c>
      <c r="F205" s="41">
        <v>154</v>
      </c>
      <c r="G205" s="41">
        <v>4112</v>
      </c>
      <c r="H205" s="38">
        <f>SUM(Ikärakenne[[#This Row],[0–5-vuotiaat]:[16 vuotta täyttäneet]])</f>
        <v>4835</v>
      </c>
      <c r="I205" s="138">
        <v>1735497.72</v>
      </c>
      <c r="J205" s="138">
        <v>425638.5</v>
      </c>
      <c r="K205" s="138">
        <v>2227249.64</v>
      </c>
      <c r="L205" s="138">
        <v>1914925.32</v>
      </c>
      <c r="M205" s="138">
        <v>263414.72000000003</v>
      </c>
      <c r="N205" s="181">
        <f>SUM(Ikärakenne[[#This Row],[Ikä 0–5]:[Ikä 16+]])</f>
        <v>6566725.8999999994</v>
      </c>
    </row>
    <row r="206" spans="1:14" x14ac:dyDescent="0.25">
      <c r="A206" s="128">
        <v>630</v>
      </c>
      <c r="B206" s="124" t="s">
        <v>211</v>
      </c>
      <c r="C206" s="136">
        <v>139</v>
      </c>
      <c r="D206" s="41">
        <v>17</v>
      </c>
      <c r="E206" s="41">
        <v>147</v>
      </c>
      <c r="F206" s="41">
        <v>76</v>
      </c>
      <c r="G206" s="41">
        <v>1256</v>
      </c>
      <c r="H206" s="38">
        <f>SUM(Ikärakenne[[#This Row],[0–5-vuotiaat]:[16 vuotta täyttäneet]])</f>
        <v>1635</v>
      </c>
      <c r="I206" s="138">
        <v>1137897.0900000001</v>
      </c>
      <c r="J206" s="138">
        <v>147670.5</v>
      </c>
      <c r="K206" s="138">
        <v>1063005.51</v>
      </c>
      <c r="L206" s="138">
        <v>945028.08</v>
      </c>
      <c r="M206" s="138">
        <v>80459.360000000001</v>
      </c>
      <c r="N206" s="181">
        <f>SUM(Ikärakenne[[#This Row],[Ikä 0–5]:[Ikä 16+]])</f>
        <v>3374060.54</v>
      </c>
    </row>
    <row r="207" spans="1:14" x14ac:dyDescent="0.25">
      <c r="A207" s="128">
        <v>631</v>
      </c>
      <c r="B207" s="124" t="s">
        <v>212</v>
      </c>
      <c r="C207" s="136">
        <v>96</v>
      </c>
      <c r="D207" s="41">
        <v>14</v>
      </c>
      <c r="E207" s="41">
        <v>135</v>
      </c>
      <c r="F207" s="41">
        <v>55</v>
      </c>
      <c r="G207" s="41">
        <v>1663</v>
      </c>
      <c r="H207" s="38">
        <f>SUM(Ikärakenne[[#This Row],[0–5-vuotiaat]:[16 vuotta täyttäneet]])</f>
        <v>1963</v>
      </c>
      <c r="I207" s="138">
        <v>785885.76</v>
      </c>
      <c r="J207" s="138">
        <v>121611</v>
      </c>
      <c r="K207" s="138">
        <v>976229.55</v>
      </c>
      <c r="L207" s="138">
        <v>683901.9</v>
      </c>
      <c r="M207" s="138">
        <v>106531.78</v>
      </c>
      <c r="N207" s="181">
        <f>SUM(Ikärakenne[[#This Row],[Ikä 0–5]:[Ikä 16+]])</f>
        <v>2674159.9899999998</v>
      </c>
    </row>
    <row r="208" spans="1:14" x14ac:dyDescent="0.25">
      <c r="A208" s="128">
        <v>635</v>
      </c>
      <c r="B208" s="124" t="s">
        <v>213</v>
      </c>
      <c r="C208" s="136">
        <v>276</v>
      </c>
      <c r="D208" s="41">
        <v>64</v>
      </c>
      <c r="E208" s="41">
        <v>377</v>
      </c>
      <c r="F208" s="41">
        <v>236</v>
      </c>
      <c r="G208" s="41">
        <v>5394</v>
      </c>
      <c r="H208" s="38">
        <f>SUM(Ikärakenne[[#This Row],[0–5-vuotiaat]:[16 vuotta täyttäneet]])</f>
        <v>6347</v>
      </c>
      <c r="I208" s="138">
        <v>2259421.56</v>
      </c>
      <c r="J208" s="138">
        <v>555936</v>
      </c>
      <c r="K208" s="138">
        <v>2726211.41</v>
      </c>
      <c r="L208" s="138">
        <v>2934560.88</v>
      </c>
      <c r="M208" s="138">
        <v>345539.64</v>
      </c>
      <c r="N208" s="181">
        <f>SUM(Ikärakenne[[#This Row],[Ikä 0–5]:[Ikä 16+]])</f>
        <v>8821669.4900000021</v>
      </c>
    </row>
    <row r="209" spans="1:14" x14ac:dyDescent="0.25">
      <c r="A209" s="128">
        <v>636</v>
      </c>
      <c r="B209" s="124" t="s">
        <v>214</v>
      </c>
      <c r="C209" s="136">
        <v>451</v>
      </c>
      <c r="D209" s="41">
        <v>80</v>
      </c>
      <c r="E209" s="41">
        <v>654</v>
      </c>
      <c r="F209" s="41">
        <v>331</v>
      </c>
      <c r="G209" s="41">
        <v>6638</v>
      </c>
      <c r="H209" s="38">
        <f>SUM(Ikärakenne[[#This Row],[0–5-vuotiaat]:[16 vuotta täyttäneet]])</f>
        <v>8154</v>
      </c>
      <c r="I209" s="138">
        <v>3692025.81</v>
      </c>
      <c r="J209" s="138">
        <v>694920</v>
      </c>
      <c r="K209" s="138">
        <v>4729289.82</v>
      </c>
      <c r="L209" s="138">
        <v>4115845.98</v>
      </c>
      <c r="M209" s="138">
        <v>425230.28</v>
      </c>
      <c r="N209" s="181">
        <f>SUM(Ikärakenne[[#This Row],[Ikä 0–5]:[Ikä 16+]])</f>
        <v>13657311.890000001</v>
      </c>
    </row>
    <row r="210" spans="1:14" x14ac:dyDescent="0.25">
      <c r="A210" s="128">
        <v>638</v>
      </c>
      <c r="B210" s="124" t="s">
        <v>215</v>
      </c>
      <c r="C210" s="136">
        <v>2797</v>
      </c>
      <c r="D210" s="41">
        <v>541</v>
      </c>
      <c r="E210" s="41">
        <v>3772</v>
      </c>
      <c r="F210" s="41">
        <v>1952</v>
      </c>
      <c r="G210" s="41">
        <v>42170</v>
      </c>
      <c r="H210" s="38">
        <f>SUM(Ikärakenne[[#This Row],[0–5-vuotiaat]:[16 vuotta täyttäneet]])</f>
        <v>51232</v>
      </c>
      <c r="I210" s="138">
        <v>22897109.07</v>
      </c>
      <c r="J210" s="138">
        <v>4699396.5</v>
      </c>
      <c r="K210" s="138">
        <v>27276576.759999998</v>
      </c>
      <c r="L210" s="138">
        <v>24272300.16</v>
      </c>
      <c r="M210" s="138">
        <v>2701410.2</v>
      </c>
      <c r="N210" s="181">
        <f>SUM(Ikärakenne[[#This Row],[Ikä 0–5]:[Ikä 16+]])</f>
        <v>81846792.689999998</v>
      </c>
    </row>
    <row r="211" spans="1:14" x14ac:dyDescent="0.25">
      <c r="A211" s="128">
        <v>678</v>
      </c>
      <c r="B211" s="124" t="s">
        <v>216</v>
      </c>
      <c r="C211" s="136">
        <v>1230</v>
      </c>
      <c r="D211" s="41">
        <v>265</v>
      </c>
      <c r="E211" s="41">
        <v>1928</v>
      </c>
      <c r="F211" s="41">
        <v>1033</v>
      </c>
      <c r="G211" s="41">
        <v>19617</v>
      </c>
      <c r="H211" s="38">
        <f>SUM(Ikärakenne[[#This Row],[0–5-vuotiaat]:[16 vuotta täyttäneet]])</f>
        <v>24073</v>
      </c>
      <c r="I211" s="138">
        <v>10069161.300000001</v>
      </c>
      <c r="J211" s="138">
        <v>2301922.5</v>
      </c>
      <c r="K211" s="138">
        <v>13942004.24</v>
      </c>
      <c r="L211" s="138">
        <v>12844921.140000001</v>
      </c>
      <c r="M211" s="138">
        <v>1256665.02</v>
      </c>
      <c r="N211" s="181">
        <f>SUM(Ikärakenne[[#This Row],[Ikä 0–5]:[Ikä 16+]])</f>
        <v>40414674.200000003</v>
      </c>
    </row>
    <row r="212" spans="1:14" x14ac:dyDescent="0.25">
      <c r="A212" s="128">
        <v>680</v>
      </c>
      <c r="B212" s="124" t="s">
        <v>217</v>
      </c>
      <c r="C212" s="136">
        <v>1402</v>
      </c>
      <c r="D212" s="41">
        <v>249</v>
      </c>
      <c r="E212" s="41">
        <v>1648</v>
      </c>
      <c r="F212" s="41">
        <v>830</v>
      </c>
      <c r="G212" s="41">
        <v>20813</v>
      </c>
      <c r="H212" s="38">
        <f>SUM(Ikärakenne[[#This Row],[0–5-vuotiaat]:[16 vuotta täyttäneet]])</f>
        <v>24942</v>
      </c>
      <c r="I212" s="138">
        <v>11477206.620000001</v>
      </c>
      <c r="J212" s="138">
        <v>2162938.5</v>
      </c>
      <c r="K212" s="138">
        <v>11917231.84</v>
      </c>
      <c r="L212" s="138">
        <v>10320701.4</v>
      </c>
      <c r="M212" s="138">
        <v>1333280.78</v>
      </c>
      <c r="N212" s="181">
        <f>SUM(Ikärakenne[[#This Row],[Ikä 0–5]:[Ikä 16+]])</f>
        <v>37211359.140000001</v>
      </c>
    </row>
    <row r="213" spans="1:14" x14ac:dyDescent="0.25">
      <c r="A213" s="128">
        <v>681</v>
      </c>
      <c r="B213" s="124" t="s">
        <v>218</v>
      </c>
      <c r="C213" s="136">
        <v>117</v>
      </c>
      <c r="D213" s="41">
        <v>28</v>
      </c>
      <c r="E213" s="41">
        <v>179</v>
      </c>
      <c r="F213" s="41">
        <v>81</v>
      </c>
      <c r="G213" s="41">
        <v>2903</v>
      </c>
      <c r="H213" s="38">
        <f>SUM(Ikärakenne[[#This Row],[0–5-vuotiaat]:[16 vuotta täyttäneet]])</f>
        <v>3308</v>
      </c>
      <c r="I213" s="138">
        <v>957798.27</v>
      </c>
      <c r="J213" s="138">
        <v>243222</v>
      </c>
      <c r="K213" s="138">
        <v>1294408.07</v>
      </c>
      <c r="L213" s="138">
        <v>1007200.98</v>
      </c>
      <c r="M213" s="138">
        <v>185966.18</v>
      </c>
      <c r="N213" s="181">
        <f>SUM(Ikärakenne[[#This Row],[Ikä 0–5]:[Ikä 16+]])</f>
        <v>3688595.5</v>
      </c>
    </row>
    <row r="214" spans="1:14" x14ac:dyDescent="0.25">
      <c r="A214" s="128">
        <v>683</v>
      </c>
      <c r="B214" s="124" t="s">
        <v>219</v>
      </c>
      <c r="C214" s="136">
        <v>164</v>
      </c>
      <c r="D214" s="41">
        <v>34</v>
      </c>
      <c r="E214" s="41">
        <v>298</v>
      </c>
      <c r="F214" s="41">
        <v>164</v>
      </c>
      <c r="G214" s="41">
        <v>2958</v>
      </c>
      <c r="H214" s="38">
        <f>SUM(Ikärakenne[[#This Row],[0–5-vuotiaat]:[16 vuotta täyttäneet]])</f>
        <v>3618</v>
      </c>
      <c r="I214" s="138">
        <v>1342554.84</v>
      </c>
      <c r="J214" s="138">
        <v>295341</v>
      </c>
      <c r="K214" s="138">
        <v>2154936.34</v>
      </c>
      <c r="L214" s="138">
        <v>2039271.1199999999</v>
      </c>
      <c r="M214" s="138">
        <v>189489.48</v>
      </c>
      <c r="N214" s="181">
        <f>SUM(Ikärakenne[[#This Row],[Ikä 0–5]:[Ikä 16+]])</f>
        <v>6021592.7800000003</v>
      </c>
    </row>
    <row r="215" spans="1:14" x14ac:dyDescent="0.25">
      <c r="A215" s="128">
        <v>684</v>
      </c>
      <c r="B215" s="124" t="s">
        <v>220</v>
      </c>
      <c r="C215" s="136">
        <v>1813</v>
      </c>
      <c r="D215" s="41">
        <v>338</v>
      </c>
      <c r="E215" s="41">
        <v>2353</v>
      </c>
      <c r="F215" s="41">
        <v>1235</v>
      </c>
      <c r="G215" s="41">
        <v>32928</v>
      </c>
      <c r="H215" s="38">
        <f>SUM(Ikärakenne[[#This Row],[0–5-vuotiaat]:[16 vuotta täyttäneet]])</f>
        <v>38667</v>
      </c>
      <c r="I215" s="138">
        <v>14841780.030000001</v>
      </c>
      <c r="J215" s="138">
        <v>2936037</v>
      </c>
      <c r="K215" s="138">
        <v>17015319.489999998</v>
      </c>
      <c r="L215" s="138">
        <v>15356706.300000001</v>
      </c>
      <c r="M215" s="138">
        <v>2109367.6800000002</v>
      </c>
      <c r="N215" s="181">
        <f>SUM(Ikärakenne[[#This Row],[Ikä 0–5]:[Ikä 16+]])</f>
        <v>52259210.499999993</v>
      </c>
    </row>
    <row r="216" spans="1:14" x14ac:dyDescent="0.25">
      <c r="A216" s="128">
        <v>686</v>
      </c>
      <c r="B216" s="124" t="s">
        <v>221</v>
      </c>
      <c r="C216" s="136">
        <v>90</v>
      </c>
      <c r="D216" s="41">
        <v>21</v>
      </c>
      <c r="E216" s="41">
        <v>153</v>
      </c>
      <c r="F216" s="41">
        <v>96</v>
      </c>
      <c r="G216" s="41">
        <v>2604</v>
      </c>
      <c r="H216" s="38">
        <f>SUM(Ikärakenne[[#This Row],[0–5-vuotiaat]:[16 vuotta täyttäneet]])</f>
        <v>2964</v>
      </c>
      <c r="I216" s="138">
        <v>736767.9</v>
      </c>
      <c r="J216" s="138">
        <v>182416.5</v>
      </c>
      <c r="K216" s="138">
        <v>1106393.49</v>
      </c>
      <c r="L216" s="138">
        <v>1193719.68</v>
      </c>
      <c r="M216" s="138">
        <v>166812.24000000002</v>
      </c>
      <c r="N216" s="181">
        <f>SUM(Ikärakenne[[#This Row],[Ikä 0–5]:[Ikä 16+]])</f>
        <v>3386109.8100000005</v>
      </c>
    </row>
    <row r="217" spans="1:14" x14ac:dyDescent="0.25">
      <c r="A217" s="128">
        <v>687</v>
      </c>
      <c r="B217" s="124" t="s">
        <v>222</v>
      </c>
      <c r="C217" s="136">
        <v>34</v>
      </c>
      <c r="D217" s="41">
        <v>5</v>
      </c>
      <c r="E217" s="41">
        <v>66</v>
      </c>
      <c r="F217" s="41">
        <v>49</v>
      </c>
      <c r="G217" s="41">
        <v>1323</v>
      </c>
      <c r="H217" s="38">
        <f>SUM(Ikärakenne[[#This Row],[0–5-vuotiaat]:[16 vuotta täyttäneet]])</f>
        <v>1477</v>
      </c>
      <c r="I217" s="138">
        <v>278334.54000000004</v>
      </c>
      <c r="J217" s="138">
        <v>43432.5</v>
      </c>
      <c r="K217" s="138">
        <v>477267.77999999997</v>
      </c>
      <c r="L217" s="138">
        <v>609294.42000000004</v>
      </c>
      <c r="M217" s="138">
        <v>84751.38</v>
      </c>
      <c r="N217" s="181">
        <f>SUM(Ikärakenne[[#This Row],[Ikä 0–5]:[Ikä 16+]])</f>
        <v>1493080.62</v>
      </c>
    </row>
    <row r="218" spans="1:14" x14ac:dyDescent="0.25">
      <c r="A218" s="128">
        <v>689</v>
      </c>
      <c r="B218" s="124" t="s">
        <v>223</v>
      </c>
      <c r="C218" s="136">
        <v>76</v>
      </c>
      <c r="D218" s="41">
        <v>15</v>
      </c>
      <c r="E218" s="41">
        <v>126</v>
      </c>
      <c r="F218" s="41">
        <v>78</v>
      </c>
      <c r="G218" s="41">
        <v>2798</v>
      </c>
      <c r="H218" s="38">
        <f>SUM(Ikärakenne[[#This Row],[0–5-vuotiaat]:[16 vuotta täyttäneet]])</f>
        <v>3093</v>
      </c>
      <c r="I218" s="138">
        <v>622159.56000000006</v>
      </c>
      <c r="J218" s="138">
        <v>130297.5</v>
      </c>
      <c r="K218" s="138">
        <v>911147.58</v>
      </c>
      <c r="L218" s="138">
        <v>969897.24</v>
      </c>
      <c r="M218" s="138">
        <v>179239.88</v>
      </c>
      <c r="N218" s="181">
        <f>SUM(Ikärakenne[[#This Row],[Ikä 0–5]:[Ikä 16+]])</f>
        <v>2812741.76</v>
      </c>
    </row>
    <row r="219" spans="1:14" x14ac:dyDescent="0.25">
      <c r="A219" s="128">
        <v>691</v>
      </c>
      <c r="B219" s="124" t="s">
        <v>224</v>
      </c>
      <c r="C219" s="136">
        <v>163</v>
      </c>
      <c r="D219" s="41">
        <v>39</v>
      </c>
      <c r="E219" s="41">
        <v>199</v>
      </c>
      <c r="F219" s="41">
        <v>119</v>
      </c>
      <c r="G219" s="41">
        <v>2116</v>
      </c>
      <c r="H219" s="38">
        <f>SUM(Ikärakenne[[#This Row],[0–5-vuotiaat]:[16 vuotta täyttäneet]])</f>
        <v>2636</v>
      </c>
      <c r="I219" s="138">
        <v>1334368.53</v>
      </c>
      <c r="J219" s="138">
        <v>338773.5</v>
      </c>
      <c r="K219" s="138">
        <v>1439034.67</v>
      </c>
      <c r="L219" s="138">
        <v>1479715.02</v>
      </c>
      <c r="M219" s="138">
        <v>135550.96</v>
      </c>
      <c r="N219" s="181">
        <f>SUM(Ikärakenne[[#This Row],[Ikä 0–5]:[Ikä 16+]])</f>
        <v>4727442.6800000006</v>
      </c>
    </row>
    <row r="220" spans="1:14" x14ac:dyDescent="0.25">
      <c r="A220" s="128">
        <v>694</v>
      </c>
      <c r="B220" s="124" t="s">
        <v>225</v>
      </c>
      <c r="C220" s="136">
        <v>1333</v>
      </c>
      <c r="D220" s="41">
        <v>255</v>
      </c>
      <c r="E220" s="41">
        <v>1880</v>
      </c>
      <c r="F220" s="41">
        <v>1064</v>
      </c>
      <c r="G220" s="41">
        <v>23817</v>
      </c>
      <c r="H220" s="38">
        <f>SUM(Ikärakenne[[#This Row],[0–5-vuotiaat]:[16 vuotta täyttäneet]])</f>
        <v>28349</v>
      </c>
      <c r="I220" s="138">
        <v>10912351.23</v>
      </c>
      <c r="J220" s="138">
        <v>2215057.5</v>
      </c>
      <c r="K220" s="138">
        <v>13594900.4</v>
      </c>
      <c r="L220" s="138">
        <v>13230393.119999999</v>
      </c>
      <c r="M220" s="138">
        <v>1525717.02</v>
      </c>
      <c r="N220" s="181">
        <f>SUM(Ikärakenne[[#This Row],[Ikä 0–5]:[Ikä 16+]])</f>
        <v>41478419.270000003</v>
      </c>
    </row>
    <row r="221" spans="1:14" x14ac:dyDescent="0.25">
      <c r="A221" s="128">
        <v>697</v>
      </c>
      <c r="B221" s="124" t="s">
        <v>226</v>
      </c>
      <c r="C221" s="136">
        <v>39</v>
      </c>
      <c r="D221" s="41">
        <v>10</v>
      </c>
      <c r="E221" s="41">
        <v>49</v>
      </c>
      <c r="F221" s="41">
        <v>32</v>
      </c>
      <c r="G221" s="41">
        <v>1044</v>
      </c>
      <c r="H221" s="38">
        <f>SUM(Ikärakenne[[#This Row],[0–5-vuotiaat]:[16 vuotta täyttäneet]])</f>
        <v>1174</v>
      </c>
      <c r="I221" s="138">
        <v>319266.09000000003</v>
      </c>
      <c r="J221" s="138">
        <v>86865</v>
      </c>
      <c r="K221" s="138">
        <v>354335.17</v>
      </c>
      <c r="L221" s="138">
        <v>397906.56</v>
      </c>
      <c r="M221" s="138">
        <v>66878.64</v>
      </c>
      <c r="N221" s="181">
        <f>SUM(Ikärakenne[[#This Row],[Ikä 0–5]:[Ikä 16+]])</f>
        <v>1225251.46</v>
      </c>
    </row>
    <row r="222" spans="1:14" x14ac:dyDescent="0.25">
      <c r="A222" s="128">
        <v>698</v>
      </c>
      <c r="B222" s="124" t="s">
        <v>227</v>
      </c>
      <c r="C222" s="136">
        <v>3623</v>
      </c>
      <c r="D222" s="41">
        <v>643</v>
      </c>
      <c r="E222" s="41">
        <v>4438</v>
      </c>
      <c r="F222" s="41">
        <v>2285</v>
      </c>
      <c r="G222" s="41">
        <v>53546</v>
      </c>
      <c r="H222" s="38">
        <f>SUM(Ikärakenne[[#This Row],[0–5-vuotiaat]:[16 vuotta täyttäneet]])</f>
        <v>64535</v>
      </c>
      <c r="I222" s="138">
        <v>29659001.130000003</v>
      </c>
      <c r="J222" s="138">
        <v>5585419.5</v>
      </c>
      <c r="K222" s="138">
        <v>32092642.539999999</v>
      </c>
      <c r="L222" s="138">
        <v>28413015.300000001</v>
      </c>
      <c r="M222" s="138">
        <v>3430156.7600000002</v>
      </c>
      <c r="N222" s="181">
        <f>SUM(Ikärakenne[[#This Row],[Ikä 0–5]:[Ikä 16+]])</f>
        <v>99180235.230000004</v>
      </c>
    </row>
    <row r="223" spans="1:14" x14ac:dyDescent="0.25">
      <c r="A223" s="128">
        <v>700</v>
      </c>
      <c r="B223" s="124" t="s">
        <v>228</v>
      </c>
      <c r="C223" s="136">
        <v>150</v>
      </c>
      <c r="D223" s="41">
        <v>37</v>
      </c>
      <c r="E223" s="41">
        <v>266</v>
      </c>
      <c r="F223" s="41">
        <v>150</v>
      </c>
      <c r="G223" s="41">
        <v>4239</v>
      </c>
      <c r="H223" s="38">
        <f>SUM(Ikärakenne[[#This Row],[0–5-vuotiaat]:[16 vuotta täyttäneet]])</f>
        <v>4842</v>
      </c>
      <c r="I223" s="138">
        <v>1227946.5</v>
      </c>
      <c r="J223" s="138">
        <v>321400.5</v>
      </c>
      <c r="K223" s="138">
        <v>1923533.78</v>
      </c>
      <c r="L223" s="138">
        <v>1865187</v>
      </c>
      <c r="M223" s="138">
        <v>271550.34000000003</v>
      </c>
      <c r="N223" s="181">
        <f>SUM(Ikärakenne[[#This Row],[Ikä 0–5]:[Ikä 16+]])</f>
        <v>5609618.1200000001</v>
      </c>
    </row>
    <row r="224" spans="1:14" x14ac:dyDescent="0.25">
      <c r="A224" s="128">
        <v>702</v>
      </c>
      <c r="B224" s="124" t="s">
        <v>229</v>
      </c>
      <c r="C224" s="136">
        <v>140</v>
      </c>
      <c r="D224" s="41">
        <v>33</v>
      </c>
      <c r="E224" s="41">
        <v>187</v>
      </c>
      <c r="F224" s="41">
        <v>107</v>
      </c>
      <c r="G224" s="41">
        <v>3647</v>
      </c>
      <c r="H224" s="38">
        <f>SUM(Ikärakenne[[#This Row],[0–5-vuotiaat]:[16 vuotta täyttäneet]])</f>
        <v>4114</v>
      </c>
      <c r="I224" s="138">
        <v>1146083.4000000001</v>
      </c>
      <c r="J224" s="138">
        <v>286654.5</v>
      </c>
      <c r="K224" s="138">
        <v>1352258.71</v>
      </c>
      <c r="L224" s="138">
        <v>1330500.06</v>
      </c>
      <c r="M224" s="138">
        <v>233626.82</v>
      </c>
      <c r="N224" s="181">
        <f>SUM(Ikärakenne[[#This Row],[Ikä 0–5]:[Ikä 16+]])</f>
        <v>4349123.49</v>
      </c>
    </row>
    <row r="225" spans="1:14" x14ac:dyDescent="0.25">
      <c r="A225" s="128">
        <v>704</v>
      </c>
      <c r="B225" s="124" t="s">
        <v>230</v>
      </c>
      <c r="C225" s="136">
        <v>460</v>
      </c>
      <c r="D225" s="41">
        <v>92</v>
      </c>
      <c r="E225" s="41">
        <v>567</v>
      </c>
      <c r="F225" s="41">
        <v>258</v>
      </c>
      <c r="G225" s="41">
        <v>5051</v>
      </c>
      <c r="H225" s="38">
        <f>SUM(Ikärakenne[[#This Row],[0–5-vuotiaat]:[16 vuotta täyttäneet]])</f>
        <v>6428</v>
      </c>
      <c r="I225" s="138">
        <v>3765702.6</v>
      </c>
      <c r="J225" s="138">
        <v>799158</v>
      </c>
      <c r="K225" s="138">
        <v>4100164.11</v>
      </c>
      <c r="L225" s="138">
        <v>3208121.64</v>
      </c>
      <c r="M225" s="138">
        <v>323567.06</v>
      </c>
      <c r="N225" s="181">
        <f>SUM(Ikärakenne[[#This Row],[Ikä 0–5]:[Ikä 16+]])</f>
        <v>12196713.41</v>
      </c>
    </row>
    <row r="226" spans="1:14" x14ac:dyDescent="0.25">
      <c r="A226" s="128">
        <v>707</v>
      </c>
      <c r="B226" s="124" t="s">
        <v>231</v>
      </c>
      <c r="C226" s="136">
        <v>37</v>
      </c>
      <c r="D226" s="41">
        <v>9</v>
      </c>
      <c r="E226" s="41">
        <v>76</v>
      </c>
      <c r="F226" s="41">
        <v>41</v>
      </c>
      <c r="G226" s="41">
        <v>1797</v>
      </c>
      <c r="H226" s="38">
        <f>SUM(Ikärakenne[[#This Row],[0–5-vuotiaat]:[16 vuotta täyttäneet]])</f>
        <v>1960</v>
      </c>
      <c r="I226" s="138">
        <v>302893.47000000003</v>
      </c>
      <c r="J226" s="138">
        <v>78178.5</v>
      </c>
      <c r="K226" s="138">
        <v>549581.07999999996</v>
      </c>
      <c r="L226" s="138">
        <v>509817.77999999997</v>
      </c>
      <c r="M226" s="138">
        <v>115115.82</v>
      </c>
      <c r="N226" s="181">
        <f>SUM(Ikärakenne[[#This Row],[Ikä 0–5]:[Ikä 16+]])</f>
        <v>1555586.6500000001</v>
      </c>
    </row>
    <row r="227" spans="1:14" x14ac:dyDescent="0.25">
      <c r="A227" s="128">
        <v>710</v>
      </c>
      <c r="B227" s="124" t="s">
        <v>232</v>
      </c>
      <c r="C227" s="136">
        <v>1321</v>
      </c>
      <c r="D227" s="41">
        <v>218</v>
      </c>
      <c r="E227" s="41">
        <v>1665</v>
      </c>
      <c r="F227" s="41">
        <v>933</v>
      </c>
      <c r="G227" s="41">
        <v>23169</v>
      </c>
      <c r="H227" s="38">
        <f>SUM(Ikärakenne[[#This Row],[0–5-vuotiaat]:[16 vuotta täyttäneet]])</f>
        <v>27306</v>
      </c>
      <c r="I227" s="138">
        <v>10814115.51</v>
      </c>
      <c r="J227" s="138">
        <v>1893657</v>
      </c>
      <c r="K227" s="138">
        <v>12040164.449999999</v>
      </c>
      <c r="L227" s="138">
        <v>11601463.140000001</v>
      </c>
      <c r="M227" s="138">
        <v>1484206.1400000001</v>
      </c>
      <c r="N227" s="181">
        <f>SUM(Ikärakenne[[#This Row],[Ikä 0–5]:[Ikä 16+]])</f>
        <v>37833606.240000002</v>
      </c>
    </row>
    <row r="228" spans="1:14" x14ac:dyDescent="0.25">
      <c r="A228" s="128">
        <v>729</v>
      </c>
      <c r="B228" s="124" t="s">
        <v>233</v>
      </c>
      <c r="C228" s="136">
        <v>353</v>
      </c>
      <c r="D228" s="41">
        <v>80</v>
      </c>
      <c r="E228" s="41">
        <v>520</v>
      </c>
      <c r="F228" s="41">
        <v>298</v>
      </c>
      <c r="G228" s="41">
        <v>7724</v>
      </c>
      <c r="H228" s="38">
        <f>SUM(Ikärakenne[[#This Row],[0–5-vuotiaat]:[16 vuotta täyttäneet]])</f>
        <v>8975</v>
      </c>
      <c r="I228" s="138">
        <v>2889767.43</v>
      </c>
      <c r="J228" s="138">
        <v>694920</v>
      </c>
      <c r="K228" s="138">
        <v>3760291.6</v>
      </c>
      <c r="L228" s="138">
        <v>3705504.84</v>
      </c>
      <c r="M228" s="138">
        <v>494799.44</v>
      </c>
      <c r="N228" s="181">
        <f>SUM(Ikärakenne[[#This Row],[Ikä 0–5]:[Ikä 16+]])</f>
        <v>11545283.310000001</v>
      </c>
    </row>
    <row r="229" spans="1:14" x14ac:dyDescent="0.25">
      <c r="A229" s="128">
        <v>732</v>
      </c>
      <c r="B229" s="124" t="s">
        <v>234</v>
      </c>
      <c r="C229" s="136">
        <v>74</v>
      </c>
      <c r="D229" s="41">
        <v>17</v>
      </c>
      <c r="E229" s="41">
        <v>127</v>
      </c>
      <c r="F229" s="41">
        <v>78</v>
      </c>
      <c r="G229" s="41">
        <v>3040</v>
      </c>
      <c r="H229" s="38">
        <f>SUM(Ikärakenne[[#This Row],[0–5-vuotiaat]:[16 vuotta täyttäneet]])</f>
        <v>3336</v>
      </c>
      <c r="I229" s="138">
        <v>605786.94000000006</v>
      </c>
      <c r="J229" s="138">
        <v>147670.5</v>
      </c>
      <c r="K229" s="138">
        <v>918378.91</v>
      </c>
      <c r="L229" s="138">
        <v>969897.24</v>
      </c>
      <c r="M229" s="138">
        <v>194742.39999999999</v>
      </c>
      <c r="N229" s="181">
        <f>SUM(Ikärakenne[[#This Row],[Ikä 0–5]:[Ikä 16+]])</f>
        <v>2836475.9899999998</v>
      </c>
    </row>
    <row r="230" spans="1:14" x14ac:dyDescent="0.25">
      <c r="A230" s="128">
        <v>734</v>
      </c>
      <c r="B230" s="124" t="s">
        <v>235</v>
      </c>
      <c r="C230" s="136">
        <v>2038</v>
      </c>
      <c r="D230" s="41">
        <v>398</v>
      </c>
      <c r="E230" s="41">
        <v>3084</v>
      </c>
      <c r="F230" s="41">
        <v>1792</v>
      </c>
      <c r="G230" s="41">
        <v>43621</v>
      </c>
      <c r="H230" s="38">
        <f>SUM(Ikärakenne[[#This Row],[0–5-vuotiaat]:[16 vuotta täyttäneet]])</f>
        <v>50933</v>
      </c>
      <c r="I230" s="138">
        <v>16683699.780000001</v>
      </c>
      <c r="J230" s="138">
        <v>3457227</v>
      </c>
      <c r="K230" s="138">
        <v>22301421.719999999</v>
      </c>
      <c r="L230" s="138">
        <v>22282767.359999999</v>
      </c>
      <c r="M230" s="138">
        <v>2794361.2600000002</v>
      </c>
      <c r="N230" s="181">
        <f>SUM(Ikärakenne[[#This Row],[Ikä 0–5]:[Ikä 16+]])</f>
        <v>67519477.120000005</v>
      </c>
    </row>
    <row r="231" spans="1:14" x14ac:dyDescent="0.25">
      <c r="A231" s="128">
        <v>738</v>
      </c>
      <c r="B231" s="124" t="s">
        <v>236</v>
      </c>
      <c r="C231" s="136">
        <v>134</v>
      </c>
      <c r="D231" s="41">
        <v>20</v>
      </c>
      <c r="E231" s="41">
        <v>208</v>
      </c>
      <c r="F231" s="41">
        <v>99</v>
      </c>
      <c r="G231" s="41">
        <v>2456</v>
      </c>
      <c r="H231" s="38">
        <f>SUM(Ikärakenne[[#This Row],[0–5-vuotiaat]:[16 vuotta täyttäneet]])</f>
        <v>2917</v>
      </c>
      <c r="I231" s="138">
        <v>1096965.54</v>
      </c>
      <c r="J231" s="138">
        <v>173730</v>
      </c>
      <c r="K231" s="138">
        <v>1504116.64</v>
      </c>
      <c r="L231" s="138">
        <v>1231023.42</v>
      </c>
      <c r="M231" s="138">
        <v>157331.36000000002</v>
      </c>
      <c r="N231" s="181">
        <f>SUM(Ikärakenne[[#This Row],[Ikä 0–5]:[Ikä 16+]])</f>
        <v>4163166.9599999995</v>
      </c>
    </row>
    <row r="232" spans="1:14" x14ac:dyDescent="0.25">
      <c r="A232" s="128">
        <v>739</v>
      </c>
      <c r="B232" s="124" t="s">
        <v>237</v>
      </c>
      <c r="C232" s="136">
        <v>106</v>
      </c>
      <c r="D232" s="41">
        <v>20</v>
      </c>
      <c r="E232" s="41">
        <v>166</v>
      </c>
      <c r="F232" s="41">
        <v>94</v>
      </c>
      <c r="G232" s="41">
        <v>2870</v>
      </c>
      <c r="H232" s="38">
        <f>SUM(Ikärakenne[[#This Row],[0–5-vuotiaat]:[16 vuotta täyttäneet]])</f>
        <v>3256</v>
      </c>
      <c r="I232" s="138">
        <v>867748.86</v>
      </c>
      <c r="J232" s="138">
        <v>173730</v>
      </c>
      <c r="K232" s="138">
        <v>1200400.78</v>
      </c>
      <c r="L232" s="138">
        <v>1168850.52</v>
      </c>
      <c r="M232" s="138">
        <v>183852.2</v>
      </c>
      <c r="N232" s="181">
        <f>SUM(Ikärakenne[[#This Row],[Ikä 0–5]:[Ikä 16+]])</f>
        <v>3594582.3600000003</v>
      </c>
    </row>
    <row r="233" spans="1:14" x14ac:dyDescent="0.25">
      <c r="A233" s="128">
        <v>740</v>
      </c>
      <c r="B233" s="124" t="s">
        <v>238</v>
      </c>
      <c r="C233" s="136">
        <v>1001</v>
      </c>
      <c r="D233" s="41">
        <v>261</v>
      </c>
      <c r="E233" s="41">
        <v>1629</v>
      </c>
      <c r="F233" s="41">
        <v>930</v>
      </c>
      <c r="G233" s="41">
        <v>28264</v>
      </c>
      <c r="H233" s="38">
        <f>SUM(Ikärakenne[[#This Row],[0–5-vuotiaat]:[16 vuotta täyttäneet]])</f>
        <v>32085</v>
      </c>
      <c r="I233" s="138">
        <v>8194496.3100000005</v>
      </c>
      <c r="J233" s="138">
        <v>2267176.5</v>
      </c>
      <c r="K233" s="138">
        <v>11779836.57</v>
      </c>
      <c r="L233" s="138">
        <v>11564159.4</v>
      </c>
      <c r="M233" s="138">
        <v>1810591.84</v>
      </c>
      <c r="N233" s="181">
        <f>SUM(Ikärakenne[[#This Row],[Ikä 0–5]:[Ikä 16+]])</f>
        <v>35616260.620000005</v>
      </c>
    </row>
    <row r="234" spans="1:14" x14ac:dyDescent="0.25">
      <c r="A234" s="128">
        <v>742</v>
      </c>
      <c r="B234" s="124" t="s">
        <v>239</v>
      </c>
      <c r="C234" s="136">
        <v>42</v>
      </c>
      <c r="D234" s="41">
        <v>7</v>
      </c>
      <c r="E234" s="41">
        <v>43</v>
      </c>
      <c r="F234" s="41">
        <v>15</v>
      </c>
      <c r="G234" s="41">
        <v>881</v>
      </c>
      <c r="H234" s="38">
        <f>SUM(Ikärakenne[[#This Row],[0–5-vuotiaat]:[16 vuotta täyttäneet]])</f>
        <v>988</v>
      </c>
      <c r="I234" s="138">
        <v>343825.02</v>
      </c>
      <c r="J234" s="138">
        <v>60805.5</v>
      </c>
      <c r="K234" s="138">
        <v>310947.19</v>
      </c>
      <c r="L234" s="138">
        <v>186518.7</v>
      </c>
      <c r="M234" s="138">
        <v>56436.86</v>
      </c>
      <c r="N234" s="181">
        <f>SUM(Ikärakenne[[#This Row],[Ikä 0–5]:[Ikä 16+]])</f>
        <v>958533.2699999999</v>
      </c>
    </row>
    <row r="235" spans="1:14" x14ac:dyDescent="0.25">
      <c r="A235" s="128">
        <v>743</v>
      </c>
      <c r="B235" s="124" t="s">
        <v>240</v>
      </c>
      <c r="C235" s="136">
        <v>3854</v>
      </c>
      <c r="D235" s="41">
        <v>741</v>
      </c>
      <c r="E235" s="41">
        <v>4765</v>
      </c>
      <c r="F235" s="41">
        <v>2260</v>
      </c>
      <c r="G235" s="41">
        <v>53703</v>
      </c>
      <c r="H235" s="38">
        <f>SUM(Ikärakenne[[#This Row],[0–5-vuotiaat]:[16 vuotta täyttäneet]])</f>
        <v>65323</v>
      </c>
      <c r="I235" s="138">
        <v>31550038.740000002</v>
      </c>
      <c r="J235" s="138">
        <v>6436696.5</v>
      </c>
      <c r="K235" s="138">
        <v>34457287.450000003</v>
      </c>
      <c r="L235" s="138">
        <v>28102150.800000001</v>
      </c>
      <c r="M235" s="138">
        <v>3440214.18</v>
      </c>
      <c r="N235" s="181">
        <f>SUM(Ikärakenne[[#This Row],[Ikä 0–5]:[Ikä 16+]])</f>
        <v>103986387.67</v>
      </c>
    </row>
    <row r="236" spans="1:14" x14ac:dyDescent="0.25">
      <c r="A236" s="128">
        <v>746</v>
      </c>
      <c r="B236" s="124" t="s">
        <v>241</v>
      </c>
      <c r="C236" s="136">
        <v>352</v>
      </c>
      <c r="D236" s="41">
        <v>61</v>
      </c>
      <c r="E236" s="41">
        <v>505</v>
      </c>
      <c r="F236" s="41">
        <v>303</v>
      </c>
      <c r="G236" s="41">
        <v>3514</v>
      </c>
      <c r="H236" s="38">
        <f>SUM(Ikärakenne[[#This Row],[0–5-vuotiaat]:[16 vuotta täyttäneet]])</f>
        <v>4735</v>
      </c>
      <c r="I236" s="138">
        <v>2881581.12</v>
      </c>
      <c r="J236" s="138">
        <v>529876.5</v>
      </c>
      <c r="K236" s="138">
        <v>3651821.65</v>
      </c>
      <c r="L236" s="138">
        <v>3767677.7399999998</v>
      </c>
      <c r="M236" s="138">
        <v>225106.84</v>
      </c>
      <c r="N236" s="181">
        <f>SUM(Ikärakenne[[#This Row],[Ikä 0–5]:[Ikä 16+]])</f>
        <v>11056063.85</v>
      </c>
    </row>
    <row r="237" spans="1:14" x14ac:dyDescent="0.25">
      <c r="A237" s="128">
        <v>747</v>
      </c>
      <c r="B237" s="124" t="s">
        <v>242</v>
      </c>
      <c r="C237" s="136">
        <v>40</v>
      </c>
      <c r="D237" s="41">
        <v>8</v>
      </c>
      <c r="E237" s="41">
        <v>75</v>
      </c>
      <c r="F237" s="41">
        <v>29</v>
      </c>
      <c r="G237" s="41">
        <v>1156</v>
      </c>
      <c r="H237" s="38">
        <f>SUM(Ikärakenne[[#This Row],[0–5-vuotiaat]:[16 vuotta täyttäneet]])</f>
        <v>1308</v>
      </c>
      <c r="I237" s="138">
        <v>327452.40000000002</v>
      </c>
      <c r="J237" s="138">
        <v>69492</v>
      </c>
      <c r="K237" s="138">
        <v>542349.75</v>
      </c>
      <c r="L237" s="138">
        <v>360602.82</v>
      </c>
      <c r="M237" s="138">
        <v>74053.36</v>
      </c>
      <c r="N237" s="181">
        <f>SUM(Ikärakenne[[#This Row],[Ikä 0–5]:[Ikä 16+]])</f>
        <v>1373950.33</v>
      </c>
    </row>
    <row r="238" spans="1:14" x14ac:dyDescent="0.25">
      <c r="A238" s="128">
        <v>748</v>
      </c>
      <c r="B238" s="124" t="s">
        <v>243</v>
      </c>
      <c r="C238" s="136">
        <v>317</v>
      </c>
      <c r="D238" s="41">
        <v>51</v>
      </c>
      <c r="E238" s="41">
        <v>474</v>
      </c>
      <c r="F238" s="41">
        <v>230</v>
      </c>
      <c r="G238" s="41">
        <v>3825</v>
      </c>
      <c r="H238" s="38">
        <f>SUM(Ikärakenne[[#This Row],[0–5-vuotiaat]:[16 vuotta täyttäneet]])</f>
        <v>4897</v>
      </c>
      <c r="I238" s="138">
        <v>2595060.27</v>
      </c>
      <c r="J238" s="138">
        <v>443011.5</v>
      </c>
      <c r="K238" s="138">
        <v>3427650.42</v>
      </c>
      <c r="L238" s="138">
        <v>2859953.4</v>
      </c>
      <c r="M238" s="138">
        <v>245029.5</v>
      </c>
      <c r="N238" s="181">
        <f>SUM(Ikärakenne[[#This Row],[Ikä 0–5]:[Ikä 16+]])</f>
        <v>9570705.0899999999</v>
      </c>
    </row>
    <row r="239" spans="1:14" x14ac:dyDescent="0.25">
      <c r="A239" s="128">
        <v>749</v>
      </c>
      <c r="B239" s="124" t="s">
        <v>244</v>
      </c>
      <c r="C239" s="136">
        <v>1304</v>
      </c>
      <c r="D239" s="41">
        <v>273</v>
      </c>
      <c r="E239" s="41">
        <v>1832</v>
      </c>
      <c r="F239" s="41">
        <v>924</v>
      </c>
      <c r="G239" s="41">
        <v>16899</v>
      </c>
      <c r="H239" s="38">
        <f>SUM(Ikärakenne[[#This Row],[0–5-vuotiaat]:[16 vuotta täyttäneet]])</f>
        <v>21232</v>
      </c>
      <c r="I239" s="138">
        <v>10674948.24</v>
      </c>
      <c r="J239" s="138">
        <v>2371414.5</v>
      </c>
      <c r="K239" s="138">
        <v>13247796.560000001</v>
      </c>
      <c r="L239" s="138">
        <v>11489551.92</v>
      </c>
      <c r="M239" s="138">
        <v>1082549.94</v>
      </c>
      <c r="N239" s="181">
        <f>SUM(Ikärakenne[[#This Row],[Ikä 0–5]:[Ikä 16+]])</f>
        <v>38866261.159999996</v>
      </c>
    </row>
    <row r="240" spans="1:14" x14ac:dyDescent="0.25">
      <c r="A240" s="128">
        <v>751</v>
      </c>
      <c r="B240" s="124" t="s">
        <v>245</v>
      </c>
      <c r="C240" s="136">
        <v>105</v>
      </c>
      <c r="D240" s="41">
        <v>20</v>
      </c>
      <c r="E240" s="41">
        <v>177</v>
      </c>
      <c r="F240" s="41">
        <v>102</v>
      </c>
      <c r="G240" s="41">
        <v>2473</v>
      </c>
      <c r="H240" s="38">
        <f>SUM(Ikärakenne[[#This Row],[0–5-vuotiaat]:[16 vuotta täyttäneet]])</f>
        <v>2877</v>
      </c>
      <c r="I240" s="138">
        <v>859562.55</v>
      </c>
      <c r="J240" s="138">
        <v>173730</v>
      </c>
      <c r="K240" s="138">
        <v>1279945.4099999999</v>
      </c>
      <c r="L240" s="138">
        <v>1268327.1599999999</v>
      </c>
      <c r="M240" s="138">
        <v>158420.38</v>
      </c>
      <c r="N240" s="181">
        <f>SUM(Ikärakenne[[#This Row],[Ikä 0–5]:[Ikä 16+]])</f>
        <v>3739985.5</v>
      </c>
    </row>
    <row r="241" spans="1:14" x14ac:dyDescent="0.25">
      <c r="A241" s="128">
        <v>753</v>
      </c>
      <c r="B241" s="124" t="s">
        <v>246</v>
      </c>
      <c r="C241" s="136">
        <v>1318</v>
      </c>
      <c r="D241" s="41">
        <v>260</v>
      </c>
      <c r="E241" s="41">
        <v>1725</v>
      </c>
      <c r="F241" s="41">
        <v>935</v>
      </c>
      <c r="G241" s="41">
        <v>18082</v>
      </c>
      <c r="H241" s="38">
        <f>SUM(Ikärakenne[[#This Row],[0–5-vuotiaat]:[16 vuotta täyttäneet]])</f>
        <v>22320</v>
      </c>
      <c r="I241" s="138">
        <v>10789556.58</v>
      </c>
      <c r="J241" s="138">
        <v>2258490</v>
      </c>
      <c r="K241" s="138">
        <v>12474044.25</v>
      </c>
      <c r="L241" s="138">
        <v>11626332.300000001</v>
      </c>
      <c r="M241" s="138">
        <v>1158332.92</v>
      </c>
      <c r="N241" s="181">
        <f>SUM(Ikärakenne[[#This Row],[Ikä 0–5]:[Ikä 16+]])</f>
        <v>38306756.049999997</v>
      </c>
    </row>
    <row r="242" spans="1:14" x14ac:dyDescent="0.25">
      <c r="A242" s="128">
        <v>755</v>
      </c>
      <c r="B242" s="124" t="s">
        <v>247</v>
      </c>
      <c r="C242" s="136">
        <v>321</v>
      </c>
      <c r="D242" s="41">
        <v>72</v>
      </c>
      <c r="E242" s="41">
        <v>452</v>
      </c>
      <c r="F242" s="41">
        <v>266</v>
      </c>
      <c r="G242" s="41">
        <v>5106</v>
      </c>
      <c r="H242" s="38">
        <f>SUM(Ikärakenne[[#This Row],[0–5-vuotiaat]:[16 vuotta täyttäneet]])</f>
        <v>6217</v>
      </c>
      <c r="I242" s="138">
        <v>2627805.5100000002</v>
      </c>
      <c r="J242" s="138">
        <v>625428</v>
      </c>
      <c r="K242" s="138">
        <v>3268561.16</v>
      </c>
      <c r="L242" s="138">
        <v>3307598.28</v>
      </c>
      <c r="M242" s="138">
        <v>327090.36</v>
      </c>
      <c r="N242" s="181">
        <f>SUM(Ikärakenne[[#This Row],[Ikä 0–5]:[Ikä 16+]])</f>
        <v>10156483.309999999</v>
      </c>
    </row>
    <row r="243" spans="1:14" x14ac:dyDescent="0.25">
      <c r="A243" s="128">
        <v>758</v>
      </c>
      <c r="B243" s="124" t="s">
        <v>248</v>
      </c>
      <c r="C243" s="136">
        <v>344</v>
      </c>
      <c r="D243" s="41">
        <v>73</v>
      </c>
      <c r="E243" s="41">
        <v>506</v>
      </c>
      <c r="F243" s="41">
        <v>252</v>
      </c>
      <c r="G243" s="41">
        <v>6959</v>
      </c>
      <c r="H243" s="38">
        <f>SUM(Ikärakenne[[#This Row],[0–5-vuotiaat]:[16 vuotta täyttäneet]])</f>
        <v>8134</v>
      </c>
      <c r="I243" s="138">
        <v>2816090.64</v>
      </c>
      <c r="J243" s="138">
        <v>634114.5</v>
      </c>
      <c r="K243" s="138">
        <v>3659052.98</v>
      </c>
      <c r="L243" s="138">
        <v>3133514.16</v>
      </c>
      <c r="M243" s="138">
        <v>445793.54000000004</v>
      </c>
      <c r="N243" s="181">
        <f>SUM(Ikärakenne[[#This Row],[Ikä 0–5]:[Ikä 16+]])</f>
        <v>10688565.82</v>
      </c>
    </row>
    <row r="244" spans="1:14" x14ac:dyDescent="0.25">
      <c r="A244" s="128">
        <v>759</v>
      </c>
      <c r="B244" s="124" t="s">
        <v>249</v>
      </c>
      <c r="C244" s="136">
        <v>97</v>
      </c>
      <c r="D244" s="41">
        <v>23</v>
      </c>
      <c r="E244" s="41">
        <v>157</v>
      </c>
      <c r="F244" s="41">
        <v>59</v>
      </c>
      <c r="G244" s="41">
        <v>1606</v>
      </c>
      <c r="H244" s="38">
        <f>SUM(Ikärakenne[[#This Row],[0–5-vuotiaat]:[16 vuotta täyttäneet]])</f>
        <v>1942</v>
      </c>
      <c r="I244" s="138">
        <v>794072.07000000007</v>
      </c>
      <c r="J244" s="138">
        <v>199789.5</v>
      </c>
      <c r="K244" s="138">
        <v>1135318.81</v>
      </c>
      <c r="L244" s="138">
        <v>733640.22</v>
      </c>
      <c r="M244" s="138">
        <v>102880.36</v>
      </c>
      <c r="N244" s="181">
        <f>SUM(Ikärakenne[[#This Row],[Ikä 0–5]:[Ikä 16+]])</f>
        <v>2965700.9599999995</v>
      </c>
    </row>
    <row r="245" spans="1:14" x14ac:dyDescent="0.25">
      <c r="A245" s="128">
        <v>761</v>
      </c>
      <c r="B245" s="124" t="s">
        <v>250</v>
      </c>
      <c r="C245" s="136">
        <v>331</v>
      </c>
      <c r="D245" s="41">
        <v>69</v>
      </c>
      <c r="E245" s="41">
        <v>508</v>
      </c>
      <c r="F245" s="41">
        <v>258</v>
      </c>
      <c r="G245" s="41">
        <v>7260</v>
      </c>
      <c r="H245" s="38">
        <f>SUM(Ikärakenne[[#This Row],[0–5-vuotiaat]:[16 vuotta täyttäneet]])</f>
        <v>8426</v>
      </c>
      <c r="I245" s="138">
        <v>2709668.6100000003</v>
      </c>
      <c r="J245" s="138">
        <v>599368.5</v>
      </c>
      <c r="K245" s="138">
        <v>3673515.64</v>
      </c>
      <c r="L245" s="138">
        <v>3208121.64</v>
      </c>
      <c r="M245" s="138">
        <v>465075.60000000003</v>
      </c>
      <c r="N245" s="181">
        <f>SUM(Ikärakenne[[#This Row],[Ikä 0–5]:[Ikä 16+]])</f>
        <v>10655749.99</v>
      </c>
    </row>
    <row r="246" spans="1:14" x14ac:dyDescent="0.25">
      <c r="A246" s="128">
        <v>762</v>
      </c>
      <c r="B246" s="124" t="s">
        <v>251</v>
      </c>
      <c r="C246" s="136">
        <v>128</v>
      </c>
      <c r="D246" s="41">
        <v>32</v>
      </c>
      <c r="E246" s="41">
        <v>193</v>
      </c>
      <c r="F246" s="41">
        <v>109</v>
      </c>
      <c r="G246" s="41">
        <v>3210</v>
      </c>
      <c r="H246" s="38">
        <f>SUM(Ikärakenne[[#This Row],[0–5-vuotiaat]:[16 vuotta täyttäneet]])</f>
        <v>3672</v>
      </c>
      <c r="I246" s="138">
        <v>1047847.68</v>
      </c>
      <c r="J246" s="138">
        <v>277968</v>
      </c>
      <c r="K246" s="138">
        <v>1395646.69</v>
      </c>
      <c r="L246" s="138">
        <v>1355369.22</v>
      </c>
      <c r="M246" s="138">
        <v>205632.6</v>
      </c>
      <c r="N246" s="181">
        <f>SUM(Ikärakenne[[#This Row],[Ikä 0–5]:[Ikä 16+]])</f>
        <v>4282464.1899999995</v>
      </c>
    </row>
    <row r="247" spans="1:14" x14ac:dyDescent="0.25">
      <c r="A247" s="128">
        <v>765</v>
      </c>
      <c r="B247" s="124" t="s">
        <v>252</v>
      </c>
      <c r="C247" s="136">
        <v>495</v>
      </c>
      <c r="D247" s="41">
        <v>103</v>
      </c>
      <c r="E247" s="41">
        <v>698</v>
      </c>
      <c r="F247" s="41">
        <v>350</v>
      </c>
      <c r="G247" s="41">
        <v>8708</v>
      </c>
      <c r="H247" s="38">
        <f>SUM(Ikärakenne[[#This Row],[0–5-vuotiaat]:[16 vuotta täyttäneet]])</f>
        <v>10354</v>
      </c>
      <c r="I247" s="138">
        <v>4052223.45</v>
      </c>
      <c r="J247" s="138">
        <v>894709.5</v>
      </c>
      <c r="K247" s="138">
        <v>5047468.34</v>
      </c>
      <c r="L247" s="138">
        <v>4352103</v>
      </c>
      <c r="M247" s="138">
        <v>557834.48</v>
      </c>
      <c r="N247" s="181">
        <f>SUM(Ikärakenne[[#This Row],[Ikä 0–5]:[Ikä 16+]])</f>
        <v>14904338.77</v>
      </c>
    </row>
    <row r="248" spans="1:14" x14ac:dyDescent="0.25">
      <c r="A248" s="128">
        <v>768</v>
      </c>
      <c r="B248" s="124" t="s">
        <v>253</v>
      </c>
      <c r="C248" s="136">
        <v>68</v>
      </c>
      <c r="D248" s="41">
        <v>19</v>
      </c>
      <c r="E248" s="41">
        <v>96</v>
      </c>
      <c r="F248" s="41">
        <v>35</v>
      </c>
      <c r="G248" s="41">
        <v>2157</v>
      </c>
      <c r="H248" s="38">
        <f>SUM(Ikärakenne[[#This Row],[0–5-vuotiaat]:[16 vuotta täyttäneet]])</f>
        <v>2375</v>
      </c>
      <c r="I248" s="138">
        <v>556669.08000000007</v>
      </c>
      <c r="J248" s="138">
        <v>165043.5</v>
      </c>
      <c r="K248" s="138">
        <v>694207.67999999993</v>
      </c>
      <c r="L248" s="138">
        <v>435210.3</v>
      </c>
      <c r="M248" s="138">
        <v>138177.42000000001</v>
      </c>
      <c r="N248" s="181">
        <f>SUM(Ikärakenne[[#This Row],[Ikä 0–5]:[Ikä 16+]])</f>
        <v>1989307.98</v>
      </c>
    </row>
    <row r="249" spans="1:14" x14ac:dyDescent="0.25">
      <c r="A249" s="128">
        <v>777</v>
      </c>
      <c r="B249" s="124" t="s">
        <v>254</v>
      </c>
      <c r="C249" s="136">
        <v>216</v>
      </c>
      <c r="D249" s="41">
        <v>47</v>
      </c>
      <c r="E249" s="41">
        <v>341</v>
      </c>
      <c r="F249" s="41">
        <v>186</v>
      </c>
      <c r="G249" s="41">
        <v>6577</v>
      </c>
      <c r="H249" s="38">
        <f>SUM(Ikärakenne[[#This Row],[0–5-vuotiaat]:[16 vuotta täyttäneet]])</f>
        <v>7367</v>
      </c>
      <c r="I249" s="138">
        <v>1768242.9600000002</v>
      </c>
      <c r="J249" s="138">
        <v>408265.5</v>
      </c>
      <c r="K249" s="138">
        <v>2465883.5299999998</v>
      </c>
      <c r="L249" s="138">
        <v>2312831.88</v>
      </c>
      <c r="M249" s="138">
        <v>421322.62</v>
      </c>
      <c r="N249" s="181">
        <f>SUM(Ikärakenne[[#This Row],[Ikä 0–5]:[Ikä 16+]])</f>
        <v>7376546.4900000002</v>
      </c>
    </row>
    <row r="250" spans="1:14" x14ac:dyDescent="0.25">
      <c r="A250" s="128">
        <v>778</v>
      </c>
      <c r="B250" s="124" t="s">
        <v>255</v>
      </c>
      <c r="C250" s="136">
        <v>262</v>
      </c>
      <c r="D250" s="41">
        <v>66</v>
      </c>
      <c r="E250" s="41">
        <v>406</v>
      </c>
      <c r="F250" s="41">
        <v>210</v>
      </c>
      <c r="G250" s="41">
        <v>5819</v>
      </c>
      <c r="H250" s="38">
        <f>SUM(Ikärakenne[[#This Row],[0–5-vuotiaat]:[16 vuotta täyttäneet]])</f>
        <v>6763</v>
      </c>
      <c r="I250" s="138">
        <v>2144813.2200000002</v>
      </c>
      <c r="J250" s="138">
        <v>573309</v>
      </c>
      <c r="K250" s="138">
        <v>2935919.98</v>
      </c>
      <c r="L250" s="138">
        <v>2611261.7999999998</v>
      </c>
      <c r="M250" s="138">
        <v>372765.14</v>
      </c>
      <c r="N250" s="181">
        <f>SUM(Ikärakenne[[#This Row],[Ikä 0–5]:[Ikä 16+]])</f>
        <v>8638069.1400000006</v>
      </c>
    </row>
    <row r="251" spans="1:14" x14ac:dyDescent="0.25">
      <c r="A251" s="128">
        <v>781</v>
      </c>
      <c r="B251" s="124" t="s">
        <v>256</v>
      </c>
      <c r="C251" s="136">
        <v>86</v>
      </c>
      <c r="D251" s="41">
        <v>18</v>
      </c>
      <c r="E251" s="41">
        <v>132</v>
      </c>
      <c r="F251" s="41">
        <v>69</v>
      </c>
      <c r="G251" s="41">
        <v>3199</v>
      </c>
      <c r="H251" s="38">
        <f>SUM(Ikärakenne[[#This Row],[0–5-vuotiaat]:[16 vuotta täyttäneet]])</f>
        <v>3504</v>
      </c>
      <c r="I251" s="138">
        <v>704022.66</v>
      </c>
      <c r="J251" s="138">
        <v>156357</v>
      </c>
      <c r="K251" s="138">
        <v>954535.55999999994</v>
      </c>
      <c r="L251" s="138">
        <v>857986.02</v>
      </c>
      <c r="M251" s="138">
        <v>204927.94</v>
      </c>
      <c r="N251" s="181">
        <f>SUM(Ikärakenne[[#This Row],[Ikä 0–5]:[Ikä 16+]])</f>
        <v>2877829.18</v>
      </c>
    </row>
    <row r="252" spans="1:14" x14ac:dyDescent="0.25">
      <c r="A252" s="128">
        <v>783</v>
      </c>
      <c r="B252" s="124" t="s">
        <v>257</v>
      </c>
      <c r="C252" s="136">
        <v>246</v>
      </c>
      <c r="D252" s="41">
        <v>61</v>
      </c>
      <c r="E252" s="41">
        <v>364</v>
      </c>
      <c r="F252" s="41">
        <v>216</v>
      </c>
      <c r="G252" s="41">
        <v>5532</v>
      </c>
      <c r="H252" s="38">
        <f>SUM(Ikärakenne[[#This Row],[0–5-vuotiaat]:[16 vuotta täyttäneet]])</f>
        <v>6419</v>
      </c>
      <c r="I252" s="138">
        <v>2013832.26</v>
      </c>
      <c r="J252" s="138">
        <v>529876.5</v>
      </c>
      <c r="K252" s="138">
        <v>2632204.12</v>
      </c>
      <c r="L252" s="138">
        <v>2685869.28</v>
      </c>
      <c r="M252" s="138">
        <v>354379.92</v>
      </c>
      <c r="N252" s="181">
        <f>SUM(Ikärakenne[[#This Row],[Ikä 0–5]:[Ikä 16+]])</f>
        <v>8216162.0800000001</v>
      </c>
    </row>
    <row r="253" spans="1:14" x14ac:dyDescent="0.25">
      <c r="A253" s="128">
        <v>785</v>
      </c>
      <c r="B253" s="124" t="s">
        <v>258</v>
      </c>
      <c r="C253" s="41">
        <v>86</v>
      </c>
      <c r="D253" s="41">
        <v>31</v>
      </c>
      <c r="E253" s="41">
        <v>120</v>
      </c>
      <c r="F253" s="41">
        <v>71</v>
      </c>
      <c r="G253" s="41">
        <v>2318</v>
      </c>
      <c r="H253" s="38">
        <f>SUM(Ikärakenne[[#This Row],[0–5-vuotiaat]:[16 vuotta täyttäneet]])</f>
        <v>2626</v>
      </c>
      <c r="I253" s="138">
        <v>704022.66</v>
      </c>
      <c r="J253" s="138">
        <v>269281.5</v>
      </c>
      <c r="K253" s="138">
        <v>867759.6</v>
      </c>
      <c r="L253" s="138">
        <v>882855.18</v>
      </c>
      <c r="M253" s="138">
        <v>148491.08000000002</v>
      </c>
      <c r="N253" s="181">
        <f>SUM(Ikärakenne[[#This Row],[Ikä 0–5]:[Ikä 16+]])</f>
        <v>2872410.02</v>
      </c>
    </row>
    <row r="254" spans="1:14" x14ac:dyDescent="0.25">
      <c r="A254" s="128">
        <v>790</v>
      </c>
      <c r="B254" s="124" t="s">
        <v>259</v>
      </c>
      <c r="C254" s="136">
        <v>1014</v>
      </c>
      <c r="D254" s="41">
        <v>200</v>
      </c>
      <c r="E254" s="41">
        <v>1467</v>
      </c>
      <c r="F254" s="41">
        <v>813</v>
      </c>
      <c r="G254" s="41">
        <v>20240</v>
      </c>
      <c r="H254" s="38">
        <f>SUM(Ikärakenne[[#This Row],[0–5-vuotiaat]:[16 vuotta täyttäneet]])</f>
        <v>23734</v>
      </c>
      <c r="I254" s="138">
        <v>8300918.3400000008</v>
      </c>
      <c r="J254" s="138">
        <v>1737300</v>
      </c>
      <c r="K254" s="138">
        <v>10608361.109999999</v>
      </c>
      <c r="L254" s="138">
        <v>10109313.539999999</v>
      </c>
      <c r="M254" s="138">
        <v>1296574.4000000001</v>
      </c>
      <c r="N254" s="181">
        <f>SUM(Ikärakenne[[#This Row],[Ikä 0–5]:[Ikä 16+]])</f>
        <v>32052467.389999997</v>
      </c>
    </row>
    <row r="255" spans="1:14" x14ac:dyDescent="0.25">
      <c r="A255" s="128">
        <v>791</v>
      </c>
      <c r="B255" s="124" t="s">
        <v>260</v>
      </c>
      <c r="C255" s="136">
        <v>233</v>
      </c>
      <c r="D255" s="41">
        <v>42</v>
      </c>
      <c r="E255" s="41">
        <v>331</v>
      </c>
      <c r="F255" s="41">
        <v>172</v>
      </c>
      <c r="G255" s="41">
        <v>4251</v>
      </c>
      <c r="H255" s="38">
        <f>SUM(Ikärakenne[[#This Row],[0–5-vuotiaat]:[16 vuotta täyttäneet]])</f>
        <v>5029</v>
      </c>
      <c r="I255" s="138">
        <v>1907410.23</v>
      </c>
      <c r="J255" s="138">
        <v>364833</v>
      </c>
      <c r="K255" s="138">
        <v>2393570.23</v>
      </c>
      <c r="L255" s="138">
        <v>2138747.7599999998</v>
      </c>
      <c r="M255" s="138">
        <v>272319.06</v>
      </c>
      <c r="N255" s="181">
        <f>SUM(Ikärakenne[[#This Row],[Ikä 0–5]:[Ikä 16+]])</f>
        <v>7076880.2799999993</v>
      </c>
    </row>
    <row r="256" spans="1:14" x14ac:dyDescent="0.25">
      <c r="A256" s="128">
        <v>831</v>
      </c>
      <c r="B256" s="124" t="s">
        <v>261</v>
      </c>
      <c r="C256" s="136">
        <v>210</v>
      </c>
      <c r="D256" s="41">
        <v>32</v>
      </c>
      <c r="E256" s="41">
        <v>321</v>
      </c>
      <c r="F256" s="41">
        <v>154</v>
      </c>
      <c r="G256" s="41">
        <v>3842</v>
      </c>
      <c r="H256" s="38">
        <f>SUM(Ikärakenne[[#This Row],[0–5-vuotiaat]:[16 vuotta täyttäneet]])</f>
        <v>4559</v>
      </c>
      <c r="I256" s="138">
        <v>1719125.1</v>
      </c>
      <c r="J256" s="138">
        <v>277968</v>
      </c>
      <c r="K256" s="138">
        <v>2321256.9300000002</v>
      </c>
      <c r="L256" s="138">
        <v>1914925.32</v>
      </c>
      <c r="M256" s="138">
        <v>246118.52000000002</v>
      </c>
      <c r="N256" s="181">
        <f>SUM(Ikärakenne[[#This Row],[Ikä 0–5]:[Ikä 16+]])</f>
        <v>6479393.870000001</v>
      </c>
    </row>
    <row r="257" spans="1:14" x14ac:dyDescent="0.25">
      <c r="A257" s="128">
        <v>832</v>
      </c>
      <c r="B257" s="124" t="s">
        <v>262</v>
      </c>
      <c r="C257" s="136">
        <v>184</v>
      </c>
      <c r="D257" s="41">
        <v>25</v>
      </c>
      <c r="E257" s="41">
        <v>242</v>
      </c>
      <c r="F257" s="41">
        <v>147</v>
      </c>
      <c r="G257" s="41">
        <v>3227</v>
      </c>
      <c r="H257" s="38">
        <f>SUM(Ikärakenne[[#This Row],[0–5-vuotiaat]:[16 vuotta täyttäneet]])</f>
        <v>3825</v>
      </c>
      <c r="I257" s="138">
        <v>1506281.04</v>
      </c>
      <c r="J257" s="138">
        <v>217162.5</v>
      </c>
      <c r="K257" s="138">
        <v>1749981.8599999999</v>
      </c>
      <c r="L257" s="138">
        <v>1827883.26</v>
      </c>
      <c r="M257" s="138">
        <v>206721.62</v>
      </c>
      <c r="N257" s="181">
        <f>SUM(Ikärakenne[[#This Row],[Ikä 0–5]:[Ikä 16+]])</f>
        <v>5508030.2800000003</v>
      </c>
    </row>
    <row r="258" spans="1:14" x14ac:dyDescent="0.25">
      <c r="A258" s="128">
        <v>833</v>
      </c>
      <c r="B258" s="124" t="s">
        <v>263</v>
      </c>
      <c r="C258" s="136">
        <v>77</v>
      </c>
      <c r="D258" s="41">
        <v>14</v>
      </c>
      <c r="E258" s="41">
        <v>96</v>
      </c>
      <c r="F258" s="41">
        <v>45</v>
      </c>
      <c r="G258" s="41">
        <v>1459</v>
      </c>
      <c r="H258" s="38">
        <f>SUM(Ikärakenne[[#This Row],[0–5-vuotiaat]:[16 vuotta täyttäneet]])</f>
        <v>1691</v>
      </c>
      <c r="I258" s="138">
        <v>630345.87</v>
      </c>
      <c r="J258" s="138">
        <v>121611</v>
      </c>
      <c r="K258" s="138">
        <v>694207.67999999993</v>
      </c>
      <c r="L258" s="138">
        <v>559556.1</v>
      </c>
      <c r="M258" s="138">
        <v>93463.540000000008</v>
      </c>
      <c r="N258" s="181">
        <f>SUM(Ikärakenne[[#This Row],[Ikä 0–5]:[Ikä 16+]])</f>
        <v>2099184.19</v>
      </c>
    </row>
    <row r="259" spans="1:14" x14ac:dyDescent="0.25">
      <c r="A259" s="128">
        <v>834</v>
      </c>
      <c r="B259" s="124" t="s">
        <v>264</v>
      </c>
      <c r="C259" s="136">
        <v>261</v>
      </c>
      <c r="D259" s="41">
        <v>56</v>
      </c>
      <c r="E259" s="41">
        <v>350</v>
      </c>
      <c r="F259" s="41">
        <v>218</v>
      </c>
      <c r="G259" s="41">
        <v>4994</v>
      </c>
      <c r="H259" s="38">
        <f>SUM(Ikärakenne[[#This Row],[0–5-vuotiaat]:[16 vuotta täyttäneet]])</f>
        <v>5879</v>
      </c>
      <c r="I259" s="138">
        <v>2136626.91</v>
      </c>
      <c r="J259" s="138">
        <v>486444</v>
      </c>
      <c r="K259" s="138">
        <v>2530965.5</v>
      </c>
      <c r="L259" s="138">
        <v>2710738.44</v>
      </c>
      <c r="M259" s="138">
        <v>319915.64</v>
      </c>
      <c r="N259" s="181">
        <f>SUM(Ikärakenne[[#This Row],[Ikä 0–5]:[Ikä 16+]])</f>
        <v>8184690.4899999993</v>
      </c>
    </row>
    <row r="260" spans="1:14" x14ac:dyDescent="0.25">
      <c r="A260" s="128">
        <v>837</v>
      </c>
      <c r="B260" s="124" t="s">
        <v>265</v>
      </c>
      <c r="C260" s="136">
        <v>12042</v>
      </c>
      <c r="D260" s="41">
        <v>2069</v>
      </c>
      <c r="E260" s="41">
        <v>13429</v>
      </c>
      <c r="F260" s="41">
        <v>6496</v>
      </c>
      <c r="G260" s="41">
        <v>214973</v>
      </c>
      <c r="H260" s="38">
        <f>SUM(Ikärakenne[[#This Row],[0–5-vuotiaat]:[16 vuotta täyttäneet]])</f>
        <v>249009</v>
      </c>
      <c r="I260" s="138">
        <v>98579545.020000011</v>
      </c>
      <c r="J260" s="138">
        <v>17972368.5</v>
      </c>
      <c r="K260" s="138">
        <v>97109530.569999993</v>
      </c>
      <c r="L260" s="138">
        <v>80775031.679999992</v>
      </c>
      <c r="M260" s="138">
        <v>13771170.380000001</v>
      </c>
      <c r="N260" s="181">
        <f>SUM(Ikärakenne[[#This Row],[Ikä 0–5]:[Ikä 16+]])</f>
        <v>308207646.14999998</v>
      </c>
    </row>
    <row r="261" spans="1:14" x14ac:dyDescent="0.25">
      <c r="A261" s="128">
        <v>844</v>
      </c>
      <c r="B261" s="124" t="s">
        <v>266</v>
      </c>
      <c r="C261" s="136">
        <v>38</v>
      </c>
      <c r="D261" s="41">
        <v>9</v>
      </c>
      <c r="E261" s="41">
        <v>70</v>
      </c>
      <c r="F261" s="41">
        <v>19</v>
      </c>
      <c r="G261" s="41">
        <v>1305</v>
      </c>
      <c r="H261" s="38">
        <f>SUM(Ikärakenne[[#This Row],[0–5-vuotiaat]:[16 vuotta täyttäneet]])</f>
        <v>1441</v>
      </c>
      <c r="I261" s="138">
        <v>311079.78000000003</v>
      </c>
      <c r="J261" s="138">
        <v>78178.5</v>
      </c>
      <c r="K261" s="138">
        <v>506193.1</v>
      </c>
      <c r="L261" s="138">
        <v>236257.02</v>
      </c>
      <c r="M261" s="138">
        <v>83598.3</v>
      </c>
      <c r="N261" s="181">
        <f>SUM(Ikärakenne[[#This Row],[Ikä 0–5]:[Ikä 16+]])</f>
        <v>1215306.7</v>
      </c>
    </row>
    <row r="262" spans="1:14" x14ac:dyDescent="0.25">
      <c r="A262" s="128">
        <v>845</v>
      </c>
      <c r="B262" s="124" t="s">
        <v>267</v>
      </c>
      <c r="C262" s="136">
        <v>151</v>
      </c>
      <c r="D262" s="41">
        <v>27</v>
      </c>
      <c r="E262" s="41">
        <v>202</v>
      </c>
      <c r="F262" s="41">
        <v>103</v>
      </c>
      <c r="G262" s="41">
        <v>2380</v>
      </c>
      <c r="H262" s="38">
        <f>SUM(Ikärakenne[[#This Row],[0–5-vuotiaat]:[16 vuotta täyttäneet]])</f>
        <v>2863</v>
      </c>
      <c r="I262" s="138">
        <v>1236132.81</v>
      </c>
      <c r="J262" s="138">
        <v>234535.5</v>
      </c>
      <c r="K262" s="138">
        <v>1460728.66</v>
      </c>
      <c r="L262" s="138">
        <v>1280761.74</v>
      </c>
      <c r="M262" s="138">
        <v>152462.80000000002</v>
      </c>
      <c r="N262" s="181">
        <f>SUM(Ikärakenne[[#This Row],[Ikä 0–5]:[Ikä 16+]])</f>
        <v>4364621.51</v>
      </c>
    </row>
    <row r="263" spans="1:14" x14ac:dyDescent="0.25">
      <c r="A263" s="128">
        <v>846</v>
      </c>
      <c r="B263" s="124" t="s">
        <v>268</v>
      </c>
      <c r="C263" s="136">
        <v>210</v>
      </c>
      <c r="D263" s="41">
        <v>48</v>
      </c>
      <c r="E263" s="41">
        <v>308</v>
      </c>
      <c r="F263" s="41">
        <v>173</v>
      </c>
      <c r="G263" s="41">
        <v>4123</v>
      </c>
      <c r="H263" s="38">
        <f>SUM(Ikärakenne[[#This Row],[0–5-vuotiaat]:[16 vuotta täyttäneet]])</f>
        <v>4862</v>
      </c>
      <c r="I263" s="138">
        <v>1719125.1</v>
      </c>
      <c r="J263" s="138">
        <v>416952</v>
      </c>
      <c r="K263" s="138">
        <v>2227249.64</v>
      </c>
      <c r="L263" s="138">
        <v>2151182.34</v>
      </c>
      <c r="M263" s="138">
        <v>264119.38</v>
      </c>
      <c r="N263" s="181">
        <f>SUM(Ikärakenne[[#This Row],[Ikä 0–5]:[Ikä 16+]])</f>
        <v>6778628.46</v>
      </c>
    </row>
    <row r="264" spans="1:14" x14ac:dyDescent="0.25">
      <c r="A264" s="128">
        <v>848</v>
      </c>
      <c r="B264" s="124" t="s">
        <v>269</v>
      </c>
      <c r="C264" s="136">
        <v>142</v>
      </c>
      <c r="D264" s="41">
        <v>40</v>
      </c>
      <c r="E264" s="41">
        <v>257</v>
      </c>
      <c r="F264" s="41">
        <v>122</v>
      </c>
      <c r="G264" s="41">
        <v>3599</v>
      </c>
      <c r="H264" s="38">
        <f>SUM(Ikärakenne[[#This Row],[0–5-vuotiaat]:[16 vuotta täyttäneet]])</f>
        <v>4160</v>
      </c>
      <c r="I264" s="138">
        <v>1162456.02</v>
      </c>
      <c r="J264" s="138">
        <v>347460</v>
      </c>
      <c r="K264" s="138">
        <v>1858451.81</v>
      </c>
      <c r="L264" s="138">
        <v>1517018.76</v>
      </c>
      <c r="M264" s="138">
        <v>230551.94</v>
      </c>
      <c r="N264" s="181">
        <f>SUM(Ikärakenne[[#This Row],[Ikä 0–5]:[Ikä 16+]])</f>
        <v>5115938.53</v>
      </c>
    </row>
    <row r="265" spans="1:14" x14ac:dyDescent="0.25">
      <c r="A265" s="128">
        <v>849</v>
      </c>
      <c r="B265" s="124" t="s">
        <v>270</v>
      </c>
      <c r="C265" s="136">
        <v>153</v>
      </c>
      <c r="D265" s="41">
        <v>32</v>
      </c>
      <c r="E265" s="41">
        <v>244</v>
      </c>
      <c r="F265" s="41">
        <v>135</v>
      </c>
      <c r="G265" s="41">
        <v>2339</v>
      </c>
      <c r="H265" s="38">
        <f>SUM(Ikärakenne[[#This Row],[0–5-vuotiaat]:[16 vuotta täyttäneet]])</f>
        <v>2903</v>
      </c>
      <c r="I265" s="138">
        <v>1252505.4300000002</v>
      </c>
      <c r="J265" s="138">
        <v>277968</v>
      </c>
      <c r="K265" s="138">
        <v>1764444.52</v>
      </c>
      <c r="L265" s="138">
        <v>1678668.3</v>
      </c>
      <c r="M265" s="138">
        <v>149836.34</v>
      </c>
      <c r="N265" s="181">
        <f>SUM(Ikärakenne[[#This Row],[Ikä 0–5]:[Ikä 16+]])</f>
        <v>5123422.59</v>
      </c>
    </row>
    <row r="266" spans="1:14" x14ac:dyDescent="0.25">
      <c r="A266" s="128">
        <v>850</v>
      </c>
      <c r="B266" s="124" t="s">
        <v>271</v>
      </c>
      <c r="C266" s="136">
        <v>123</v>
      </c>
      <c r="D266" s="41">
        <v>23</v>
      </c>
      <c r="E266" s="41">
        <v>205</v>
      </c>
      <c r="F266" s="41">
        <v>99</v>
      </c>
      <c r="G266" s="41">
        <v>1957</v>
      </c>
      <c r="H266" s="38">
        <f>SUM(Ikärakenne[[#This Row],[0–5-vuotiaat]:[16 vuotta täyttäneet]])</f>
        <v>2407</v>
      </c>
      <c r="I266" s="138">
        <v>1006916.13</v>
      </c>
      <c r="J266" s="138">
        <v>199789.5</v>
      </c>
      <c r="K266" s="138">
        <v>1482422.65</v>
      </c>
      <c r="L266" s="138">
        <v>1231023.42</v>
      </c>
      <c r="M266" s="138">
        <v>125365.42</v>
      </c>
      <c r="N266" s="181">
        <f>SUM(Ikärakenne[[#This Row],[Ikä 0–5]:[Ikä 16+]])</f>
        <v>4045517.1199999996</v>
      </c>
    </row>
    <row r="267" spans="1:14" x14ac:dyDescent="0.25">
      <c r="A267" s="128">
        <v>851</v>
      </c>
      <c r="B267" s="124" t="s">
        <v>272</v>
      </c>
      <c r="C267" s="136">
        <v>1152</v>
      </c>
      <c r="D267" s="41">
        <v>225</v>
      </c>
      <c r="E267" s="41">
        <v>1555</v>
      </c>
      <c r="F267" s="41">
        <v>822</v>
      </c>
      <c r="G267" s="41">
        <v>17473</v>
      </c>
      <c r="H267" s="38">
        <f>SUM(Ikärakenne[[#This Row],[0–5-vuotiaat]:[16 vuotta täyttäneet]])</f>
        <v>21227</v>
      </c>
      <c r="I267" s="138">
        <v>9430629.120000001</v>
      </c>
      <c r="J267" s="138">
        <v>1954462.5</v>
      </c>
      <c r="K267" s="138">
        <v>11244718.15</v>
      </c>
      <c r="L267" s="138">
        <v>10221224.76</v>
      </c>
      <c r="M267" s="138">
        <v>1119320.3800000001</v>
      </c>
      <c r="N267" s="181">
        <f>SUM(Ikärakenne[[#This Row],[Ikä 0–5]:[Ikä 16+]])</f>
        <v>33970354.910000004</v>
      </c>
    </row>
    <row r="268" spans="1:14" x14ac:dyDescent="0.25">
      <c r="A268" s="128">
        <v>853</v>
      </c>
      <c r="B268" s="124" t="s">
        <v>273</v>
      </c>
      <c r="C268" s="136">
        <v>9439</v>
      </c>
      <c r="D268" s="41">
        <v>1641</v>
      </c>
      <c r="E268" s="41">
        <v>10104</v>
      </c>
      <c r="F268" s="41">
        <v>4897</v>
      </c>
      <c r="G268" s="41">
        <v>171819</v>
      </c>
      <c r="H268" s="38">
        <f>SUM(Ikärakenne[[#This Row],[0–5-vuotiaat]:[16 vuotta täyttäneet]])</f>
        <v>197900</v>
      </c>
      <c r="I268" s="138">
        <v>77270580.090000004</v>
      </c>
      <c r="J268" s="138">
        <v>14254546.5</v>
      </c>
      <c r="K268" s="138">
        <v>73065358.319999993</v>
      </c>
      <c r="L268" s="138">
        <v>60892138.259999998</v>
      </c>
      <c r="M268" s="138">
        <v>11006725.140000001</v>
      </c>
      <c r="N268" s="181">
        <f>SUM(Ikärakenne[[#This Row],[Ikä 0–5]:[Ikä 16+]])</f>
        <v>236489348.31</v>
      </c>
    </row>
    <row r="269" spans="1:14" x14ac:dyDescent="0.25">
      <c r="A269" s="128">
        <v>854</v>
      </c>
      <c r="B269" s="124" t="s">
        <v>274</v>
      </c>
      <c r="C269" s="136">
        <v>102</v>
      </c>
      <c r="D269" s="41">
        <v>24</v>
      </c>
      <c r="E269" s="41">
        <v>148</v>
      </c>
      <c r="F269" s="41">
        <v>60</v>
      </c>
      <c r="G269" s="41">
        <v>2928</v>
      </c>
      <c r="H269" s="38">
        <f>SUM(Ikärakenne[[#This Row],[0–5-vuotiaat]:[16 vuotta täyttäneet]])</f>
        <v>3262</v>
      </c>
      <c r="I269" s="138">
        <v>835003.62</v>
      </c>
      <c r="J269" s="138">
        <v>208476</v>
      </c>
      <c r="K269" s="138">
        <v>1070236.8400000001</v>
      </c>
      <c r="L269" s="138">
        <v>746074.8</v>
      </c>
      <c r="M269" s="138">
        <v>187567.68</v>
      </c>
      <c r="N269" s="181">
        <f>SUM(Ikärakenne[[#This Row],[Ikä 0–5]:[Ikä 16+]])</f>
        <v>3047358.94</v>
      </c>
    </row>
    <row r="270" spans="1:14" x14ac:dyDescent="0.25">
      <c r="A270" s="128">
        <v>857</v>
      </c>
      <c r="B270" s="124" t="s">
        <v>275</v>
      </c>
      <c r="C270" s="136">
        <v>65</v>
      </c>
      <c r="D270" s="41">
        <v>12</v>
      </c>
      <c r="E270" s="41">
        <v>112</v>
      </c>
      <c r="F270" s="41">
        <v>64</v>
      </c>
      <c r="G270" s="41">
        <v>2141</v>
      </c>
      <c r="H270" s="38">
        <f>SUM(Ikärakenne[[#This Row],[0–5-vuotiaat]:[16 vuotta täyttäneet]])</f>
        <v>2394</v>
      </c>
      <c r="I270" s="138">
        <v>532110.15</v>
      </c>
      <c r="J270" s="138">
        <v>104238</v>
      </c>
      <c r="K270" s="138">
        <v>809908.96</v>
      </c>
      <c r="L270" s="138">
        <v>795813.12</v>
      </c>
      <c r="M270" s="138">
        <v>137152.46</v>
      </c>
      <c r="N270" s="181">
        <f>SUM(Ikärakenne[[#This Row],[Ikä 0–5]:[Ikä 16+]])</f>
        <v>2379222.69</v>
      </c>
    </row>
    <row r="271" spans="1:14" x14ac:dyDescent="0.25">
      <c r="A271" s="128">
        <v>858</v>
      </c>
      <c r="B271" s="124" t="s">
        <v>276</v>
      </c>
      <c r="C271" s="136">
        <v>2330</v>
      </c>
      <c r="D271" s="41">
        <v>448</v>
      </c>
      <c r="E271" s="41">
        <v>3166</v>
      </c>
      <c r="F271" s="41">
        <v>1743</v>
      </c>
      <c r="G271" s="41">
        <v>32697</v>
      </c>
      <c r="H271" s="38">
        <f>SUM(Ikärakenne[[#This Row],[0–5-vuotiaat]:[16 vuotta täyttäneet]])</f>
        <v>40384</v>
      </c>
      <c r="I271" s="138">
        <v>19074102.300000001</v>
      </c>
      <c r="J271" s="138">
        <v>3891552</v>
      </c>
      <c r="K271" s="138">
        <v>22894390.780000001</v>
      </c>
      <c r="L271" s="138">
        <v>21673472.940000001</v>
      </c>
      <c r="M271" s="138">
        <v>2094569.82</v>
      </c>
      <c r="N271" s="181">
        <f>SUM(Ikärakenne[[#This Row],[Ikä 0–5]:[Ikä 16+]])</f>
        <v>69628087.839999989</v>
      </c>
    </row>
    <row r="272" spans="1:14" x14ac:dyDescent="0.25">
      <c r="A272" s="128">
        <v>859</v>
      </c>
      <c r="B272" s="124" t="s">
        <v>277</v>
      </c>
      <c r="C272" s="136">
        <v>607</v>
      </c>
      <c r="D272" s="41">
        <v>121</v>
      </c>
      <c r="E272" s="41">
        <v>894</v>
      </c>
      <c r="F272" s="41">
        <v>460</v>
      </c>
      <c r="G272" s="41">
        <v>4480</v>
      </c>
      <c r="H272" s="38">
        <f>SUM(Ikärakenne[[#This Row],[0–5-vuotiaat]:[16 vuotta täyttäneet]])</f>
        <v>6562</v>
      </c>
      <c r="I272" s="138">
        <v>4969090.17</v>
      </c>
      <c r="J272" s="138">
        <v>1051066.5</v>
      </c>
      <c r="K272" s="138">
        <v>6464809.0199999996</v>
      </c>
      <c r="L272" s="138">
        <v>5719906.7999999998</v>
      </c>
      <c r="M272" s="138">
        <v>286988.79999999999</v>
      </c>
      <c r="N272" s="181">
        <f>SUM(Ikärakenne[[#This Row],[Ikä 0–5]:[Ikä 16+]])</f>
        <v>18491861.289999999</v>
      </c>
    </row>
    <row r="273" spans="1:14" x14ac:dyDescent="0.25">
      <c r="A273" s="128">
        <v>886</v>
      </c>
      <c r="B273" s="124" t="s">
        <v>278</v>
      </c>
      <c r="C273" s="136">
        <v>643</v>
      </c>
      <c r="D273" s="41">
        <v>137</v>
      </c>
      <c r="E273" s="41">
        <v>942</v>
      </c>
      <c r="F273" s="41">
        <v>490</v>
      </c>
      <c r="G273" s="41">
        <v>10387</v>
      </c>
      <c r="H273" s="38">
        <f>SUM(Ikärakenne[[#This Row],[0–5-vuotiaat]:[16 vuotta täyttäneet]])</f>
        <v>12599</v>
      </c>
      <c r="I273" s="138">
        <v>5263797.33</v>
      </c>
      <c r="J273" s="138">
        <v>1190050.5</v>
      </c>
      <c r="K273" s="138">
        <v>6811912.8600000003</v>
      </c>
      <c r="L273" s="138">
        <v>6092944.2000000002</v>
      </c>
      <c r="M273" s="138">
        <v>665391.22</v>
      </c>
      <c r="N273" s="181">
        <f>SUM(Ikärakenne[[#This Row],[Ikä 0–5]:[Ikä 16+]])</f>
        <v>20024096.109999999</v>
      </c>
    </row>
    <row r="274" spans="1:14" x14ac:dyDescent="0.25">
      <c r="A274" s="128">
        <v>887</v>
      </c>
      <c r="B274" s="124" t="s">
        <v>279</v>
      </c>
      <c r="C274" s="136">
        <v>178</v>
      </c>
      <c r="D274" s="41">
        <v>39</v>
      </c>
      <c r="E274" s="41">
        <v>265</v>
      </c>
      <c r="F274" s="41">
        <v>137</v>
      </c>
      <c r="G274" s="41">
        <v>3950</v>
      </c>
      <c r="H274" s="38">
        <f>SUM(Ikärakenne[[#This Row],[0–5-vuotiaat]:[16 vuotta täyttäneet]])</f>
        <v>4569</v>
      </c>
      <c r="I274" s="138">
        <v>1457163.1800000002</v>
      </c>
      <c r="J274" s="138">
        <v>338773.5</v>
      </c>
      <c r="K274" s="138">
        <v>1916302.45</v>
      </c>
      <c r="L274" s="138">
        <v>1703537.46</v>
      </c>
      <c r="M274" s="138">
        <v>253037</v>
      </c>
      <c r="N274" s="181">
        <f>SUM(Ikärakenne[[#This Row],[Ikä 0–5]:[Ikä 16+]])</f>
        <v>5668813.5899999999</v>
      </c>
    </row>
    <row r="275" spans="1:14" x14ac:dyDescent="0.25">
      <c r="A275" s="128">
        <v>889</v>
      </c>
      <c r="B275" s="124" t="s">
        <v>280</v>
      </c>
      <c r="C275" s="136">
        <v>110</v>
      </c>
      <c r="D275" s="41">
        <v>21</v>
      </c>
      <c r="E275" s="41">
        <v>179</v>
      </c>
      <c r="F275" s="41">
        <v>79</v>
      </c>
      <c r="G275" s="41">
        <v>2134</v>
      </c>
      <c r="H275" s="38">
        <f>SUM(Ikärakenne[[#This Row],[0–5-vuotiaat]:[16 vuotta täyttäneet]])</f>
        <v>2523</v>
      </c>
      <c r="I275" s="138">
        <v>900494.10000000009</v>
      </c>
      <c r="J275" s="138">
        <v>182416.5</v>
      </c>
      <c r="K275" s="138">
        <v>1294408.07</v>
      </c>
      <c r="L275" s="138">
        <v>982331.82</v>
      </c>
      <c r="M275" s="138">
        <v>136704.04</v>
      </c>
      <c r="N275" s="181">
        <f>SUM(Ikärakenne[[#This Row],[Ikä 0–5]:[Ikä 16+]])</f>
        <v>3496354.53</v>
      </c>
    </row>
    <row r="276" spans="1:14" x14ac:dyDescent="0.25">
      <c r="A276" s="128">
        <v>890</v>
      </c>
      <c r="B276" s="124" t="s">
        <v>281</v>
      </c>
      <c r="C276" s="136">
        <v>50</v>
      </c>
      <c r="D276" s="41">
        <v>14</v>
      </c>
      <c r="E276" s="41">
        <v>59</v>
      </c>
      <c r="F276" s="41">
        <v>39</v>
      </c>
      <c r="G276" s="41">
        <v>1018</v>
      </c>
      <c r="H276" s="38">
        <f>SUM(Ikärakenne[[#This Row],[0–5-vuotiaat]:[16 vuotta täyttäneet]])</f>
        <v>1180</v>
      </c>
      <c r="I276" s="138">
        <v>409315.5</v>
      </c>
      <c r="J276" s="138">
        <v>121611</v>
      </c>
      <c r="K276" s="138">
        <v>426648.47</v>
      </c>
      <c r="L276" s="138">
        <v>484948.62</v>
      </c>
      <c r="M276" s="138">
        <v>65213.08</v>
      </c>
      <c r="N276" s="181">
        <f>SUM(Ikärakenne[[#This Row],[Ikä 0–5]:[Ikä 16+]])</f>
        <v>1507736.67</v>
      </c>
    </row>
    <row r="277" spans="1:14" x14ac:dyDescent="0.25">
      <c r="A277" s="128">
        <v>892</v>
      </c>
      <c r="B277" s="124" t="s">
        <v>282</v>
      </c>
      <c r="C277" s="136">
        <v>280</v>
      </c>
      <c r="D277" s="41">
        <v>63</v>
      </c>
      <c r="E277" s="41">
        <v>389</v>
      </c>
      <c r="F277" s="41">
        <v>200</v>
      </c>
      <c r="G277" s="41">
        <v>2660</v>
      </c>
      <c r="H277" s="38">
        <f>SUM(Ikärakenne[[#This Row],[0–5-vuotiaat]:[16 vuotta täyttäneet]])</f>
        <v>3592</v>
      </c>
      <c r="I277" s="138">
        <v>2292166.8000000003</v>
      </c>
      <c r="J277" s="138">
        <v>547249.5</v>
      </c>
      <c r="K277" s="138">
        <v>2812987.37</v>
      </c>
      <c r="L277" s="138">
        <v>2486916</v>
      </c>
      <c r="M277" s="138">
        <v>170399.6</v>
      </c>
      <c r="N277" s="181">
        <f>SUM(Ikärakenne[[#This Row],[Ikä 0–5]:[Ikä 16+]])</f>
        <v>8309719.2699999996</v>
      </c>
    </row>
    <row r="278" spans="1:14" x14ac:dyDescent="0.25">
      <c r="A278" s="128">
        <v>893</v>
      </c>
      <c r="B278" s="124" t="s">
        <v>283</v>
      </c>
      <c r="C278" s="136">
        <v>432</v>
      </c>
      <c r="D278" s="41">
        <v>92</v>
      </c>
      <c r="E278" s="41">
        <v>575</v>
      </c>
      <c r="F278" s="41">
        <v>321</v>
      </c>
      <c r="G278" s="41">
        <v>6014</v>
      </c>
      <c r="H278" s="38">
        <f>SUM(Ikärakenne[[#This Row],[0–5-vuotiaat]:[16 vuotta täyttäneet]])</f>
        <v>7434</v>
      </c>
      <c r="I278" s="138">
        <v>3536485.9200000004</v>
      </c>
      <c r="J278" s="138">
        <v>799158</v>
      </c>
      <c r="K278" s="138">
        <v>4158014.75</v>
      </c>
      <c r="L278" s="138">
        <v>3991500.18</v>
      </c>
      <c r="M278" s="138">
        <v>385256.84</v>
      </c>
      <c r="N278" s="181">
        <f>SUM(Ikärakenne[[#This Row],[Ikä 0–5]:[Ikä 16+]])</f>
        <v>12870415.689999999</v>
      </c>
    </row>
    <row r="279" spans="1:14" x14ac:dyDescent="0.25">
      <c r="A279" s="128">
        <v>895</v>
      </c>
      <c r="B279" s="124" t="s">
        <v>284</v>
      </c>
      <c r="C279" s="136">
        <v>630</v>
      </c>
      <c r="D279" s="41">
        <v>130</v>
      </c>
      <c r="E279" s="41">
        <v>901</v>
      </c>
      <c r="F279" s="41">
        <v>441</v>
      </c>
      <c r="G279" s="41">
        <v>12990</v>
      </c>
      <c r="H279" s="38">
        <f>SUM(Ikärakenne[[#This Row],[0–5-vuotiaat]:[16 vuotta täyttäneet]])</f>
        <v>15092</v>
      </c>
      <c r="I279" s="138">
        <v>5157375.3</v>
      </c>
      <c r="J279" s="138">
        <v>1129245</v>
      </c>
      <c r="K279" s="138">
        <v>6515428.3300000001</v>
      </c>
      <c r="L279" s="138">
        <v>5483649.7800000003</v>
      </c>
      <c r="M279" s="138">
        <v>832139.4</v>
      </c>
      <c r="N279" s="181">
        <f>SUM(Ikärakenne[[#This Row],[Ikä 0–5]:[Ikä 16+]])</f>
        <v>19117837.809999999</v>
      </c>
    </row>
    <row r="280" spans="1:14" x14ac:dyDescent="0.25">
      <c r="A280" s="128">
        <v>905</v>
      </c>
      <c r="B280" s="124" t="s">
        <v>285</v>
      </c>
      <c r="C280" s="136">
        <v>3407</v>
      </c>
      <c r="D280" s="41">
        <v>682</v>
      </c>
      <c r="E280" s="41">
        <v>4279</v>
      </c>
      <c r="F280" s="41">
        <v>2191</v>
      </c>
      <c r="G280" s="41">
        <v>57429</v>
      </c>
      <c r="H280" s="38">
        <f>SUM(Ikärakenne[[#This Row],[0–5-vuotiaat]:[16 vuotta täyttäneet]])</f>
        <v>67988</v>
      </c>
      <c r="I280" s="138">
        <v>27890758.170000002</v>
      </c>
      <c r="J280" s="138">
        <v>5924193</v>
      </c>
      <c r="K280" s="138">
        <v>30942861.07</v>
      </c>
      <c r="L280" s="138">
        <v>27244164.780000001</v>
      </c>
      <c r="M280" s="138">
        <v>3678901.74</v>
      </c>
      <c r="N280" s="181">
        <f>SUM(Ikärakenne[[#This Row],[Ikä 0–5]:[Ikä 16+]])</f>
        <v>95680878.760000005</v>
      </c>
    </row>
    <row r="281" spans="1:14" x14ac:dyDescent="0.25">
      <c r="A281" s="128">
        <v>908</v>
      </c>
      <c r="B281" s="124" t="s">
        <v>286</v>
      </c>
      <c r="C281" s="136">
        <v>963</v>
      </c>
      <c r="D281" s="41">
        <v>190</v>
      </c>
      <c r="E281" s="41">
        <v>1440</v>
      </c>
      <c r="F281" s="41">
        <v>780</v>
      </c>
      <c r="G281" s="41">
        <v>17330</v>
      </c>
      <c r="H281" s="38">
        <f>SUM(Ikärakenne[[#This Row],[0–5-vuotiaat]:[16 vuotta täyttäneet]])</f>
        <v>20703</v>
      </c>
      <c r="I281" s="138">
        <v>7883416.5300000003</v>
      </c>
      <c r="J281" s="138">
        <v>1650435</v>
      </c>
      <c r="K281" s="138">
        <v>10413115.199999999</v>
      </c>
      <c r="L281" s="138">
        <v>9698972.4000000004</v>
      </c>
      <c r="M281" s="138">
        <v>1110159.8</v>
      </c>
      <c r="N281" s="181">
        <f>SUM(Ikärakenne[[#This Row],[Ikä 0–5]:[Ikä 16+]])</f>
        <v>30756098.930000003</v>
      </c>
    </row>
    <row r="282" spans="1:14" x14ac:dyDescent="0.25">
      <c r="A282" s="128">
        <v>915</v>
      </c>
      <c r="B282" s="124" t="s">
        <v>287</v>
      </c>
      <c r="C282" s="136">
        <v>744</v>
      </c>
      <c r="D282" s="41">
        <v>128</v>
      </c>
      <c r="E282" s="41">
        <v>1019</v>
      </c>
      <c r="F282" s="41">
        <v>574</v>
      </c>
      <c r="G282" s="41">
        <v>17294</v>
      </c>
      <c r="H282" s="38">
        <f>SUM(Ikärakenne[[#This Row],[0–5-vuotiaat]:[16 vuotta täyttäneet]])</f>
        <v>19759</v>
      </c>
      <c r="I282" s="138">
        <v>6090614.6400000006</v>
      </c>
      <c r="J282" s="138">
        <v>1111872</v>
      </c>
      <c r="K282" s="138">
        <v>7368725.2699999996</v>
      </c>
      <c r="L282" s="138">
        <v>7137448.9199999999</v>
      </c>
      <c r="M282" s="138">
        <v>1107853.6400000001</v>
      </c>
      <c r="N282" s="181">
        <f>SUM(Ikärakenne[[#This Row],[Ikä 0–5]:[Ikä 16+]])</f>
        <v>22816514.469999999</v>
      </c>
    </row>
    <row r="283" spans="1:14" x14ac:dyDescent="0.25">
      <c r="A283" s="128">
        <v>918</v>
      </c>
      <c r="B283" s="124" t="s">
        <v>288</v>
      </c>
      <c r="C283" s="136">
        <v>106</v>
      </c>
      <c r="D283" s="41">
        <v>16</v>
      </c>
      <c r="E283" s="41">
        <v>137</v>
      </c>
      <c r="F283" s="41">
        <v>75</v>
      </c>
      <c r="G283" s="41">
        <v>1894</v>
      </c>
      <c r="H283" s="38">
        <f>SUM(Ikärakenne[[#This Row],[0–5-vuotiaat]:[16 vuotta täyttäneet]])</f>
        <v>2228</v>
      </c>
      <c r="I283" s="138">
        <v>867748.86</v>
      </c>
      <c r="J283" s="138">
        <v>138984</v>
      </c>
      <c r="K283" s="138">
        <v>990692.21</v>
      </c>
      <c r="L283" s="138">
        <v>932593.5</v>
      </c>
      <c r="M283" s="138">
        <v>121329.64</v>
      </c>
      <c r="N283" s="181">
        <f>SUM(Ikärakenne[[#This Row],[Ikä 0–5]:[Ikä 16+]])</f>
        <v>3051348.21</v>
      </c>
    </row>
    <row r="284" spans="1:14" x14ac:dyDescent="0.25">
      <c r="A284" s="128">
        <v>921</v>
      </c>
      <c r="B284" s="124" t="s">
        <v>289</v>
      </c>
      <c r="C284" s="136">
        <v>43</v>
      </c>
      <c r="D284" s="41">
        <v>11</v>
      </c>
      <c r="E284" s="41">
        <v>71</v>
      </c>
      <c r="F284" s="41">
        <v>51</v>
      </c>
      <c r="G284" s="41">
        <v>1718</v>
      </c>
      <c r="H284" s="38">
        <f>SUM(Ikärakenne[[#This Row],[0–5-vuotiaat]:[16 vuotta täyttäneet]])</f>
        <v>1894</v>
      </c>
      <c r="I284" s="138">
        <v>352011.33</v>
      </c>
      <c r="J284" s="138">
        <v>95551.5</v>
      </c>
      <c r="K284" s="138">
        <v>513424.43</v>
      </c>
      <c r="L284" s="138">
        <v>634163.57999999996</v>
      </c>
      <c r="M284" s="138">
        <v>110055.08</v>
      </c>
      <c r="N284" s="181">
        <f>SUM(Ikärakenne[[#This Row],[Ikä 0–5]:[Ikä 16+]])</f>
        <v>1705205.92</v>
      </c>
    </row>
    <row r="285" spans="1:14" x14ac:dyDescent="0.25">
      <c r="A285" s="128">
        <v>922</v>
      </c>
      <c r="B285" s="124" t="s">
        <v>290</v>
      </c>
      <c r="C285" s="136">
        <v>260</v>
      </c>
      <c r="D285" s="41">
        <v>59</v>
      </c>
      <c r="E285" s="41">
        <v>405</v>
      </c>
      <c r="F285" s="41">
        <v>206</v>
      </c>
      <c r="G285" s="41">
        <v>3571</v>
      </c>
      <c r="H285" s="38">
        <f>SUM(Ikärakenne[[#This Row],[0–5-vuotiaat]:[16 vuotta täyttäneet]])</f>
        <v>4501</v>
      </c>
      <c r="I285" s="138">
        <v>2128440.6</v>
      </c>
      <c r="J285" s="138">
        <v>512503.5</v>
      </c>
      <c r="K285" s="138">
        <v>2928688.65</v>
      </c>
      <c r="L285" s="138">
        <v>2561523.48</v>
      </c>
      <c r="M285" s="138">
        <v>228758.26</v>
      </c>
      <c r="N285" s="181">
        <f>SUM(Ikärakenne[[#This Row],[Ikä 0–5]:[Ikä 16+]])</f>
        <v>8359914.4900000002</v>
      </c>
    </row>
    <row r="286" spans="1:14" x14ac:dyDescent="0.25">
      <c r="A286" s="128">
        <v>924</v>
      </c>
      <c r="B286" s="124" t="s">
        <v>291</v>
      </c>
      <c r="C286" s="136">
        <v>128</v>
      </c>
      <c r="D286" s="41">
        <v>20</v>
      </c>
      <c r="E286" s="41">
        <v>193</v>
      </c>
      <c r="F286" s="41">
        <v>117</v>
      </c>
      <c r="G286" s="41">
        <v>2488</v>
      </c>
      <c r="H286" s="38">
        <f>SUM(Ikärakenne[[#This Row],[0–5-vuotiaat]:[16 vuotta täyttäneet]])</f>
        <v>2946</v>
      </c>
      <c r="I286" s="138">
        <v>1047847.68</v>
      </c>
      <c r="J286" s="138">
        <v>173730</v>
      </c>
      <c r="K286" s="138">
        <v>1395646.69</v>
      </c>
      <c r="L286" s="138">
        <v>1454845.86</v>
      </c>
      <c r="M286" s="138">
        <v>159381.28</v>
      </c>
      <c r="N286" s="181">
        <f>SUM(Ikärakenne[[#This Row],[Ikä 0–5]:[Ikä 16+]])</f>
        <v>4231451.5100000007</v>
      </c>
    </row>
    <row r="287" spans="1:14" x14ac:dyDescent="0.25">
      <c r="A287" s="128">
        <v>925</v>
      </c>
      <c r="B287" s="124" t="s">
        <v>292</v>
      </c>
      <c r="C287" s="136">
        <v>141</v>
      </c>
      <c r="D287" s="41">
        <v>35</v>
      </c>
      <c r="E287" s="41">
        <v>248</v>
      </c>
      <c r="F287" s="41">
        <v>97</v>
      </c>
      <c r="G287" s="41">
        <v>2906</v>
      </c>
      <c r="H287" s="38">
        <f>SUM(Ikärakenne[[#This Row],[0–5-vuotiaat]:[16 vuotta täyttäneet]])</f>
        <v>3427</v>
      </c>
      <c r="I287" s="138">
        <v>1154269.71</v>
      </c>
      <c r="J287" s="138">
        <v>304027.5</v>
      </c>
      <c r="K287" s="138">
        <v>1793369.84</v>
      </c>
      <c r="L287" s="138">
        <v>1206154.26</v>
      </c>
      <c r="M287" s="138">
        <v>186158.36000000002</v>
      </c>
      <c r="N287" s="181">
        <f>SUM(Ikärakenne[[#This Row],[Ikä 0–5]:[Ikä 16+]])</f>
        <v>4643979.67</v>
      </c>
    </row>
    <row r="288" spans="1:14" x14ac:dyDescent="0.25">
      <c r="A288" s="128">
        <v>927</v>
      </c>
      <c r="B288" s="124" t="s">
        <v>293</v>
      </c>
      <c r="C288" s="136">
        <v>1608</v>
      </c>
      <c r="D288" s="41">
        <v>295</v>
      </c>
      <c r="E288" s="41">
        <v>2259</v>
      </c>
      <c r="F288" s="41">
        <v>1256</v>
      </c>
      <c r="G288" s="41">
        <v>23495</v>
      </c>
      <c r="H288" s="38">
        <f>SUM(Ikärakenne[[#This Row],[0–5-vuotiaat]:[16 vuotta täyttäneet]])</f>
        <v>28913</v>
      </c>
      <c r="I288" s="138">
        <v>13163586.48</v>
      </c>
      <c r="J288" s="138">
        <v>2562517.5</v>
      </c>
      <c r="K288" s="138">
        <v>16335574.470000001</v>
      </c>
      <c r="L288" s="138">
        <v>15617832.48</v>
      </c>
      <c r="M288" s="138">
        <v>1505089.7</v>
      </c>
      <c r="N288" s="181">
        <f>SUM(Ikärakenne[[#This Row],[Ikä 0–5]:[Ikä 16+]])</f>
        <v>49184600.63000001</v>
      </c>
    </row>
    <row r="289" spans="1:14" x14ac:dyDescent="0.25">
      <c r="A289" s="128">
        <v>931</v>
      </c>
      <c r="B289" s="124" t="s">
        <v>294</v>
      </c>
      <c r="C289" s="136">
        <v>231</v>
      </c>
      <c r="D289" s="41">
        <v>51</v>
      </c>
      <c r="E289" s="41">
        <v>283</v>
      </c>
      <c r="F289" s="41">
        <v>151</v>
      </c>
      <c r="G289" s="41">
        <v>5235</v>
      </c>
      <c r="H289" s="38">
        <f>SUM(Ikärakenne[[#This Row],[0–5-vuotiaat]:[16 vuotta täyttäneet]])</f>
        <v>5951</v>
      </c>
      <c r="I289" s="138">
        <v>1891037.61</v>
      </c>
      <c r="J289" s="138">
        <v>443011.5</v>
      </c>
      <c r="K289" s="138">
        <v>2046466.39</v>
      </c>
      <c r="L289" s="138">
        <v>1877621.58</v>
      </c>
      <c r="M289" s="138">
        <v>335354.10000000003</v>
      </c>
      <c r="N289" s="181">
        <f>SUM(Ikärakenne[[#This Row],[Ikä 0–5]:[Ikä 16+]])</f>
        <v>6593491.1799999997</v>
      </c>
    </row>
    <row r="290" spans="1:14" x14ac:dyDescent="0.25">
      <c r="A290" s="128">
        <v>934</v>
      </c>
      <c r="B290" s="124" t="s">
        <v>295</v>
      </c>
      <c r="C290" s="136">
        <v>83</v>
      </c>
      <c r="D290" s="41">
        <v>25</v>
      </c>
      <c r="E290" s="41">
        <v>181</v>
      </c>
      <c r="F290" s="41">
        <v>78</v>
      </c>
      <c r="G290" s="41">
        <v>2304</v>
      </c>
      <c r="H290" s="38">
        <f>SUM(Ikärakenne[[#This Row],[0–5-vuotiaat]:[16 vuotta täyttäneet]])</f>
        <v>2671</v>
      </c>
      <c r="I290" s="138">
        <v>679463.73</v>
      </c>
      <c r="J290" s="138">
        <v>217162.5</v>
      </c>
      <c r="K290" s="138">
        <v>1308870.73</v>
      </c>
      <c r="L290" s="138">
        <v>969897.24</v>
      </c>
      <c r="M290" s="138">
        <v>147594.23999999999</v>
      </c>
      <c r="N290" s="181">
        <f>SUM(Ikärakenne[[#This Row],[Ikä 0–5]:[Ikä 16+]])</f>
        <v>3322988.4400000004</v>
      </c>
    </row>
    <row r="291" spans="1:14" x14ac:dyDescent="0.25">
      <c r="A291" s="128">
        <v>935</v>
      </c>
      <c r="B291" s="124" t="s">
        <v>296</v>
      </c>
      <c r="C291" s="136">
        <v>92</v>
      </c>
      <c r="D291" s="41">
        <v>19</v>
      </c>
      <c r="E291" s="41">
        <v>174</v>
      </c>
      <c r="F291" s="41">
        <v>78</v>
      </c>
      <c r="G291" s="41">
        <v>2622</v>
      </c>
      <c r="H291" s="38">
        <f>SUM(Ikärakenne[[#This Row],[0–5-vuotiaat]:[16 vuotta täyttäneet]])</f>
        <v>2985</v>
      </c>
      <c r="I291" s="138">
        <v>753140.52</v>
      </c>
      <c r="J291" s="138">
        <v>165043.5</v>
      </c>
      <c r="K291" s="138">
        <v>1258251.42</v>
      </c>
      <c r="L291" s="138">
        <v>969897.24</v>
      </c>
      <c r="M291" s="138">
        <v>167965.32</v>
      </c>
      <c r="N291" s="181">
        <f>SUM(Ikärakenne[[#This Row],[Ikä 0–5]:[Ikä 16+]])</f>
        <v>3314297.9999999995</v>
      </c>
    </row>
    <row r="292" spans="1:14" x14ac:dyDescent="0.25">
      <c r="A292" s="128">
        <v>936</v>
      </c>
      <c r="B292" s="124" t="s">
        <v>297</v>
      </c>
      <c r="C292" s="136">
        <v>230</v>
      </c>
      <c r="D292" s="41">
        <v>50</v>
      </c>
      <c r="E292" s="41">
        <v>336</v>
      </c>
      <c r="F292" s="41">
        <v>193</v>
      </c>
      <c r="G292" s="41">
        <v>5586</v>
      </c>
      <c r="H292" s="38">
        <f>SUM(Ikärakenne[[#This Row],[0–5-vuotiaat]:[16 vuotta täyttäneet]])</f>
        <v>6395</v>
      </c>
      <c r="I292" s="138">
        <v>1882851.3</v>
      </c>
      <c r="J292" s="138">
        <v>434325</v>
      </c>
      <c r="K292" s="138">
        <v>2429726.88</v>
      </c>
      <c r="L292" s="138">
        <v>2399873.94</v>
      </c>
      <c r="M292" s="138">
        <v>357839.16000000003</v>
      </c>
      <c r="N292" s="181">
        <f>SUM(Ikärakenne[[#This Row],[Ikä 0–5]:[Ikä 16+]])</f>
        <v>7504616.2799999993</v>
      </c>
    </row>
    <row r="293" spans="1:14" x14ac:dyDescent="0.25">
      <c r="A293" s="128">
        <v>946</v>
      </c>
      <c r="B293" s="124" t="s">
        <v>298</v>
      </c>
      <c r="C293" s="136">
        <v>386</v>
      </c>
      <c r="D293" s="41">
        <v>60</v>
      </c>
      <c r="E293" s="41">
        <v>471</v>
      </c>
      <c r="F293" s="41">
        <v>244</v>
      </c>
      <c r="G293" s="41">
        <v>5126</v>
      </c>
      <c r="H293" s="38">
        <f>SUM(Ikärakenne[[#This Row],[0–5-vuotiaat]:[16 vuotta täyttäneet]])</f>
        <v>6287</v>
      </c>
      <c r="I293" s="138">
        <v>3159915.66</v>
      </c>
      <c r="J293" s="138">
        <v>521190</v>
      </c>
      <c r="K293" s="138">
        <v>3405956.43</v>
      </c>
      <c r="L293" s="138">
        <v>3034037.52</v>
      </c>
      <c r="M293" s="138">
        <v>328371.56</v>
      </c>
      <c r="N293" s="181">
        <f>SUM(Ikärakenne[[#This Row],[Ikä 0–5]:[Ikä 16+]])</f>
        <v>10449471.17</v>
      </c>
    </row>
    <row r="294" spans="1:14" x14ac:dyDescent="0.25">
      <c r="A294" s="128">
        <v>976</v>
      </c>
      <c r="B294" s="124" t="s">
        <v>299</v>
      </c>
      <c r="C294" s="136">
        <v>111</v>
      </c>
      <c r="D294" s="41">
        <v>21</v>
      </c>
      <c r="E294" s="41">
        <v>178</v>
      </c>
      <c r="F294" s="41">
        <v>94</v>
      </c>
      <c r="G294" s="41">
        <v>3384</v>
      </c>
      <c r="H294" s="38">
        <f>SUM(Ikärakenne[[#This Row],[0–5-vuotiaat]:[16 vuotta täyttäneet]])</f>
        <v>3788</v>
      </c>
      <c r="I294" s="138">
        <v>908680.41</v>
      </c>
      <c r="J294" s="138">
        <v>182416.5</v>
      </c>
      <c r="K294" s="138">
        <v>1287176.74</v>
      </c>
      <c r="L294" s="138">
        <v>1168850.52</v>
      </c>
      <c r="M294" s="138">
        <v>216779.04</v>
      </c>
      <c r="N294" s="181">
        <f>SUM(Ikärakenne[[#This Row],[Ikä 0–5]:[Ikä 16+]])</f>
        <v>3763903.2100000004</v>
      </c>
    </row>
    <row r="295" spans="1:14" x14ac:dyDescent="0.25">
      <c r="A295" s="128">
        <v>977</v>
      </c>
      <c r="B295" s="124" t="s">
        <v>300</v>
      </c>
      <c r="C295" s="136">
        <v>1028</v>
      </c>
      <c r="D295" s="41">
        <v>209</v>
      </c>
      <c r="E295" s="41">
        <v>1432</v>
      </c>
      <c r="F295" s="41">
        <v>662</v>
      </c>
      <c r="G295" s="41">
        <v>11962</v>
      </c>
      <c r="H295" s="38">
        <f>SUM(Ikärakenne[[#This Row],[0–5-vuotiaat]:[16 vuotta täyttäneet]])</f>
        <v>15293</v>
      </c>
      <c r="I295" s="138">
        <v>8415526.6799999997</v>
      </c>
      <c r="J295" s="138">
        <v>1815478.5</v>
      </c>
      <c r="K295" s="138">
        <v>10355264.560000001</v>
      </c>
      <c r="L295" s="138">
        <v>8231691.96</v>
      </c>
      <c r="M295" s="138">
        <v>766285.72</v>
      </c>
      <c r="N295" s="181">
        <f>SUM(Ikärakenne[[#This Row],[Ikä 0–5]:[Ikä 16+]])</f>
        <v>29584247.420000002</v>
      </c>
    </row>
    <row r="296" spans="1:14" x14ac:dyDescent="0.25">
      <c r="A296" s="128">
        <v>980</v>
      </c>
      <c r="B296" s="124" t="s">
        <v>301</v>
      </c>
      <c r="C296" s="136">
        <v>2249</v>
      </c>
      <c r="D296" s="41">
        <v>452</v>
      </c>
      <c r="E296" s="41">
        <v>3031</v>
      </c>
      <c r="F296" s="41">
        <v>1537</v>
      </c>
      <c r="G296" s="41">
        <v>26338</v>
      </c>
      <c r="H296" s="38">
        <f>SUM(Ikärakenne[[#This Row],[0–5-vuotiaat]:[16 vuotta täyttäneet]])</f>
        <v>33607</v>
      </c>
      <c r="I296" s="138">
        <v>18411011.190000001</v>
      </c>
      <c r="J296" s="138">
        <v>3926298</v>
      </c>
      <c r="K296" s="138">
        <v>21918161.23</v>
      </c>
      <c r="L296" s="138">
        <v>19111949.460000001</v>
      </c>
      <c r="M296" s="138">
        <v>1687212.28</v>
      </c>
      <c r="N296" s="181">
        <f>SUM(Ikärakenne[[#This Row],[Ikä 0–5]:[Ikä 16+]])</f>
        <v>65054632.160000004</v>
      </c>
    </row>
    <row r="297" spans="1:14" x14ac:dyDescent="0.25">
      <c r="A297" s="128">
        <v>981</v>
      </c>
      <c r="B297" s="124" t="s">
        <v>302</v>
      </c>
      <c r="C297" s="136">
        <v>76</v>
      </c>
      <c r="D297" s="41">
        <v>14</v>
      </c>
      <c r="E297" s="41">
        <v>120</v>
      </c>
      <c r="F297" s="41">
        <v>69</v>
      </c>
      <c r="G297" s="41">
        <v>1958</v>
      </c>
      <c r="H297" s="38">
        <f>SUM(Ikärakenne[[#This Row],[0–5-vuotiaat]:[16 vuotta täyttäneet]])</f>
        <v>2237</v>
      </c>
      <c r="I297" s="138">
        <v>622159.56000000006</v>
      </c>
      <c r="J297" s="138">
        <v>121611</v>
      </c>
      <c r="K297" s="138">
        <v>867759.6</v>
      </c>
      <c r="L297" s="138">
        <v>857986.02</v>
      </c>
      <c r="M297" s="138">
        <v>125429.48000000001</v>
      </c>
      <c r="N297" s="181">
        <f>SUM(Ikärakenne[[#This Row],[Ikä 0–5]:[Ikä 16+]])</f>
        <v>2594945.66</v>
      </c>
    </row>
    <row r="298" spans="1:14" x14ac:dyDescent="0.25">
      <c r="A298" s="128">
        <v>989</v>
      </c>
      <c r="B298" s="124" t="s">
        <v>303</v>
      </c>
      <c r="C298" s="136">
        <v>229</v>
      </c>
      <c r="D298" s="41">
        <v>45</v>
      </c>
      <c r="E298" s="41">
        <v>292</v>
      </c>
      <c r="F298" s="41">
        <v>213</v>
      </c>
      <c r="G298" s="41">
        <v>4627</v>
      </c>
      <c r="H298" s="38">
        <f>SUM(Ikärakenne[[#This Row],[0–5-vuotiaat]:[16 vuotta täyttäneet]])</f>
        <v>5406</v>
      </c>
      <c r="I298" s="138">
        <v>1874664.99</v>
      </c>
      <c r="J298" s="138">
        <v>390892.5</v>
      </c>
      <c r="K298" s="138">
        <v>2111548.36</v>
      </c>
      <c r="L298" s="138">
        <v>2648565.54</v>
      </c>
      <c r="M298" s="138">
        <v>296405.62</v>
      </c>
      <c r="N298" s="181">
        <f>SUM(Ikärakenne[[#This Row],[Ikä 0–5]:[Ikä 16+]])</f>
        <v>7322077.0099999998</v>
      </c>
    </row>
    <row r="299" spans="1:14" x14ac:dyDescent="0.25">
      <c r="A299" s="128">
        <v>992</v>
      </c>
      <c r="B299" s="124" t="s">
        <v>304</v>
      </c>
      <c r="C299" s="136">
        <v>816</v>
      </c>
      <c r="D299" s="41">
        <v>160</v>
      </c>
      <c r="E299" s="41">
        <v>1229</v>
      </c>
      <c r="F299" s="41">
        <v>669</v>
      </c>
      <c r="G299" s="41">
        <v>15246</v>
      </c>
      <c r="H299" s="38">
        <f>SUM(Ikärakenne[[#This Row],[0–5-vuotiaat]:[16 vuotta täyttäneet]])</f>
        <v>18120</v>
      </c>
      <c r="I299" s="138">
        <v>6680028.96</v>
      </c>
      <c r="J299" s="138">
        <v>1389840</v>
      </c>
      <c r="K299" s="138">
        <v>8887304.5700000003</v>
      </c>
      <c r="L299" s="138">
        <v>8318734.0199999996</v>
      </c>
      <c r="M299" s="138">
        <v>976658.76</v>
      </c>
      <c r="N299" s="181">
        <f>SUM(Ikärakenne[[#This Row],[Ikä 0–5]:[Ikä 16+]])</f>
        <v>26252566.310000002</v>
      </c>
    </row>
    <row r="303" spans="1:14" x14ac:dyDescent="0.25">
      <c r="C303" s="133"/>
    </row>
    <row r="304" spans="1:14" x14ac:dyDescent="0.25">
      <c r="C304" s="41"/>
      <c r="D304" s="41"/>
      <c r="E304" s="41"/>
      <c r="F304" s="41"/>
      <c r="G304" s="41"/>
    </row>
    <row r="305" spans="3:7" x14ac:dyDescent="0.25">
      <c r="C305" s="133"/>
    </row>
    <row r="306" spans="3:7" x14ac:dyDescent="0.25">
      <c r="C306" s="41"/>
      <c r="D306" s="41"/>
      <c r="E306" s="41"/>
      <c r="F306" s="41"/>
      <c r="G306" s="41"/>
    </row>
  </sheetData>
  <pageMargins left="0.31496062992125984" right="0.31496062992125984" top="0.55118110236220474" bottom="0.55118110236220474" header="0.31496062992125984" footer="0.31496062992125984"/>
  <pageSetup paperSize="9" scale="65" orientation="landscape" r:id="rId1"/>
  <tableParts count="2">
    <tablePart r:id="rId2"/>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305"/>
  <sheetViews>
    <sheetView zoomScale="80" zoomScaleNormal="80" workbookViewId="0">
      <pane xSplit="2" ySplit="11" topLeftCell="Q12" activePane="bottomRight" state="frozen"/>
      <selection activeCell="G29" sqref="G29"/>
      <selection pane="topRight" activeCell="G29" sqref="G29"/>
      <selection pane="bottomLeft" activeCell="G29" sqref="G29"/>
      <selection pane="bottomRight"/>
    </sheetView>
  </sheetViews>
  <sheetFormatPr defaultRowHeight="15" x14ac:dyDescent="0.25"/>
  <cols>
    <col min="1" max="1" width="20" style="90" customWidth="1"/>
    <col min="2" max="2" width="23.625" style="154" customWidth="1"/>
    <col min="3" max="3" width="17.5" style="140" customWidth="1"/>
    <col min="4" max="4" width="12.625" style="133" customWidth="1"/>
    <col min="5" max="5" width="10.375" style="133" customWidth="1"/>
    <col min="6" max="6" width="15.125" style="42" customWidth="1"/>
    <col min="7" max="7" width="18.875" style="156" customWidth="1"/>
    <col min="8" max="8" width="13" style="156" bestFit="1" customWidth="1"/>
    <col min="9" max="9" width="18.125" style="158" bestFit="1" customWidth="1"/>
    <col min="10" max="10" width="17.625" style="15" customWidth="1"/>
    <col min="11" max="11" width="16.125" style="42" customWidth="1"/>
    <col min="12" max="12" width="14.875" style="102" bestFit="1" customWidth="1"/>
    <col min="13" max="13" width="18.625" style="156" customWidth="1"/>
    <col min="14" max="14" width="16.125" style="156" customWidth="1"/>
    <col min="15" max="15" width="19.125" style="156" bestFit="1" customWidth="1"/>
    <col min="16" max="16" width="17.625" style="42" customWidth="1"/>
    <col min="17" max="17" width="15.125" style="42" customWidth="1"/>
    <col min="18" max="18" width="16.625" style="161" customWidth="1"/>
    <col min="19" max="19" width="18.375" style="90" customWidth="1"/>
    <col min="20" max="20" width="17.875" style="169" customWidth="1"/>
    <col min="21" max="21" width="17.625" style="35" bestFit="1" customWidth="1"/>
    <col min="22" max="22" width="25.625" style="35" bestFit="1" customWidth="1"/>
    <col min="23" max="23" width="14.625" style="35" bestFit="1" customWidth="1"/>
    <col min="24" max="24" width="13.125" style="35" bestFit="1" customWidth="1"/>
    <col min="25" max="25" width="15.375" style="35" bestFit="1" customWidth="1"/>
    <col min="26" max="26" width="11.125" style="35" bestFit="1" customWidth="1"/>
    <col min="27" max="27" width="20.125" style="162" bestFit="1" customWidth="1"/>
    <col min="28" max="28" width="17.125" style="35" bestFit="1" customWidth="1"/>
    <col min="29" max="29" width="18.625" style="35" bestFit="1" customWidth="1"/>
    <col min="30" max="30" width="16" style="26" bestFit="1" customWidth="1"/>
  </cols>
  <sheetData>
    <row r="1" spans="1:32" ht="23.25" x14ac:dyDescent="0.35">
      <c r="A1" s="318" t="s">
        <v>756</v>
      </c>
      <c r="D1" s="155"/>
      <c r="E1" s="373"/>
      <c r="F1" s="157"/>
      <c r="H1" s="157"/>
      <c r="R1" s="15"/>
      <c r="AD1" s="167"/>
      <c r="AF1" s="103"/>
    </row>
    <row r="2" spans="1:32" x14ac:dyDescent="0.25">
      <c r="A2" s="154" t="s">
        <v>367</v>
      </c>
      <c r="C2" s="159"/>
      <c r="D2" s="160"/>
      <c r="E2" s="160"/>
      <c r="AD2" s="167"/>
    </row>
    <row r="3" spans="1:32" x14ac:dyDescent="0.25">
      <c r="A3" s="321" t="s">
        <v>1</v>
      </c>
      <c r="B3" s="322">
        <f>COUNT(C13:C305)</f>
        <v>293</v>
      </c>
      <c r="E3" s="163"/>
      <c r="H3" s="164"/>
      <c r="I3" s="163"/>
      <c r="J3" s="163"/>
      <c r="K3" s="163"/>
      <c r="O3" s="165"/>
      <c r="P3" s="165"/>
      <c r="Q3" s="165"/>
      <c r="R3" s="130"/>
      <c r="S3" s="176"/>
      <c r="T3" s="340"/>
      <c r="U3" s="163"/>
      <c r="V3" s="163"/>
      <c r="W3" s="163"/>
      <c r="X3" s="163"/>
      <c r="Y3" s="163"/>
      <c r="Z3" s="163"/>
      <c r="AA3" s="163"/>
      <c r="AB3" s="163"/>
      <c r="AC3" s="191"/>
      <c r="AD3" s="167"/>
    </row>
    <row r="4" spans="1:32" x14ac:dyDescent="0.25">
      <c r="A4" s="154" t="s">
        <v>676</v>
      </c>
      <c r="B4" s="154" t="s">
        <v>687</v>
      </c>
      <c r="F4" s="133"/>
      <c r="H4" s="164"/>
      <c r="J4" s="26"/>
      <c r="T4" s="354"/>
      <c r="U4" s="192"/>
      <c r="V4" s="192"/>
      <c r="W4" s="192"/>
      <c r="X4" s="192"/>
      <c r="Y4" s="192"/>
      <c r="Z4" s="192"/>
      <c r="AA4" s="192"/>
      <c r="AD4" s="167"/>
    </row>
    <row r="5" spans="1:32" ht="29.25" x14ac:dyDescent="0.25">
      <c r="A5" s="90" t="s">
        <v>677</v>
      </c>
      <c r="B5" s="90" t="s">
        <v>683</v>
      </c>
      <c r="E5" s="42"/>
      <c r="G5" s="149"/>
      <c r="H5" s="149"/>
      <c r="I5" s="167"/>
      <c r="L5" s="163"/>
      <c r="M5" s="163"/>
      <c r="N5" s="163"/>
      <c r="O5" s="163"/>
      <c r="P5" s="163"/>
      <c r="Q5" s="163"/>
      <c r="R5" s="163"/>
      <c r="S5" s="163"/>
      <c r="T5" s="355" t="s">
        <v>662</v>
      </c>
      <c r="U5" s="221" t="s">
        <v>689</v>
      </c>
      <c r="V5" s="221" t="s">
        <v>690</v>
      </c>
      <c r="W5" s="221" t="s">
        <v>663</v>
      </c>
      <c r="X5" s="221" t="s">
        <v>664</v>
      </c>
      <c r="Y5" s="221" t="s">
        <v>372</v>
      </c>
      <c r="Z5" s="222" t="s">
        <v>665</v>
      </c>
      <c r="AA5" s="221" t="s">
        <v>666</v>
      </c>
      <c r="AC5" s="166"/>
      <c r="AD5" s="167"/>
    </row>
    <row r="6" spans="1:32" x14ac:dyDescent="0.25">
      <c r="A6" s="90" t="s">
        <v>678</v>
      </c>
      <c r="B6" s="90" t="s">
        <v>684</v>
      </c>
      <c r="G6" s="149"/>
      <c r="H6" s="149"/>
      <c r="I6" s="167"/>
      <c r="L6" s="134"/>
      <c r="M6" s="149"/>
      <c r="N6" s="149"/>
      <c r="O6" s="149"/>
      <c r="R6" s="168"/>
      <c r="S6" s="171"/>
      <c r="T6" s="327">
        <v>69.27</v>
      </c>
      <c r="U6" s="328">
        <v>294.01</v>
      </c>
      <c r="V6" s="328">
        <v>294.01</v>
      </c>
      <c r="W6" s="328">
        <v>1717.54</v>
      </c>
      <c r="X6" s="328">
        <v>41.53</v>
      </c>
      <c r="Y6" s="328">
        <v>404.68</v>
      </c>
      <c r="Z6" s="328">
        <v>296.02</v>
      </c>
      <c r="AA6" s="328">
        <v>28.43</v>
      </c>
      <c r="AC6" s="170"/>
      <c r="AD6" s="351"/>
    </row>
    <row r="7" spans="1:32" x14ac:dyDescent="0.25">
      <c r="A7" s="90" t="s">
        <v>679</v>
      </c>
      <c r="B7" s="174" t="s">
        <v>685</v>
      </c>
      <c r="E7" s="42"/>
      <c r="I7" s="167"/>
      <c r="L7" s="42"/>
      <c r="M7" s="149"/>
      <c r="S7" s="149"/>
      <c r="AD7" s="170"/>
    </row>
    <row r="8" spans="1:32" s="152" customFormat="1" x14ac:dyDescent="0.25">
      <c r="A8" s="90" t="s">
        <v>680</v>
      </c>
      <c r="B8" s="175" t="s">
        <v>686</v>
      </c>
      <c r="C8" s="343"/>
      <c r="D8" s="343"/>
      <c r="E8" s="343"/>
      <c r="F8" s="343"/>
      <c r="G8" s="343"/>
      <c r="H8" s="343"/>
      <c r="I8" s="343"/>
      <c r="J8" s="343"/>
      <c r="K8" s="343"/>
      <c r="L8" s="343"/>
      <c r="M8" s="343"/>
      <c r="N8" s="343"/>
      <c r="O8" s="343"/>
      <c r="P8" s="343"/>
      <c r="Q8" s="343"/>
      <c r="R8" s="343"/>
      <c r="S8" s="343"/>
      <c r="T8" s="340"/>
      <c r="U8" s="163"/>
      <c r="V8" s="163"/>
      <c r="W8" s="163"/>
      <c r="X8" s="163"/>
      <c r="Y8" s="163"/>
      <c r="Z8" s="163"/>
      <c r="AA8" s="163"/>
      <c r="AB8" s="163"/>
      <c r="AC8" s="163"/>
      <c r="AD8" s="163"/>
      <c r="AE8" s="153"/>
    </row>
    <row r="9" spans="1:32" s="152" customFormat="1" ht="14.25" x14ac:dyDescent="0.2">
      <c r="A9" s="194"/>
      <c r="B9" s="195"/>
      <c r="C9" s="184"/>
      <c r="D9" s="184"/>
      <c r="E9" s="184"/>
      <c r="F9" s="184"/>
      <c r="G9" s="184"/>
      <c r="H9" s="184"/>
      <c r="I9" s="184"/>
      <c r="J9" s="184"/>
      <c r="K9" s="184"/>
      <c r="L9" s="184"/>
      <c r="M9" s="184"/>
      <c r="N9" s="185"/>
      <c r="O9" s="184"/>
      <c r="P9" s="184"/>
      <c r="Q9" s="184"/>
      <c r="R9" s="186"/>
      <c r="S9" s="184"/>
      <c r="T9" s="182"/>
      <c r="U9" s="183"/>
      <c r="V9" s="183"/>
      <c r="W9" s="183"/>
      <c r="X9" s="183"/>
      <c r="Y9" s="183"/>
      <c r="Z9" s="183"/>
      <c r="AA9" s="183"/>
      <c r="AB9" s="183"/>
      <c r="AC9" s="356"/>
      <c r="AD9" s="357"/>
      <c r="AE9" s="153"/>
    </row>
    <row r="10" spans="1:32" s="31" customFormat="1" x14ac:dyDescent="0.25">
      <c r="A10" s="188"/>
      <c r="B10" s="188"/>
      <c r="C10" s="187" t="s">
        <v>369</v>
      </c>
      <c r="D10" s="188"/>
      <c r="E10" s="188"/>
      <c r="F10" s="188"/>
      <c r="G10" s="188"/>
      <c r="H10" s="188"/>
      <c r="I10" s="188"/>
      <c r="J10" s="188"/>
      <c r="K10" s="188"/>
      <c r="L10" s="188"/>
      <c r="M10" s="188"/>
      <c r="N10" s="188"/>
      <c r="O10" s="188"/>
      <c r="P10" s="188"/>
      <c r="Q10" s="188"/>
      <c r="R10" s="190"/>
      <c r="S10" s="188"/>
      <c r="T10" s="178" t="s">
        <v>688</v>
      </c>
      <c r="U10" s="179"/>
      <c r="V10" s="179"/>
      <c r="W10" s="179"/>
      <c r="X10" s="179"/>
      <c r="Y10" s="179"/>
      <c r="Z10" s="179"/>
      <c r="AA10" s="179"/>
      <c r="AB10" s="179"/>
      <c r="AC10" s="104"/>
      <c r="AD10" s="358"/>
    </row>
    <row r="11" spans="1:32" s="215" customFormat="1" ht="62.25" customHeight="1" x14ac:dyDescent="0.2">
      <c r="A11" s="217" t="s">
        <v>2</v>
      </c>
      <c r="B11" s="215" t="s">
        <v>3</v>
      </c>
      <c r="C11" s="400" t="s">
        <v>759</v>
      </c>
      <c r="D11" s="381" t="s">
        <v>757</v>
      </c>
      <c r="E11" s="382" t="s">
        <v>758</v>
      </c>
      <c r="F11" s="382" t="s">
        <v>760</v>
      </c>
      <c r="G11" s="383" t="s">
        <v>674</v>
      </c>
      <c r="H11" s="381" t="s">
        <v>675</v>
      </c>
      <c r="I11" s="388" t="s">
        <v>761</v>
      </c>
      <c r="J11" s="400" t="s">
        <v>762</v>
      </c>
      <c r="K11" s="381" t="s">
        <v>771</v>
      </c>
      <c r="L11" s="401" t="s">
        <v>772</v>
      </c>
      <c r="M11" s="383" t="s">
        <v>681</v>
      </c>
      <c r="N11" s="381" t="s">
        <v>682</v>
      </c>
      <c r="O11" s="383" t="s">
        <v>776</v>
      </c>
      <c r="P11" s="381" t="s">
        <v>1172</v>
      </c>
      <c r="Q11" s="382" t="s">
        <v>1173</v>
      </c>
      <c r="R11" s="407" t="s">
        <v>736</v>
      </c>
      <c r="S11" s="383" t="s">
        <v>752</v>
      </c>
      <c r="T11" s="219" t="s">
        <v>662</v>
      </c>
      <c r="U11" s="219" t="s">
        <v>689</v>
      </c>
      <c r="V11" s="219" t="s">
        <v>690</v>
      </c>
      <c r="W11" s="219" t="s">
        <v>663</v>
      </c>
      <c r="X11" s="219" t="s">
        <v>664</v>
      </c>
      <c r="Y11" s="219" t="s">
        <v>372</v>
      </c>
      <c r="Z11" s="219" t="s">
        <v>665</v>
      </c>
      <c r="AA11" s="219" t="s">
        <v>666</v>
      </c>
      <c r="AB11" s="220" t="s">
        <v>691</v>
      </c>
      <c r="AC11" s="311"/>
      <c r="AD11" s="208"/>
    </row>
    <row r="12" spans="1:32" s="45" customFormat="1" x14ac:dyDescent="0.25">
      <c r="B12" s="154" t="s">
        <v>371</v>
      </c>
      <c r="C12" s="252">
        <f>SUM(C13:C305)</f>
        <v>5533611</v>
      </c>
      <c r="D12" s="136">
        <f>SUM(D13:D305)</f>
        <v>248773.91666666674</v>
      </c>
      <c r="E12" s="41">
        <f>SUM(E13:E305)</f>
        <v>2621163</v>
      </c>
      <c r="F12" s="338">
        <f>D12/E12</f>
        <v>9.4909746805775436E-2</v>
      </c>
      <c r="G12" s="384">
        <f>F12/$F$12</f>
        <v>1</v>
      </c>
      <c r="H12" s="389"/>
      <c r="I12" s="390">
        <f>SUM(I13:I305)</f>
        <v>260995</v>
      </c>
      <c r="J12" s="396">
        <f>SUM(J13:J305)</f>
        <v>493086</v>
      </c>
      <c r="K12" s="272">
        <f>SUM(K13:K305)</f>
        <v>302409.10000000027</v>
      </c>
      <c r="L12" s="127">
        <f>C12/K12</f>
        <v>18.298427527478488</v>
      </c>
      <c r="M12" s="385">
        <f t="shared" ref="M12" si="0">$L$12/L12</f>
        <v>1</v>
      </c>
      <c r="N12" s="389"/>
      <c r="O12" s="390">
        <f>SUM(O13:O305)</f>
        <v>32651</v>
      </c>
      <c r="P12" s="408">
        <f>SUM(P13:P305)</f>
        <v>1743359</v>
      </c>
      <c r="Q12" s="34">
        <f>SUM(Q13:Q305)</f>
        <v>247077</v>
      </c>
      <c r="R12" s="168">
        <v>0.14172468206491032</v>
      </c>
      <c r="S12" s="409">
        <v>1</v>
      </c>
      <c r="T12" s="167">
        <f>SUM(T13:T305)</f>
        <v>382833515.37830061</v>
      </c>
      <c r="U12" s="167">
        <f t="shared" ref="U12:AA12" si="1">SUM(U13:U305)</f>
        <v>38879988.243599996</v>
      </c>
      <c r="V12" s="167">
        <f t="shared" si="1"/>
        <v>66886822.224600002</v>
      </c>
      <c r="W12" s="167">
        <f t="shared" si="1"/>
        <v>846894928.44000041</v>
      </c>
      <c r="X12" s="167">
        <f t="shared" si="1"/>
        <v>207713468.75614235</v>
      </c>
      <c r="Y12" s="167">
        <f t="shared" si="1"/>
        <v>14840424.960000001</v>
      </c>
      <c r="Z12" s="167">
        <f t="shared" si="1"/>
        <v>9665349.0200000014</v>
      </c>
      <c r="AA12" s="167">
        <f t="shared" si="1"/>
        <v>155430914.92163414</v>
      </c>
      <c r="AB12" s="177">
        <f>SUM(AB13:AB305)</f>
        <v>1723145411.9442766</v>
      </c>
      <c r="AC12" s="105"/>
      <c r="AD12" s="62"/>
    </row>
    <row r="13" spans="1:32" s="45" customFormat="1" x14ac:dyDescent="0.25">
      <c r="A13" s="90">
        <v>5</v>
      </c>
      <c r="B13" s="154" t="s">
        <v>12</v>
      </c>
      <c r="C13" s="403">
        <v>9183</v>
      </c>
      <c r="D13" s="136">
        <v>246.16666666666666</v>
      </c>
      <c r="E13" s="41">
        <v>3757</v>
      </c>
      <c r="F13" s="338">
        <f t="shared" ref="F13:F76" si="2">D13/E13</f>
        <v>6.5522136456392516E-2</v>
      </c>
      <c r="G13" s="385">
        <f>Muut[[#This Row],[Keskim. työttömyysaste 2022, %]]/$F$12</f>
        <v>0.6903625671921545</v>
      </c>
      <c r="H13" s="169">
        <v>0</v>
      </c>
      <c r="I13" s="391">
        <v>12</v>
      </c>
      <c r="J13" s="397">
        <v>311</v>
      </c>
      <c r="K13" s="272">
        <v>1008.77</v>
      </c>
      <c r="L13" s="173">
        <f>C13/K13</f>
        <v>9.1031652408378516</v>
      </c>
      <c r="M13" s="385">
        <v>2.0101170354888898</v>
      </c>
      <c r="N13" s="169">
        <v>0</v>
      </c>
      <c r="O13" s="405">
        <v>0</v>
      </c>
      <c r="P13" s="272">
        <v>2276</v>
      </c>
      <c r="Q13" s="15">
        <v>274</v>
      </c>
      <c r="R13" s="161">
        <v>0.12038664323374342</v>
      </c>
      <c r="S13" s="409">
        <v>0.84944020674257703</v>
      </c>
      <c r="T13" s="162">
        <v>439144.05421498511</v>
      </c>
      <c r="U13" s="162">
        <v>0</v>
      </c>
      <c r="V13" s="162">
        <v>0</v>
      </c>
      <c r="W13" s="162">
        <v>534154.93999999994</v>
      </c>
      <c r="X13" s="162">
        <v>766598.31372322747</v>
      </c>
      <c r="Y13" s="162">
        <v>0</v>
      </c>
      <c r="Z13" s="158">
        <v>0</v>
      </c>
      <c r="AA13" s="162">
        <v>221765.63976844074</v>
      </c>
      <c r="AB13" s="177">
        <f>SUM(Muut[[#This Row],[Työttömyysaste]:[Koulutustausta]])</f>
        <v>1961662.9477066533</v>
      </c>
      <c r="AD13" s="62"/>
    </row>
    <row r="14" spans="1:32" s="45" customFormat="1" x14ac:dyDescent="0.25">
      <c r="A14" s="90">
        <v>9</v>
      </c>
      <c r="B14" s="154" t="s">
        <v>13</v>
      </c>
      <c r="C14" s="403">
        <v>2447</v>
      </c>
      <c r="D14" s="136">
        <v>76.5</v>
      </c>
      <c r="E14" s="41">
        <v>1100</v>
      </c>
      <c r="F14" s="338">
        <f t="shared" si="2"/>
        <v>6.9545454545454549E-2</v>
      </c>
      <c r="G14" s="385">
        <f>Muut[[#This Row],[Keskim. työttömyysaste 2022, %]]/$F$12</f>
        <v>0.732753556784566</v>
      </c>
      <c r="H14" s="169">
        <v>0</v>
      </c>
      <c r="I14" s="391">
        <v>4</v>
      </c>
      <c r="J14" s="397">
        <v>22</v>
      </c>
      <c r="K14" s="272">
        <v>251.5</v>
      </c>
      <c r="L14" s="173">
        <f t="shared" ref="L14:L77" si="3">C14/K14</f>
        <v>9.7296222664015897</v>
      </c>
      <c r="M14" s="385">
        <v>1.8806924900534696</v>
      </c>
      <c r="N14" s="169">
        <v>0</v>
      </c>
      <c r="O14" s="405">
        <v>0</v>
      </c>
      <c r="P14" s="272">
        <v>626</v>
      </c>
      <c r="Q14" s="15">
        <v>82</v>
      </c>
      <c r="R14" s="161">
        <v>0.13099041533546327</v>
      </c>
      <c r="S14" s="409">
        <v>0.92425972263228839</v>
      </c>
      <c r="T14" s="162">
        <v>124204.43173560848</v>
      </c>
      <c r="U14" s="162">
        <v>0</v>
      </c>
      <c r="V14" s="162">
        <v>0</v>
      </c>
      <c r="W14" s="162">
        <v>37785.879999999997</v>
      </c>
      <c r="X14" s="162">
        <v>191123.32434686969</v>
      </c>
      <c r="Y14" s="162">
        <v>0</v>
      </c>
      <c r="Z14" s="158">
        <v>0</v>
      </c>
      <c r="AA14" s="162">
        <v>64299.094478624793</v>
      </c>
      <c r="AB14" s="177">
        <f>SUM(Muut[[#This Row],[Työttömyysaste]:[Koulutustausta]])</f>
        <v>417412.73056110297</v>
      </c>
      <c r="AD14" s="62"/>
    </row>
    <row r="15" spans="1:32" s="45" customFormat="1" x14ac:dyDescent="0.25">
      <c r="A15" s="90">
        <v>10</v>
      </c>
      <c r="B15" s="154" t="s">
        <v>14</v>
      </c>
      <c r="C15" s="403">
        <v>11102</v>
      </c>
      <c r="D15" s="136">
        <v>277.5</v>
      </c>
      <c r="E15" s="41">
        <v>4658</v>
      </c>
      <c r="F15" s="338">
        <f t="shared" si="2"/>
        <v>5.9574924860455132E-2</v>
      </c>
      <c r="G15" s="385">
        <f>Muut[[#This Row],[Keskim. työttömyysaste 2022, %]]/$F$12</f>
        <v>0.62770080908939785</v>
      </c>
      <c r="H15" s="169">
        <v>0</v>
      </c>
      <c r="I15" s="391">
        <v>7</v>
      </c>
      <c r="J15" s="397">
        <v>239</v>
      </c>
      <c r="K15" s="272">
        <v>1087.23</v>
      </c>
      <c r="L15" s="173">
        <f t="shared" si="3"/>
        <v>10.211270844255585</v>
      </c>
      <c r="M15" s="385">
        <v>1.7919833688254763</v>
      </c>
      <c r="N15" s="169">
        <v>0</v>
      </c>
      <c r="O15" s="405">
        <v>0</v>
      </c>
      <c r="P15" s="272">
        <v>2873</v>
      </c>
      <c r="Q15" s="15">
        <v>390</v>
      </c>
      <c r="R15" s="161">
        <v>0.13574660633484162</v>
      </c>
      <c r="S15" s="409">
        <v>0.95781909232062545</v>
      </c>
      <c r="T15" s="162">
        <v>482724.23067650193</v>
      </c>
      <c r="U15" s="162">
        <v>0</v>
      </c>
      <c r="V15" s="162">
        <v>0</v>
      </c>
      <c r="W15" s="162">
        <v>410492.06</v>
      </c>
      <c r="X15" s="162">
        <v>826222.71144988923</v>
      </c>
      <c r="Y15" s="162">
        <v>0</v>
      </c>
      <c r="Z15" s="158">
        <v>0</v>
      </c>
      <c r="AA15" s="162">
        <v>302316.30601448606</v>
      </c>
      <c r="AB15" s="177">
        <f>SUM(Muut[[#This Row],[Työttömyysaste]:[Koulutustausta]])</f>
        <v>2021755.3081408772</v>
      </c>
      <c r="AD15" s="62"/>
    </row>
    <row r="16" spans="1:32" s="45" customFormat="1" x14ac:dyDescent="0.25">
      <c r="A16" s="90">
        <v>16</v>
      </c>
      <c r="B16" s="154" t="s">
        <v>15</v>
      </c>
      <c r="C16" s="403">
        <v>8014</v>
      </c>
      <c r="D16" s="136">
        <v>272.41666666666669</v>
      </c>
      <c r="E16" s="41">
        <v>3269</v>
      </c>
      <c r="F16" s="338">
        <f t="shared" si="2"/>
        <v>8.3333333333333343E-2</v>
      </c>
      <c r="G16" s="385">
        <f>Muut[[#This Row],[Keskim. työttömyysaste 2022, %]]/$F$12</f>
        <v>0.87802713775928387</v>
      </c>
      <c r="H16" s="169">
        <v>0</v>
      </c>
      <c r="I16" s="391">
        <v>12</v>
      </c>
      <c r="J16" s="397">
        <v>210</v>
      </c>
      <c r="K16" s="272">
        <v>563.39</v>
      </c>
      <c r="L16" s="173">
        <f t="shared" si="3"/>
        <v>14.22460462557021</v>
      </c>
      <c r="M16" s="385">
        <v>1.2863926983661222</v>
      </c>
      <c r="N16" s="169">
        <v>3</v>
      </c>
      <c r="O16" s="405">
        <v>474</v>
      </c>
      <c r="P16" s="272">
        <v>2127</v>
      </c>
      <c r="Q16" s="15">
        <v>316</v>
      </c>
      <c r="R16" s="161">
        <v>0.14856605547719792</v>
      </c>
      <c r="S16" s="409">
        <v>1.0482722791302805</v>
      </c>
      <c r="T16" s="162">
        <v>487419.01181834086</v>
      </c>
      <c r="U16" s="162">
        <v>0</v>
      </c>
      <c r="V16" s="162">
        <v>0</v>
      </c>
      <c r="W16" s="162">
        <v>360683.39999999997</v>
      </c>
      <c r="X16" s="162">
        <v>428139.0445478445</v>
      </c>
      <c r="Y16" s="162">
        <v>0</v>
      </c>
      <c r="Z16" s="158">
        <v>140313.47999999998</v>
      </c>
      <c r="AA16" s="162">
        <v>238836.28049793045</v>
      </c>
      <c r="AB16" s="177">
        <f>SUM(Muut[[#This Row],[Työttömyysaste]:[Koulutustausta]])</f>
        <v>1655391.2168641158</v>
      </c>
      <c r="AD16" s="62"/>
    </row>
    <row r="17" spans="1:30" s="45" customFormat="1" x14ac:dyDescent="0.25">
      <c r="A17" s="90">
        <v>18</v>
      </c>
      <c r="B17" s="154" t="s">
        <v>16</v>
      </c>
      <c r="C17" s="403">
        <v>4763</v>
      </c>
      <c r="D17" s="136">
        <v>162.25</v>
      </c>
      <c r="E17" s="41">
        <v>2411</v>
      </c>
      <c r="F17" s="338">
        <f t="shared" si="2"/>
        <v>6.7295727913728745E-2</v>
      </c>
      <c r="G17" s="385">
        <f>Muut[[#This Row],[Keskim. työttömyysaste 2022, %]]/$F$12</f>
        <v>0.70904970436222547</v>
      </c>
      <c r="H17" s="169">
        <v>0</v>
      </c>
      <c r="I17" s="391">
        <v>186</v>
      </c>
      <c r="J17" s="397">
        <v>164</v>
      </c>
      <c r="K17" s="272">
        <v>212.44</v>
      </c>
      <c r="L17" s="173">
        <f t="shared" si="3"/>
        <v>22.420448126529845</v>
      </c>
      <c r="M17" s="385">
        <v>0.81614905394447401</v>
      </c>
      <c r="N17" s="169">
        <v>0</v>
      </c>
      <c r="O17" s="405">
        <v>0</v>
      </c>
      <c r="P17" s="272">
        <v>1555</v>
      </c>
      <c r="Q17" s="15">
        <v>219</v>
      </c>
      <c r="R17" s="161">
        <v>0.14083601286173633</v>
      </c>
      <c r="S17" s="409">
        <v>0.99372960877226046</v>
      </c>
      <c r="T17" s="162">
        <v>233938.9031998392</v>
      </c>
      <c r="U17" s="162">
        <v>0</v>
      </c>
      <c r="V17" s="162">
        <v>0</v>
      </c>
      <c r="W17" s="162">
        <v>281676.56</v>
      </c>
      <c r="X17" s="162">
        <v>161440.31421172561</v>
      </c>
      <c r="Y17" s="162">
        <v>0</v>
      </c>
      <c r="Z17" s="158">
        <v>0</v>
      </c>
      <c r="AA17" s="162">
        <v>134563.00321873411</v>
      </c>
      <c r="AB17" s="177">
        <f>SUM(Muut[[#This Row],[Työttömyysaste]:[Koulutustausta]])</f>
        <v>811618.78063029889</v>
      </c>
      <c r="AD17" s="62"/>
    </row>
    <row r="18" spans="1:30" s="45" customFormat="1" x14ac:dyDescent="0.25">
      <c r="A18" s="90">
        <v>19</v>
      </c>
      <c r="B18" s="154" t="s">
        <v>17</v>
      </c>
      <c r="C18" s="403">
        <v>3965</v>
      </c>
      <c r="D18" s="136">
        <v>104.91666666666667</v>
      </c>
      <c r="E18" s="41">
        <v>1955</v>
      </c>
      <c r="F18" s="338">
        <f t="shared" si="2"/>
        <v>5.3665814151747655E-2</v>
      </c>
      <c r="G18" s="385">
        <f>Muut[[#This Row],[Keskim. työttömyysaste 2022, %]]/$F$12</f>
        <v>0.56544049434216792</v>
      </c>
      <c r="H18" s="169">
        <v>0</v>
      </c>
      <c r="I18" s="391">
        <v>25</v>
      </c>
      <c r="J18" s="397">
        <v>101</v>
      </c>
      <c r="K18" s="272">
        <v>95.01</v>
      </c>
      <c r="L18" s="173">
        <f t="shared" si="3"/>
        <v>41.732449215872009</v>
      </c>
      <c r="M18" s="385">
        <v>0.43847001245541772</v>
      </c>
      <c r="N18" s="169">
        <v>0</v>
      </c>
      <c r="O18" s="405">
        <v>0</v>
      </c>
      <c r="P18" s="272">
        <v>1288</v>
      </c>
      <c r="Q18" s="15">
        <v>181</v>
      </c>
      <c r="R18" s="161">
        <v>0.14052795031055901</v>
      </c>
      <c r="S18" s="409">
        <v>0.99155593974941358</v>
      </c>
      <c r="T18" s="162">
        <v>155301.36996582002</v>
      </c>
      <c r="U18" s="162">
        <v>0</v>
      </c>
      <c r="V18" s="162">
        <v>0</v>
      </c>
      <c r="W18" s="162">
        <v>173471.54</v>
      </c>
      <c r="X18" s="162">
        <v>72201.300382489426</v>
      </c>
      <c r="Y18" s="162">
        <v>0</v>
      </c>
      <c r="Z18" s="158">
        <v>0</v>
      </c>
      <c r="AA18" s="162">
        <v>111773.09373045566</v>
      </c>
      <c r="AB18" s="177">
        <f>SUM(Muut[[#This Row],[Työttömyysaste]:[Koulutustausta]])</f>
        <v>512747.30407876516</v>
      </c>
      <c r="AD18" s="62"/>
    </row>
    <row r="19" spans="1:30" s="45" customFormat="1" x14ac:dyDescent="0.25">
      <c r="A19" s="90">
        <v>20</v>
      </c>
      <c r="B19" s="154" t="s">
        <v>18</v>
      </c>
      <c r="C19" s="403">
        <v>16473</v>
      </c>
      <c r="D19" s="136">
        <v>600.91666666666663</v>
      </c>
      <c r="E19" s="41">
        <v>7532</v>
      </c>
      <c r="F19" s="338">
        <f t="shared" si="2"/>
        <v>7.978181979111347E-2</v>
      </c>
      <c r="G19" s="385">
        <f>Muut[[#This Row],[Keskim. työttömyysaste 2022, %]]/$F$12</f>
        <v>0.84060723451702013</v>
      </c>
      <c r="H19" s="169">
        <v>0</v>
      </c>
      <c r="I19" s="391">
        <v>25</v>
      </c>
      <c r="J19" s="397">
        <v>469</v>
      </c>
      <c r="K19" s="272">
        <v>293.26</v>
      </c>
      <c r="L19" s="173">
        <f t="shared" si="3"/>
        <v>56.171997544840757</v>
      </c>
      <c r="M19" s="385">
        <v>0.32575710900918725</v>
      </c>
      <c r="N19" s="169">
        <v>0</v>
      </c>
      <c r="O19" s="405">
        <v>0</v>
      </c>
      <c r="P19" s="272">
        <v>5302</v>
      </c>
      <c r="Q19" s="15">
        <v>632</v>
      </c>
      <c r="R19" s="161">
        <v>0.11920030177291588</v>
      </c>
      <c r="S19" s="409">
        <v>0.8410694597171281</v>
      </c>
      <c r="T19" s="162">
        <v>959204.06242275587</v>
      </c>
      <c r="U19" s="162">
        <v>0</v>
      </c>
      <c r="V19" s="162">
        <v>0</v>
      </c>
      <c r="W19" s="162">
        <v>805526.26</v>
      </c>
      <c r="X19" s="162">
        <v>222858.15545909741</v>
      </c>
      <c r="Y19" s="162">
        <v>0</v>
      </c>
      <c r="Z19" s="158">
        <v>0</v>
      </c>
      <c r="AA19" s="162">
        <v>393895.86487803276</v>
      </c>
      <c r="AB19" s="177">
        <f>SUM(Muut[[#This Row],[Työttömyysaste]:[Koulutustausta]])</f>
        <v>2381484.3427598858</v>
      </c>
      <c r="AD19" s="62"/>
    </row>
    <row r="20" spans="1:30" s="45" customFormat="1" x14ac:dyDescent="0.25">
      <c r="A20" s="90">
        <v>46</v>
      </c>
      <c r="B20" s="154" t="s">
        <v>19</v>
      </c>
      <c r="C20" s="403">
        <v>1341</v>
      </c>
      <c r="D20" s="136">
        <v>49.5</v>
      </c>
      <c r="E20" s="41">
        <v>546</v>
      </c>
      <c r="F20" s="338">
        <f t="shared" si="2"/>
        <v>9.0659340659340656E-2</v>
      </c>
      <c r="G20" s="385">
        <f>Muut[[#This Row],[Keskim. työttömyysaste 2022, %]]/$F$12</f>
        <v>0.95521633668317685</v>
      </c>
      <c r="H20" s="169">
        <v>0</v>
      </c>
      <c r="I20" s="391">
        <v>2</v>
      </c>
      <c r="J20" s="397">
        <v>50</v>
      </c>
      <c r="K20" s="272">
        <v>305.58</v>
      </c>
      <c r="L20" s="173">
        <f t="shared" si="3"/>
        <v>4.3883762026310622</v>
      </c>
      <c r="M20" s="385">
        <v>4.1697490558142256</v>
      </c>
      <c r="N20" s="169">
        <v>1</v>
      </c>
      <c r="O20" s="405">
        <v>0</v>
      </c>
      <c r="P20" s="272">
        <v>315</v>
      </c>
      <c r="Q20" s="15">
        <v>46</v>
      </c>
      <c r="R20" s="161">
        <v>0.14603174603174604</v>
      </c>
      <c r="S20" s="409">
        <v>1.0303903589980401</v>
      </c>
      <c r="T20" s="162">
        <v>88731.067595980538</v>
      </c>
      <c r="U20" s="162">
        <v>0</v>
      </c>
      <c r="V20" s="162">
        <v>0</v>
      </c>
      <c r="W20" s="162">
        <v>85877</v>
      </c>
      <c r="X20" s="162">
        <v>232220.53858416079</v>
      </c>
      <c r="Y20" s="162">
        <v>542675.88</v>
      </c>
      <c r="Z20" s="158">
        <v>0</v>
      </c>
      <c r="AA20" s="162">
        <v>39283.251192367446</v>
      </c>
      <c r="AB20" s="177">
        <f>SUM(Muut[[#This Row],[Työttömyysaste]:[Koulutustausta]])</f>
        <v>988787.73737250874</v>
      </c>
      <c r="AD20" s="62"/>
    </row>
    <row r="21" spans="1:30" s="45" customFormat="1" x14ac:dyDescent="0.25">
      <c r="A21" s="90">
        <v>47</v>
      </c>
      <c r="B21" s="154" t="s">
        <v>20</v>
      </c>
      <c r="C21" s="403">
        <v>1811</v>
      </c>
      <c r="D21" s="136">
        <v>111.41666666666667</v>
      </c>
      <c r="E21" s="41">
        <v>862</v>
      </c>
      <c r="F21" s="338">
        <f t="shared" si="2"/>
        <v>0.12925367362722351</v>
      </c>
      <c r="G21" s="385">
        <f>Muut[[#This Row],[Keskim. työttömyysaste 2022, %]]/$F$12</f>
        <v>1.3618587971974041</v>
      </c>
      <c r="H21" s="169">
        <v>0</v>
      </c>
      <c r="I21" s="391">
        <v>15</v>
      </c>
      <c r="J21" s="397">
        <v>60</v>
      </c>
      <c r="K21" s="272">
        <v>7953.42</v>
      </c>
      <c r="L21" s="173">
        <f t="shared" si="3"/>
        <v>0.22770078783718198</v>
      </c>
      <c r="M21" s="385">
        <v>20</v>
      </c>
      <c r="N21" s="169">
        <v>0</v>
      </c>
      <c r="O21" s="405">
        <v>0</v>
      </c>
      <c r="P21" s="272">
        <v>539</v>
      </c>
      <c r="Q21" s="15">
        <v>74</v>
      </c>
      <c r="R21" s="161">
        <v>0.13729128014842301</v>
      </c>
      <c r="S21" s="409">
        <v>0.96871820877003767</v>
      </c>
      <c r="T21" s="162">
        <v>170842.42153505603</v>
      </c>
      <c r="U21" s="162">
        <v>0</v>
      </c>
      <c r="V21" s="162">
        <v>0</v>
      </c>
      <c r="W21" s="162">
        <v>103052.4</v>
      </c>
      <c r="X21" s="162">
        <v>1504216.6</v>
      </c>
      <c r="Y21" s="162">
        <v>0</v>
      </c>
      <c r="Z21" s="158">
        <v>0</v>
      </c>
      <c r="AA21" s="162">
        <v>49876.132861026563</v>
      </c>
      <c r="AB21" s="177">
        <f>SUM(Muut[[#This Row],[Työttömyysaste]:[Koulutustausta]])</f>
        <v>1827987.5543960826</v>
      </c>
      <c r="AD21" s="62"/>
    </row>
    <row r="22" spans="1:30" s="45" customFormat="1" x14ac:dyDescent="0.25">
      <c r="A22" s="90">
        <v>49</v>
      </c>
      <c r="B22" s="154" t="s">
        <v>21</v>
      </c>
      <c r="C22" s="403">
        <v>305274</v>
      </c>
      <c r="D22" s="136">
        <v>12892.75</v>
      </c>
      <c r="E22" s="41">
        <v>150575</v>
      </c>
      <c r="F22" s="338">
        <f t="shared" si="2"/>
        <v>8.5623443466710941E-2</v>
      </c>
      <c r="G22" s="385">
        <f>Muut[[#This Row],[Keskim. työttömyysaste 2022, %]]/$F$12</f>
        <v>0.90215648390604064</v>
      </c>
      <c r="H22" s="169">
        <v>1</v>
      </c>
      <c r="I22" s="391">
        <v>20136</v>
      </c>
      <c r="J22" s="397">
        <v>66730</v>
      </c>
      <c r="K22" s="272">
        <v>312.35000000000002</v>
      </c>
      <c r="L22" s="173">
        <f t="shared" si="3"/>
        <v>977.34592604450131</v>
      </c>
      <c r="M22" s="385">
        <v>1.8722570013194394E-2</v>
      </c>
      <c r="N22" s="169">
        <v>3</v>
      </c>
      <c r="O22" s="405">
        <v>638</v>
      </c>
      <c r="P22" s="272">
        <v>112425</v>
      </c>
      <c r="Q22" s="15">
        <v>20729</v>
      </c>
      <c r="R22" s="161">
        <v>0.1843806982432733</v>
      </c>
      <c r="S22" s="409">
        <v>1.3009780340084052</v>
      </c>
      <c r="T22" s="162">
        <v>19077298.702273697</v>
      </c>
      <c r="U22" s="162">
        <v>6282752.6118000001</v>
      </c>
      <c r="V22" s="162">
        <v>5505772.3848000001</v>
      </c>
      <c r="W22" s="162">
        <v>114611444.2</v>
      </c>
      <c r="X22" s="162">
        <v>237365.28970077433</v>
      </c>
      <c r="Y22" s="162">
        <v>0</v>
      </c>
      <c r="Z22" s="158">
        <v>188860.75999999998</v>
      </c>
      <c r="AA22" s="162">
        <v>11291110.064300863</v>
      </c>
      <c r="AB22" s="177">
        <f>SUM(Muut[[#This Row],[Työttömyysaste]:[Koulutustausta]])</f>
        <v>157194604.01287532</v>
      </c>
      <c r="AD22" s="62"/>
    </row>
    <row r="23" spans="1:30" s="45" customFormat="1" x14ac:dyDescent="0.25">
      <c r="A23" s="90">
        <v>50</v>
      </c>
      <c r="B23" s="154" t="s">
        <v>22</v>
      </c>
      <c r="C23" s="403">
        <v>11276</v>
      </c>
      <c r="D23" s="136">
        <v>331.91666666666669</v>
      </c>
      <c r="E23" s="41">
        <v>5165</v>
      </c>
      <c r="F23" s="338">
        <f t="shared" si="2"/>
        <v>6.4262665375927716E-2</v>
      </c>
      <c r="G23" s="385">
        <f>Muut[[#This Row],[Keskim. työttömyysaste 2022, %]]/$F$12</f>
        <v>0.67709236973770126</v>
      </c>
      <c r="H23" s="169">
        <v>0</v>
      </c>
      <c r="I23" s="391">
        <v>21</v>
      </c>
      <c r="J23" s="397">
        <v>446</v>
      </c>
      <c r="K23" s="272">
        <v>578.88</v>
      </c>
      <c r="L23" s="173">
        <f t="shared" si="3"/>
        <v>19.478993919292428</v>
      </c>
      <c r="M23" s="385">
        <v>0.93939284561074377</v>
      </c>
      <c r="N23" s="169">
        <v>0</v>
      </c>
      <c r="O23" s="405">
        <v>0</v>
      </c>
      <c r="P23" s="272">
        <v>3231</v>
      </c>
      <c r="Q23" s="15">
        <v>530</v>
      </c>
      <c r="R23" s="161">
        <v>0.16403590219746209</v>
      </c>
      <c r="S23" s="409">
        <v>1.1574264962706577</v>
      </c>
      <c r="T23" s="162">
        <v>528869.07698171376</v>
      </c>
      <c r="U23" s="162">
        <v>0</v>
      </c>
      <c r="V23" s="162">
        <v>0</v>
      </c>
      <c r="W23" s="162">
        <v>766022.84</v>
      </c>
      <c r="X23" s="162">
        <v>439910.41748674319</v>
      </c>
      <c r="Y23" s="162">
        <v>0</v>
      </c>
      <c r="Z23" s="158">
        <v>0</v>
      </c>
      <c r="AA23" s="162">
        <v>371043.94351847982</v>
      </c>
      <c r="AB23" s="177">
        <f>SUM(Muut[[#This Row],[Työttömyysaste]:[Koulutustausta]])</f>
        <v>2105846.2779869367</v>
      </c>
      <c r="AD23" s="62"/>
    </row>
    <row r="24" spans="1:30" s="45" customFormat="1" x14ac:dyDescent="0.25">
      <c r="A24" s="90">
        <v>51</v>
      </c>
      <c r="B24" s="154" t="s">
        <v>23</v>
      </c>
      <c r="C24" s="403">
        <v>9211</v>
      </c>
      <c r="D24" s="136">
        <v>255.25</v>
      </c>
      <c r="E24" s="41">
        <v>4248</v>
      </c>
      <c r="F24" s="338">
        <f t="shared" si="2"/>
        <v>6.0087099811676085E-2</v>
      </c>
      <c r="G24" s="385">
        <f>Muut[[#This Row],[Keskim. työttömyysaste 2022, %]]/$F$12</f>
        <v>0.63309725116682825</v>
      </c>
      <c r="H24" s="169">
        <v>0</v>
      </c>
      <c r="I24" s="391">
        <v>29</v>
      </c>
      <c r="J24" s="397">
        <v>314</v>
      </c>
      <c r="K24" s="272">
        <v>514.99</v>
      </c>
      <c r="L24" s="173">
        <f t="shared" si="3"/>
        <v>17.885784189984271</v>
      </c>
      <c r="M24" s="385">
        <v>1.02307102294823</v>
      </c>
      <c r="N24" s="169">
        <v>0</v>
      </c>
      <c r="O24" s="405">
        <v>0</v>
      </c>
      <c r="P24" s="272">
        <v>2818</v>
      </c>
      <c r="Q24" s="15">
        <v>369</v>
      </c>
      <c r="R24" s="161">
        <v>0.13094393186657205</v>
      </c>
      <c r="S24" s="409">
        <v>0.92393173834462616</v>
      </c>
      <c r="T24" s="162">
        <v>403945.14972507255</v>
      </c>
      <c r="U24" s="162">
        <v>0</v>
      </c>
      <c r="V24" s="162">
        <v>0</v>
      </c>
      <c r="W24" s="162">
        <v>539307.55999999994</v>
      </c>
      <c r="X24" s="162">
        <v>391358.25369938137</v>
      </c>
      <c r="Y24" s="162">
        <v>0</v>
      </c>
      <c r="Z24" s="158">
        <v>0</v>
      </c>
      <c r="AA24" s="162">
        <v>241948.83092699954</v>
      </c>
      <c r="AB24" s="177">
        <f>SUM(Muut[[#This Row],[Työttömyysaste]:[Koulutustausta]])</f>
        <v>1576559.7943514534</v>
      </c>
      <c r="AD24" s="62"/>
    </row>
    <row r="25" spans="1:30" s="45" customFormat="1" x14ac:dyDescent="0.25">
      <c r="A25" s="90">
        <v>52</v>
      </c>
      <c r="B25" s="154" t="s">
        <v>24</v>
      </c>
      <c r="C25" s="403">
        <v>2346</v>
      </c>
      <c r="D25" s="136">
        <v>46.583333333333336</v>
      </c>
      <c r="E25" s="41">
        <v>1013</v>
      </c>
      <c r="F25" s="338">
        <f t="shared" si="2"/>
        <v>4.5985521553142485E-2</v>
      </c>
      <c r="G25" s="385">
        <f>Muut[[#This Row],[Keskim. työttömyysaste 2022, %]]/$F$12</f>
        <v>0.48451843041208259</v>
      </c>
      <c r="H25" s="169">
        <v>0</v>
      </c>
      <c r="I25" s="391">
        <v>46</v>
      </c>
      <c r="J25" s="397">
        <v>93</v>
      </c>
      <c r="K25" s="272">
        <v>354.15</v>
      </c>
      <c r="L25" s="173">
        <f t="shared" si="3"/>
        <v>6.6243117323168157</v>
      </c>
      <c r="M25" s="385">
        <v>2.7623137718910935</v>
      </c>
      <c r="N25" s="169">
        <v>0</v>
      </c>
      <c r="O25" s="405">
        <v>0</v>
      </c>
      <c r="P25" s="272">
        <v>653</v>
      </c>
      <c r="Q25" s="15">
        <v>84</v>
      </c>
      <c r="R25" s="161">
        <v>0.12863705972434916</v>
      </c>
      <c r="S25" s="409">
        <v>0.90765460080858051</v>
      </c>
      <c r="T25" s="162">
        <v>78737.840068717065</v>
      </c>
      <c r="U25" s="162">
        <v>0</v>
      </c>
      <c r="V25" s="162">
        <v>0</v>
      </c>
      <c r="W25" s="162">
        <v>159731.22</v>
      </c>
      <c r="X25" s="162">
        <v>269130.51816081064</v>
      </c>
      <c r="Y25" s="162">
        <v>0</v>
      </c>
      <c r="Z25" s="158">
        <v>0</v>
      </c>
      <c r="AA25" s="162">
        <v>60537.639226117724</v>
      </c>
      <c r="AB25" s="177">
        <f>SUM(Muut[[#This Row],[Työttömyysaste]:[Koulutustausta]])</f>
        <v>568137.21745564544</v>
      </c>
      <c r="AD25" s="62"/>
    </row>
    <row r="26" spans="1:30" s="45" customFormat="1" x14ac:dyDescent="0.25">
      <c r="A26" s="90">
        <v>61</v>
      </c>
      <c r="B26" s="154" t="s">
        <v>25</v>
      </c>
      <c r="C26" s="403">
        <v>16459</v>
      </c>
      <c r="D26" s="136">
        <v>715.75</v>
      </c>
      <c r="E26" s="41">
        <v>7069</v>
      </c>
      <c r="F26" s="338">
        <f t="shared" si="2"/>
        <v>0.10125194511246287</v>
      </c>
      <c r="G26" s="385">
        <f>Muut[[#This Row],[Keskim. työttömyysaste 2022, %]]/$F$12</f>
        <v>1.0668234667158705</v>
      </c>
      <c r="H26" s="169">
        <v>0</v>
      </c>
      <c r="I26" s="391">
        <v>49</v>
      </c>
      <c r="J26" s="397">
        <v>1040</v>
      </c>
      <c r="K26" s="272">
        <v>248.84</v>
      </c>
      <c r="L26" s="173">
        <f t="shared" si="3"/>
        <v>66.142903070245936</v>
      </c>
      <c r="M26" s="385">
        <v>0.27664990011165608</v>
      </c>
      <c r="N26" s="169">
        <v>0</v>
      </c>
      <c r="O26" s="405">
        <v>0</v>
      </c>
      <c r="P26" s="272">
        <v>4422</v>
      </c>
      <c r="Q26" s="15">
        <v>859</v>
      </c>
      <c r="R26" s="161">
        <v>0.19425599276345545</v>
      </c>
      <c r="S26" s="409">
        <v>1.3706574601768071</v>
      </c>
      <c r="T26" s="162">
        <v>1216301.3620771219</v>
      </c>
      <c r="U26" s="162">
        <v>0</v>
      </c>
      <c r="V26" s="162">
        <v>0</v>
      </c>
      <c r="W26" s="162">
        <v>1786241.5999999999</v>
      </c>
      <c r="X26" s="162">
        <v>189101.90071759466</v>
      </c>
      <c r="Y26" s="162">
        <v>0</v>
      </c>
      <c r="Z26" s="158">
        <v>0</v>
      </c>
      <c r="AA26" s="162">
        <v>641370.88182633335</v>
      </c>
      <c r="AB26" s="177">
        <f>SUM(Muut[[#This Row],[Työttömyysaste]:[Koulutustausta]])</f>
        <v>3833015.7446210496</v>
      </c>
      <c r="AD26" s="62"/>
    </row>
    <row r="27" spans="1:30" s="45" customFormat="1" x14ac:dyDescent="0.25">
      <c r="A27" s="90">
        <v>69</v>
      </c>
      <c r="B27" s="154" t="s">
        <v>26</v>
      </c>
      <c r="C27" s="403">
        <v>6687</v>
      </c>
      <c r="D27" s="136">
        <v>220.16666666666666</v>
      </c>
      <c r="E27" s="41">
        <v>2909</v>
      </c>
      <c r="F27" s="338">
        <f t="shared" si="2"/>
        <v>7.5684656812192039E-2</v>
      </c>
      <c r="G27" s="385">
        <f>Muut[[#This Row],[Keskim. työttömyysaste 2022, %]]/$F$12</f>
        <v>0.79743819111723191</v>
      </c>
      <c r="H27" s="169">
        <v>0</v>
      </c>
      <c r="I27" s="391">
        <v>4</v>
      </c>
      <c r="J27" s="397">
        <v>122</v>
      </c>
      <c r="K27" s="272">
        <v>766.45</v>
      </c>
      <c r="L27" s="173">
        <f t="shared" si="3"/>
        <v>8.7246395720529701</v>
      </c>
      <c r="M27" s="385">
        <v>2.0973276175319109</v>
      </c>
      <c r="N27" s="169">
        <v>0</v>
      </c>
      <c r="O27" s="405">
        <v>0</v>
      </c>
      <c r="P27" s="272">
        <v>1731</v>
      </c>
      <c r="Q27" s="15">
        <v>236</v>
      </c>
      <c r="R27" s="161">
        <v>0.13633737723859041</v>
      </c>
      <c r="S27" s="409">
        <v>0.96198753281483806</v>
      </c>
      <c r="T27" s="162">
        <v>369380.14037574438</v>
      </c>
      <c r="U27" s="162">
        <v>0</v>
      </c>
      <c r="V27" s="162">
        <v>0</v>
      </c>
      <c r="W27" s="162">
        <v>209539.88</v>
      </c>
      <c r="X27" s="162">
        <v>582451.18069844239</v>
      </c>
      <c r="Y27" s="162">
        <v>0</v>
      </c>
      <c r="Z27" s="158">
        <v>0</v>
      </c>
      <c r="AA27" s="162">
        <v>182884.80626585011</v>
      </c>
      <c r="AB27" s="177">
        <f>SUM(Muut[[#This Row],[Työttömyysaste]:[Koulutustausta]])</f>
        <v>1344256.0073400368</v>
      </c>
      <c r="AD27" s="62"/>
    </row>
    <row r="28" spans="1:30" s="45" customFormat="1" x14ac:dyDescent="0.25">
      <c r="A28" s="90">
        <v>71</v>
      </c>
      <c r="B28" s="154" t="s">
        <v>27</v>
      </c>
      <c r="C28" s="403">
        <v>6591</v>
      </c>
      <c r="D28" s="136">
        <v>203</v>
      </c>
      <c r="E28" s="41">
        <v>2747</v>
      </c>
      <c r="F28" s="338">
        <f t="shared" si="2"/>
        <v>7.3898798689479434E-2</v>
      </c>
      <c r="G28" s="385">
        <f>Muut[[#This Row],[Keskim. työttömyysaste 2022, %]]/$F$12</f>
        <v>0.77862180836607764</v>
      </c>
      <c r="H28" s="169">
        <v>0</v>
      </c>
      <c r="I28" s="391">
        <v>4</v>
      </c>
      <c r="J28" s="397">
        <v>183</v>
      </c>
      <c r="K28" s="272">
        <v>1050.47</v>
      </c>
      <c r="L28" s="173">
        <f t="shared" si="3"/>
        <v>6.2743343455786453</v>
      </c>
      <c r="M28" s="385">
        <v>2.9163934402655634</v>
      </c>
      <c r="N28" s="169">
        <v>0</v>
      </c>
      <c r="O28" s="405">
        <v>0</v>
      </c>
      <c r="P28" s="272">
        <v>1831</v>
      </c>
      <c r="Q28" s="15">
        <v>237</v>
      </c>
      <c r="R28" s="161">
        <v>0.12943746586564719</v>
      </c>
      <c r="S28" s="409">
        <v>0.91330221369884224</v>
      </c>
      <c r="T28" s="162">
        <v>355486.45939843042</v>
      </c>
      <c r="U28" s="162">
        <v>0</v>
      </c>
      <c r="V28" s="162">
        <v>0</v>
      </c>
      <c r="W28" s="162">
        <v>314309.82</v>
      </c>
      <c r="X28" s="162">
        <v>798287.54881374235</v>
      </c>
      <c r="Y28" s="162">
        <v>0</v>
      </c>
      <c r="Z28" s="158">
        <v>0</v>
      </c>
      <c r="AA28" s="162">
        <v>171136.51413660424</v>
      </c>
      <c r="AB28" s="177">
        <f>SUM(Muut[[#This Row],[Työttömyysaste]:[Koulutustausta]])</f>
        <v>1639220.342348777</v>
      </c>
      <c r="AD28" s="62"/>
    </row>
    <row r="29" spans="1:30" s="45" customFormat="1" x14ac:dyDescent="0.25">
      <c r="A29" s="90">
        <v>72</v>
      </c>
      <c r="B29" s="154" t="s">
        <v>28</v>
      </c>
      <c r="C29" s="403">
        <v>960</v>
      </c>
      <c r="D29" s="136">
        <v>29.833333333333332</v>
      </c>
      <c r="E29" s="41">
        <v>368</v>
      </c>
      <c r="F29" s="338">
        <f t="shared" si="2"/>
        <v>8.1068840579710144E-2</v>
      </c>
      <c r="G29" s="385">
        <f>Muut[[#This Row],[Keskim. työttömyysaste 2022, %]]/$F$12</f>
        <v>0.85416770466799885</v>
      </c>
      <c r="H29" s="169">
        <v>0</v>
      </c>
      <c r="I29" s="391">
        <v>0</v>
      </c>
      <c r="J29" s="397">
        <v>18</v>
      </c>
      <c r="K29" s="272">
        <v>205.65</v>
      </c>
      <c r="L29" s="173">
        <f t="shared" si="3"/>
        <v>4.6681254558716265</v>
      </c>
      <c r="M29" s="385">
        <v>3.9198662719020323</v>
      </c>
      <c r="N29" s="169">
        <v>2</v>
      </c>
      <c r="O29" s="405">
        <v>0</v>
      </c>
      <c r="P29" s="272">
        <v>220</v>
      </c>
      <c r="Q29" s="15">
        <v>17</v>
      </c>
      <c r="R29" s="161">
        <v>7.7272727272727271E-2</v>
      </c>
      <c r="S29" s="409">
        <v>0.54523126209827122</v>
      </c>
      <c r="T29" s="162">
        <v>56801.469026258186</v>
      </c>
      <c r="U29" s="162">
        <v>0</v>
      </c>
      <c r="V29" s="162">
        <v>0</v>
      </c>
      <c r="W29" s="162">
        <v>30915.72</v>
      </c>
      <c r="X29" s="162">
        <v>156280.36442120775</v>
      </c>
      <c r="Y29" s="162">
        <v>1165478.3999999999</v>
      </c>
      <c r="Z29" s="158">
        <v>0</v>
      </c>
      <c r="AA29" s="162">
        <v>14880.887790195697</v>
      </c>
      <c r="AB29" s="177">
        <f>SUM(Muut[[#This Row],[Työttömyysaste]:[Koulutustausta]])</f>
        <v>1424356.8412376614</v>
      </c>
      <c r="AD29" s="62"/>
    </row>
    <row r="30" spans="1:30" s="45" customFormat="1" x14ac:dyDescent="0.25">
      <c r="A30" s="90">
        <v>74</v>
      </c>
      <c r="B30" s="154" t="s">
        <v>29</v>
      </c>
      <c r="C30" s="403">
        <v>1052</v>
      </c>
      <c r="D30" s="136">
        <v>33.083333333333336</v>
      </c>
      <c r="E30" s="41">
        <v>451</v>
      </c>
      <c r="F30" s="338">
        <f t="shared" si="2"/>
        <v>7.3355506282335559E-2</v>
      </c>
      <c r="G30" s="385">
        <f>Muut[[#This Row],[Keskim. työttömyysaste 2022, %]]/$F$12</f>
        <v>0.77289750263954704</v>
      </c>
      <c r="H30" s="169">
        <v>0</v>
      </c>
      <c r="I30" s="391">
        <v>6</v>
      </c>
      <c r="J30" s="397">
        <v>45</v>
      </c>
      <c r="K30" s="272">
        <v>413.01</v>
      </c>
      <c r="L30" s="173">
        <f t="shared" si="3"/>
        <v>2.5471538219413574</v>
      </c>
      <c r="M30" s="385">
        <v>7.1838721987869674</v>
      </c>
      <c r="N30" s="169">
        <v>0</v>
      </c>
      <c r="O30" s="405">
        <v>0</v>
      </c>
      <c r="P30" s="272">
        <v>258</v>
      </c>
      <c r="Q30" s="15">
        <v>44</v>
      </c>
      <c r="R30" s="161">
        <v>0.17054263565891473</v>
      </c>
      <c r="S30" s="409">
        <v>1.2033375780007445</v>
      </c>
      <c r="T30" s="162">
        <v>56322.61772824917</v>
      </c>
      <c r="U30" s="162">
        <v>0</v>
      </c>
      <c r="V30" s="162">
        <v>0</v>
      </c>
      <c r="W30" s="162">
        <v>77289.3</v>
      </c>
      <c r="X30" s="162">
        <v>313860.21546123514</v>
      </c>
      <c r="Y30" s="162">
        <v>0</v>
      </c>
      <c r="Z30" s="158">
        <v>0</v>
      </c>
      <c r="AA30" s="162">
        <v>35989.85348437434</v>
      </c>
      <c r="AB30" s="177">
        <f>SUM(Muut[[#This Row],[Työttömyysaste]:[Koulutustausta]])</f>
        <v>483461.98667385866</v>
      </c>
      <c r="AD30" s="62"/>
    </row>
    <row r="31" spans="1:30" s="45" customFormat="1" x14ac:dyDescent="0.25">
      <c r="A31" s="90">
        <v>75</v>
      </c>
      <c r="B31" s="154" t="s">
        <v>30</v>
      </c>
      <c r="C31" s="403">
        <v>19549</v>
      </c>
      <c r="D31" s="136">
        <v>924.41666666666663</v>
      </c>
      <c r="E31" s="41">
        <v>8733</v>
      </c>
      <c r="F31" s="338">
        <f t="shared" si="2"/>
        <v>0.10585327684262757</v>
      </c>
      <c r="G31" s="385">
        <f>Muut[[#This Row],[Keskim. työttömyysaste 2022, %]]/$F$12</f>
        <v>1.1153045962628805</v>
      </c>
      <c r="H31" s="169">
        <v>0</v>
      </c>
      <c r="I31" s="391">
        <v>61</v>
      </c>
      <c r="J31" s="397">
        <v>1364</v>
      </c>
      <c r="K31" s="272">
        <v>609.89</v>
      </c>
      <c r="L31" s="173">
        <f t="shared" si="3"/>
        <v>32.053321090688485</v>
      </c>
      <c r="M31" s="385">
        <v>0.5708746209388641</v>
      </c>
      <c r="N31" s="169">
        <v>0</v>
      </c>
      <c r="O31" s="405">
        <v>0</v>
      </c>
      <c r="P31" s="272">
        <v>5522</v>
      </c>
      <c r="Q31" s="15">
        <v>803</v>
      </c>
      <c r="R31" s="161">
        <v>0.1454183266932271</v>
      </c>
      <c r="S31" s="409">
        <v>1.0260621126433367</v>
      </c>
      <c r="T31" s="162">
        <v>1510300.0132908032</v>
      </c>
      <c r="U31" s="162">
        <v>0</v>
      </c>
      <c r="V31" s="162">
        <v>0</v>
      </c>
      <c r="W31" s="162">
        <v>2342724.56</v>
      </c>
      <c r="X31" s="162">
        <v>463475.96137539699</v>
      </c>
      <c r="Y31" s="162">
        <v>0</v>
      </c>
      <c r="Z31" s="158">
        <v>0</v>
      </c>
      <c r="AA31" s="162">
        <v>570262.82066503621</v>
      </c>
      <c r="AB31" s="177">
        <f>SUM(Muut[[#This Row],[Työttömyysaste]:[Koulutustausta]])</f>
        <v>4886763.3553312365</v>
      </c>
      <c r="AD31" s="62"/>
    </row>
    <row r="32" spans="1:30" s="45" customFormat="1" x14ac:dyDescent="0.25">
      <c r="A32" s="90">
        <v>77</v>
      </c>
      <c r="B32" s="154" t="s">
        <v>31</v>
      </c>
      <c r="C32" s="403">
        <v>4601</v>
      </c>
      <c r="D32" s="136">
        <v>195.91666666666666</v>
      </c>
      <c r="E32" s="41">
        <v>1937</v>
      </c>
      <c r="F32" s="338">
        <f t="shared" si="2"/>
        <v>0.10114438134572362</v>
      </c>
      <c r="G32" s="385">
        <f>Muut[[#This Row],[Keskim. työttömyysaste 2022, %]]/$F$12</f>
        <v>1.0656901398410306</v>
      </c>
      <c r="H32" s="169">
        <v>0</v>
      </c>
      <c r="I32" s="391">
        <v>11</v>
      </c>
      <c r="J32" s="397">
        <v>76</v>
      </c>
      <c r="K32" s="272">
        <v>571.70000000000005</v>
      </c>
      <c r="L32" s="173">
        <f t="shared" si="3"/>
        <v>8.0479272345635824</v>
      </c>
      <c r="M32" s="385">
        <v>2.2736820294413067</v>
      </c>
      <c r="N32" s="169">
        <v>0</v>
      </c>
      <c r="O32" s="405">
        <v>0</v>
      </c>
      <c r="P32" s="272">
        <v>1225</v>
      </c>
      <c r="Q32" s="15">
        <v>166</v>
      </c>
      <c r="R32" s="161">
        <v>0.13551020408163264</v>
      </c>
      <c r="S32" s="409">
        <v>0.95615105362923714</v>
      </c>
      <c r="T32" s="162">
        <v>339647.4578952124</v>
      </c>
      <c r="U32" s="162">
        <v>0</v>
      </c>
      <c r="V32" s="162">
        <v>0</v>
      </c>
      <c r="W32" s="162">
        <v>130533.04</v>
      </c>
      <c r="X32" s="162">
        <v>434454.09355509107</v>
      </c>
      <c r="Y32" s="162">
        <v>0</v>
      </c>
      <c r="Z32" s="158">
        <v>0</v>
      </c>
      <c r="AA32" s="162">
        <v>125070.70586597906</v>
      </c>
      <c r="AB32" s="177">
        <f>SUM(Muut[[#This Row],[Työttömyysaste]:[Koulutustausta]])</f>
        <v>1029705.2973162825</v>
      </c>
      <c r="AD32" s="62"/>
    </row>
    <row r="33" spans="1:30" s="45" customFormat="1" x14ac:dyDescent="0.25">
      <c r="A33" s="90">
        <v>78</v>
      </c>
      <c r="B33" s="154" t="s">
        <v>32</v>
      </c>
      <c r="C33" s="403">
        <v>7832</v>
      </c>
      <c r="D33" s="136">
        <v>340.75</v>
      </c>
      <c r="E33" s="41">
        <v>3510</v>
      </c>
      <c r="F33" s="338">
        <f t="shared" si="2"/>
        <v>9.7079772079772086E-2</v>
      </c>
      <c r="G33" s="385">
        <f>Muut[[#This Row],[Keskim. työttömyysaste 2022, %]]/$F$12</f>
        <v>1.022864092962311</v>
      </c>
      <c r="H33" s="169">
        <v>1</v>
      </c>
      <c r="I33" s="391">
        <v>3350</v>
      </c>
      <c r="J33" s="397">
        <v>359</v>
      </c>
      <c r="K33" s="272">
        <v>117.44</v>
      </c>
      <c r="L33" s="173">
        <f t="shared" si="3"/>
        <v>66.689373297002732</v>
      </c>
      <c r="M33" s="385">
        <v>0.27438295822613296</v>
      </c>
      <c r="N33" s="169">
        <v>0</v>
      </c>
      <c r="O33" s="405">
        <v>0</v>
      </c>
      <c r="P33" s="272">
        <v>2169</v>
      </c>
      <c r="Q33" s="15">
        <v>474</v>
      </c>
      <c r="R33" s="161">
        <v>0.21853388658367912</v>
      </c>
      <c r="S33" s="409">
        <v>1.5419606761480682</v>
      </c>
      <c r="T33" s="162">
        <v>554926.92807511834</v>
      </c>
      <c r="U33" s="162">
        <v>161188.04240000001</v>
      </c>
      <c r="V33" s="162">
        <v>915988.15500000003</v>
      </c>
      <c r="W33" s="162">
        <v>616596.86</v>
      </c>
      <c r="X33" s="162">
        <v>89246.613166188356</v>
      </c>
      <c r="Y33" s="162">
        <v>0</v>
      </c>
      <c r="Z33" s="158">
        <v>0</v>
      </c>
      <c r="AA33" s="162">
        <v>343338.76192327117</v>
      </c>
      <c r="AB33" s="177">
        <f>SUM(Muut[[#This Row],[Työttömyysaste]:[Koulutustausta]])</f>
        <v>2681285.3605645779</v>
      </c>
      <c r="AD33" s="62"/>
    </row>
    <row r="34" spans="1:30" s="45" customFormat="1" x14ac:dyDescent="0.25">
      <c r="A34" s="90">
        <v>79</v>
      </c>
      <c r="B34" s="154" t="s">
        <v>33</v>
      </c>
      <c r="C34" s="403">
        <v>6753</v>
      </c>
      <c r="D34" s="136">
        <v>266.08333333333331</v>
      </c>
      <c r="E34" s="41">
        <v>2825</v>
      </c>
      <c r="F34" s="338">
        <f t="shared" si="2"/>
        <v>9.4188790560471969E-2</v>
      </c>
      <c r="G34" s="385">
        <f>Muut[[#This Row],[Keskim. työttömyysaste 2022, %]]/$F$12</f>
        <v>0.99240377021783821</v>
      </c>
      <c r="H34" s="169">
        <v>0</v>
      </c>
      <c r="I34" s="391">
        <v>13</v>
      </c>
      <c r="J34" s="397">
        <v>280</v>
      </c>
      <c r="K34" s="272">
        <v>123.48</v>
      </c>
      <c r="L34" s="173">
        <f t="shared" si="3"/>
        <v>54.689018464528665</v>
      </c>
      <c r="M34" s="385">
        <v>0.33459052733496875</v>
      </c>
      <c r="N34" s="169">
        <v>0</v>
      </c>
      <c r="O34" s="405">
        <v>0</v>
      </c>
      <c r="P34" s="272">
        <v>1867</v>
      </c>
      <c r="Q34" s="15">
        <v>314</v>
      </c>
      <c r="R34" s="161">
        <v>0.16818425281199786</v>
      </c>
      <c r="S34" s="409">
        <v>1.1866969843331099</v>
      </c>
      <c r="T34" s="162">
        <v>464226.94327766914</v>
      </c>
      <c r="U34" s="162">
        <v>0</v>
      </c>
      <c r="V34" s="162">
        <v>0</v>
      </c>
      <c r="W34" s="162">
        <v>480911.2</v>
      </c>
      <c r="X34" s="162">
        <v>93836.612685294109</v>
      </c>
      <c r="Y34" s="162">
        <v>0</v>
      </c>
      <c r="Z34" s="158">
        <v>0</v>
      </c>
      <c r="AA34" s="162">
        <v>227831.33142177839</v>
      </c>
      <c r="AB34" s="177">
        <f>SUM(Muut[[#This Row],[Työttömyysaste]:[Koulutustausta]])</f>
        <v>1266806.0873847415</v>
      </c>
      <c r="AD34" s="62"/>
    </row>
    <row r="35" spans="1:30" s="45" customFormat="1" x14ac:dyDescent="0.25">
      <c r="A35" s="90">
        <v>81</v>
      </c>
      <c r="B35" s="154" t="s">
        <v>34</v>
      </c>
      <c r="C35" s="403">
        <v>2574</v>
      </c>
      <c r="D35" s="136">
        <v>117.33333333333333</v>
      </c>
      <c r="E35" s="41">
        <v>996</v>
      </c>
      <c r="F35" s="338">
        <f t="shared" si="2"/>
        <v>0.11780455153949129</v>
      </c>
      <c r="G35" s="385">
        <f>Muut[[#This Row],[Keskim. työttömyysaste 2022, %]]/$F$12</f>
        <v>1.2412271184388268</v>
      </c>
      <c r="H35" s="169">
        <v>0</v>
      </c>
      <c r="I35" s="391">
        <v>2</v>
      </c>
      <c r="J35" s="397">
        <v>82</v>
      </c>
      <c r="K35" s="272">
        <v>542.96</v>
      </c>
      <c r="L35" s="173">
        <f t="shared" si="3"/>
        <v>4.7406807131280386</v>
      </c>
      <c r="M35" s="385">
        <v>3.8598734305826419</v>
      </c>
      <c r="N35" s="169">
        <v>0</v>
      </c>
      <c r="O35" s="405">
        <v>0</v>
      </c>
      <c r="P35" s="272">
        <v>559</v>
      </c>
      <c r="Q35" s="15">
        <v>117</v>
      </c>
      <c r="R35" s="161">
        <v>0.20930232558139536</v>
      </c>
      <c r="S35" s="409">
        <v>1.476823391182732</v>
      </c>
      <c r="T35" s="162">
        <v>221312.01162021887</v>
      </c>
      <c r="U35" s="162">
        <v>0</v>
      </c>
      <c r="V35" s="162">
        <v>0</v>
      </c>
      <c r="W35" s="162">
        <v>140838.28</v>
      </c>
      <c r="X35" s="162">
        <v>412613.599154578</v>
      </c>
      <c r="Y35" s="162">
        <v>0</v>
      </c>
      <c r="Z35" s="158">
        <v>0</v>
      </c>
      <c r="AA35" s="162">
        <v>108072.19311515073</v>
      </c>
      <c r="AB35" s="177">
        <f>SUM(Muut[[#This Row],[Työttömyysaste]:[Koulutustausta]])</f>
        <v>882836.08388994774</v>
      </c>
      <c r="AD35" s="62"/>
    </row>
    <row r="36" spans="1:30" s="45" customFormat="1" x14ac:dyDescent="0.25">
      <c r="A36" s="90">
        <v>82</v>
      </c>
      <c r="B36" s="154" t="s">
        <v>35</v>
      </c>
      <c r="C36" s="403">
        <v>9359</v>
      </c>
      <c r="D36" s="136">
        <v>256.16666666666669</v>
      </c>
      <c r="E36" s="41">
        <v>4406</v>
      </c>
      <c r="F36" s="338">
        <f t="shared" si="2"/>
        <v>5.8140414586170377E-2</v>
      </c>
      <c r="G36" s="385">
        <f>Muut[[#This Row],[Keskim. työttömyysaste 2022, %]]/$F$12</f>
        <v>0.61258634168679948</v>
      </c>
      <c r="H36" s="169">
        <v>0</v>
      </c>
      <c r="I36" s="391">
        <v>40</v>
      </c>
      <c r="J36" s="397">
        <v>200</v>
      </c>
      <c r="K36" s="272">
        <v>357.8</v>
      </c>
      <c r="L36" s="173">
        <f t="shared" si="3"/>
        <v>26.157070989379541</v>
      </c>
      <c r="M36" s="385">
        <v>0.69955950094366948</v>
      </c>
      <c r="N36" s="169">
        <v>0</v>
      </c>
      <c r="O36" s="405">
        <v>0</v>
      </c>
      <c r="P36" s="272">
        <v>2939</v>
      </c>
      <c r="Q36" s="15">
        <v>267</v>
      </c>
      <c r="R36" s="161">
        <v>9.0847226947941478E-2</v>
      </c>
      <c r="S36" s="409">
        <v>0.64101203561940734</v>
      </c>
      <c r="T36" s="162">
        <v>397138.45726182475</v>
      </c>
      <c r="U36" s="162">
        <v>0</v>
      </c>
      <c r="V36" s="162">
        <v>0</v>
      </c>
      <c r="W36" s="162">
        <v>343508</v>
      </c>
      <c r="X36" s="162">
        <v>271904.2761483498</v>
      </c>
      <c r="Y36" s="162">
        <v>0</v>
      </c>
      <c r="Z36" s="158">
        <v>0</v>
      </c>
      <c r="AA36" s="162">
        <v>170558.1555639226</v>
      </c>
      <c r="AB36" s="177">
        <f>SUM(Muut[[#This Row],[Työttömyysaste]:[Koulutustausta]])</f>
        <v>1183108.8889740971</v>
      </c>
      <c r="AD36" s="62"/>
    </row>
    <row r="37" spans="1:30" s="45" customFormat="1" x14ac:dyDescent="0.25">
      <c r="A37" s="90">
        <v>86</v>
      </c>
      <c r="B37" s="154" t="s">
        <v>36</v>
      </c>
      <c r="C37" s="403">
        <v>8031</v>
      </c>
      <c r="D37" s="136">
        <v>256.58333333333331</v>
      </c>
      <c r="E37" s="41">
        <v>3899</v>
      </c>
      <c r="F37" s="338">
        <f t="shared" si="2"/>
        <v>6.580747200136787E-2</v>
      </c>
      <c r="G37" s="385">
        <f>Muut[[#This Row],[Keskim. työttömyysaste 2022, %]]/$F$12</f>
        <v>0.69336895541442289</v>
      </c>
      <c r="H37" s="169">
        <v>0</v>
      </c>
      <c r="I37" s="391">
        <v>40</v>
      </c>
      <c r="J37" s="397">
        <v>263</v>
      </c>
      <c r="K37" s="272">
        <v>389.42</v>
      </c>
      <c r="L37" s="173">
        <f t="shared" si="3"/>
        <v>20.6229777617996</v>
      </c>
      <c r="M37" s="385">
        <v>0.88728348247424638</v>
      </c>
      <c r="N37" s="169">
        <v>0</v>
      </c>
      <c r="O37" s="405">
        <v>0</v>
      </c>
      <c r="P37" s="272">
        <v>2562</v>
      </c>
      <c r="Q37" s="15">
        <v>340</v>
      </c>
      <c r="R37" s="161">
        <v>0.13270882123341141</v>
      </c>
      <c r="S37" s="409">
        <v>0.93638468119921681</v>
      </c>
      <c r="T37" s="162">
        <v>385726.26002624485</v>
      </c>
      <c r="U37" s="162">
        <v>0</v>
      </c>
      <c r="V37" s="162">
        <v>0</v>
      </c>
      <c r="W37" s="162">
        <v>451713.02</v>
      </c>
      <c r="X37" s="162">
        <v>295933.37959108542</v>
      </c>
      <c r="Y37" s="162">
        <v>0</v>
      </c>
      <c r="Z37" s="158">
        <v>0</v>
      </c>
      <c r="AA37" s="162">
        <v>213796.59580303117</v>
      </c>
      <c r="AB37" s="177">
        <f>SUM(Muut[[#This Row],[Työttömyysaste]:[Koulutustausta]])</f>
        <v>1347169.2554203616</v>
      </c>
      <c r="AD37" s="62"/>
    </row>
    <row r="38" spans="1:30" s="45" customFormat="1" x14ac:dyDescent="0.25">
      <c r="A38" s="90">
        <v>90</v>
      </c>
      <c r="B38" s="154" t="s">
        <v>37</v>
      </c>
      <c r="C38" s="403">
        <v>3061</v>
      </c>
      <c r="D38" s="136">
        <v>153.83333333333334</v>
      </c>
      <c r="E38" s="41">
        <v>1219</v>
      </c>
      <c r="F38" s="338">
        <f t="shared" si="2"/>
        <v>0.12619633579436698</v>
      </c>
      <c r="G38" s="385">
        <f>Muut[[#This Row],[Keskim. työttömyysaste 2022, %]]/$F$12</f>
        <v>1.32964569015885</v>
      </c>
      <c r="H38" s="169">
        <v>0</v>
      </c>
      <c r="I38" s="391">
        <v>10</v>
      </c>
      <c r="J38" s="397">
        <v>100</v>
      </c>
      <c r="K38" s="272">
        <v>1029.96</v>
      </c>
      <c r="L38" s="173">
        <f t="shared" si="3"/>
        <v>2.9719600761194607</v>
      </c>
      <c r="M38" s="385">
        <v>6.1570233310035105</v>
      </c>
      <c r="N38" s="169">
        <v>0</v>
      </c>
      <c r="O38" s="405">
        <v>0</v>
      </c>
      <c r="P38" s="272">
        <v>693</v>
      </c>
      <c r="Q38" s="15">
        <v>135</v>
      </c>
      <c r="R38" s="161">
        <v>0.19480519480519481</v>
      </c>
      <c r="S38" s="409">
        <v>1.3745325935250534</v>
      </c>
      <c r="T38" s="162">
        <v>281932.04884630616</v>
      </c>
      <c r="U38" s="162">
        <v>0</v>
      </c>
      <c r="V38" s="162">
        <v>0</v>
      </c>
      <c r="W38" s="162">
        <v>171754</v>
      </c>
      <c r="X38" s="162">
        <v>782701.30872485845</v>
      </c>
      <c r="Y38" s="162">
        <v>0</v>
      </c>
      <c r="Z38" s="158">
        <v>0</v>
      </c>
      <c r="AA38" s="162">
        <v>119617.64056142076</v>
      </c>
      <c r="AB38" s="177">
        <f>SUM(Muut[[#This Row],[Työttömyysaste]:[Koulutustausta]])</f>
        <v>1356004.9981325853</v>
      </c>
      <c r="AD38" s="62"/>
    </row>
    <row r="39" spans="1:30" s="45" customFormat="1" x14ac:dyDescent="0.25">
      <c r="A39" s="90">
        <v>91</v>
      </c>
      <c r="B39" s="154" t="s">
        <v>38</v>
      </c>
      <c r="C39" s="403">
        <v>664028</v>
      </c>
      <c r="D39" s="136">
        <v>36650.416666666664</v>
      </c>
      <c r="E39" s="41">
        <v>351606</v>
      </c>
      <c r="F39" s="338">
        <f t="shared" si="2"/>
        <v>0.10423717646077332</v>
      </c>
      <c r="G39" s="385">
        <f>Muut[[#This Row],[Keskim. työttömyysaste 2022, %]]/$F$12</f>
        <v>1.0982768363515463</v>
      </c>
      <c r="H39" s="169">
        <v>1</v>
      </c>
      <c r="I39" s="391">
        <v>36748</v>
      </c>
      <c r="J39" s="397">
        <v>121684</v>
      </c>
      <c r="K39" s="272">
        <v>214.42</v>
      </c>
      <c r="L39" s="173">
        <f t="shared" si="3"/>
        <v>3096.8566365077886</v>
      </c>
      <c r="M39" s="385">
        <v>5.9087099195243836E-3</v>
      </c>
      <c r="N39" s="169">
        <v>3</v>
      </c>
      <c r="O39" s="405">
        <v>985</v>
      </c>
      <c r="P39" s="272">
        <v>245006</v>
      </c>
      <c r="Q39" s="15">
        <v>42390</v>
      </c>
      <c r="R39" s="161">
        <v>0.17301617103254613</v>
      </c>
      <c r="S39" s="409">
        <v>1.2207906802945179</v>
      </c>
      <c r="T39" s="162">
        <v>50517680.779324256</v>
      </c>
      <c r="U39" s="162">
        <v>13666161.059599999</v>
      </c>
      <c r="V39" s="162">
        <v>10047979.9164</v>
      </c>
      <c r="W39" s="162">
        <v>208997137.35999998</v>
      </c>
      <c r="X39" s="162">
        <v>162944.98292825365</v>
      </c>
      <c r="Y39" s="162">
        <v>0</v>
      </c>
      <c r="Z39" s="158">
        <v>291579.69999999995</v>
      </c>
      <c r="AA39" s="162">
        <v>23046472.281286508</v>
      </c>
      <c r="AB39" s="177">
        <f>SUM(Muut[[#This Row],[Työttömyysaste]:[Koulutustausta]])</f>
        <v>306729956.07953906</v>
      </c>
      <c r="AD39" s="62"/>
    </row>
    <row r="40" spans="1:30" s="45" customFormat="1" x14ac:dyDescent="0.25">
      <c r="A40" s="90">
        <v>92</v>
      </c>
      <c r="B40" s="154" t="s">
        <v>39</v>
      </c>
      <c r="C40" s="403">
        <v>242819</v>
      </c>
      <c r="D40" s="136">
        <v>14012.333333333334</v>
      </c>
      <c r="E40" s="41">
        <v>126088</v>
      </c>
      <c r="F40" s="338">
        <f t="shared" si="2"/>
        <v>0.1111313791426094</v>
      </c>
      <c r="G40" s="385">
        <f>Muut[[#This Row],[Keskim. työttömyysaste 2022, %]]/$F$12</f>
        <v>1.1709164009259252</v>
      </c>
      <c r="H40" s="169">
        <v>1</v>
      </c>
      <c r="I40" s="391">
        <v>5447</v>
      </c>
      <c r="J40" s="397">
        <v>60280</v>
      </c>
      <c r="K40" s="272">
        <v>238.38</v>
      </c>
      <c r="L40" s="173">
        <f t="shared" si="3"/>
        <v>1018.6215286517325</v>
      </c>
      <c r="M40" s="385">
        <v>1.7963912025007606E-2</v>
      </c>
      <c r="N40" s="169">
        <v>0</v>
      </c>
      <c r="O40" s="405">
        <v>0</v>
      </c>
      <c r="P40" s="272">
        <v>89907</v>
      </c>
      <c r="Q40" s="15">
        <v>22070</v>
      </c>
      <c r="R40" s="161">
        <v>0.24547588063220885</v>
      </c>
      <c r="S40" s="409">
        <v>1.7320616074466137</v>
      </c>
      <c r="T40" s="162">
        <v>19694898.321774058</v>
      </c>
      <c r="U40" s="162">
        <v>4997384.9933000002</v>
      </c>
      <c r="V40" s="162">
        <v>1489369.3971000002</v>
      </c>
      <c r="W40" s="162">
        <v>103533311.2</v>
      </c>
      <c r="X40" s="162">
        <v>181152.99426563337</v>
      </c>
      <c r="Y40" s="162">
        <v>0</v>
      </c>
      <c r="Z40" s="158">
        <v>0</v>
      </c>
      <c r="AA40" s="162">
        <v>11957017.399847409</v>
      </c>
      <c r="AB40" s="177">
        <f>SUM(Muut[[#This Row],[Työttömyysaste]:[Koulutustausta]])</f>
        <v>141853134.30628711</v>
      </c>
      <c r="AD40" s="62"/>
    </row>
    <row r="41" spans="1:30" s="45" customFormat="1" x14ac:dyDescent="0.25">
      <c r="A41" s="90">
        <v>97</v>
      </c>
      <c r="B41" s="154" t="s">
        <v>40</v>
      </c>
      <c r="C41" s="403">
        <v>2091</v>
      </c>
      <c r="D41" s="136">
        <v>91.583333333333329</v>
      </c>
      <c r="E41" s="41">
        <v>871</v>
      </c>
      <c r="F41" s="338">
        <f t="shared" si="2"/>
        <v>0.10514734022196708</v>
      </c>
      <c r="G41" s="385">
        <f>Muut[[#This Row],[Keskim. työttömyysaste 2022, %]]/$F$12</f>
        <v>1.1078666181371444</v>
      </c>
      <c r="H41" s="169">
        <v>0</v>
      </c>
      <c r="I41" s="391">
        <v>9</v>
      </c>
      <c r="J41" s="397">
        <v>51</v>
      </c>
      <c r="K41" s="272">
        <v>465.09</v>
      </c>
      <c r="L41" s="173">
        <f t="shared" si="3"/>
        <v>4.4959040185770496</v>
      </c>
      <c r="M41" s="385">
        <v>4.0700218358464708</v>
      </c>
      <c r="N41" s="169">
        <v>3</v>
      </c>
      <c r="O41" s="405">
        <v>1618</v>
      </c>
      <c r="P41" s="272">
        <v>477</v>
      </c>
      <c r="Q41" s="15">
        <v>65</v>
      </c>
      <c r="R41" s="161">
        <v>0.13626834381551362</v>
      </c>
      <c r="S41" s="409">
        <v>0.96150043753918824</v>
      </c>
      <c r="T41" s="162">
        <v>160467.35605481072</v>
      </c>
      <c r="U41" s="162">
        <v>0</v>
      </c>
      <c r="V41" s="162">
        <v>0</v>
      </c>
      <c r="W41" s="162">
        <v>87594.54</v>
      </c>
      <c r="X41" s="162">
        <v>353437.56230809388</v>
      </c>
      <c r="Y41" s="162">
        <v>0</v>
      </c>
      <c r="Z41" s="158">
        <v>478960.36</v>
      </c>
      <c r="AA41" s="162">
        <v>57158.441505449002</v>
      </c>
      <c r="AB41" s="177">
        <f>SUM(Muut[[#This Row],[Työttömyysaste]:[Koulutustausta]])</f>
        <v>1137618.2598683536</v>
      </c>
      <c r="AD41" s="62"/>
    </row>
    <row r="42" spans="1:30" s="45" customFormat="1" x14ac:dyDescent="0.25">
      <c r="A42" s="90">
        <v>98</v>
      </c>
      <c r="B42" s="154" t="s">
        <v>41</v>
      </c>
      <c r="C42" s="403">
        <v>22943</v>
      </c>
      <c r="D42" s="136">
        <v>790.5</v>
      </c>
      <c r="E42" s="41">
        <v>10598</v>
      </c>
      <c r="F42" s="338">
        <f t="shared" si="2"/>
        <v>7.4589545197207022E-2</v>
      </c>
      <c r="G42" s="385">
        <f>Muut[[#This Row],[Keskim. työttömyysaste 2022, %]]/$F$12</f>
        <v>0.78589973851524497</v>
      </c>
      <c r="H42" s="169">
        <v>0</v>
      </c>
      <c r="I42" s="391">
        <v>69</v>
      </c>
      <c r="J42" s="397">
        <v>674</v>
      </c>
      <c r="K42" s="272">
        <v>651.41</v>
      </c>
      <c r="L42" s="173">
        <f t="shared" si="3"/>
        <v>35.220521637678267</v>
      </c>
      <c r="M42" s="385">
        <v>0.51953879944535419</v>
      </c>
      <c r="N42" s="169">
        <v>0</v>
      </c>
      <c r="O42" s="405">
        <v>0</v>
      </c>
      <c r="P42" s="272">
        <v>6970</v>
      </c>
      <c r="Q42" s="15">
        <v>830</v>
      </c>
      <c r="R42" s="161">
        <v>0.11908177905308465</v>
      </c>
      <c r="S42" s="409">
        <v>0.84023317123085761</v>
      </c>
      <c r="T42" s="162">
        <v>1249000.2837313171</v>
      </c>
      <c r="U42" s="162">
        <v>0</v>
      </c>
      <c r="V42" s="162">
        <v>0</v>
      </c>
      <c r="W42" s="162">
        <v>1157621.96</v>
      </c>
      <c r="X42" s="162">
        <v>495028.40840077284</v>
      </c>
      <c r="Y42" s="162">
        <v>0</v>
      </c>
      <c r="Z42" s="158">
        <v>0</v>
      </c>
      <c r="AA42" s="162">
        <v>548058.46207983419</v>
      </c>
      <c r="AB42" s="177">
        <f>SUM(Muut[[#This Row],[Työttömyysaste]:[Koulutustausta]])</f>
        <v>3449709.1142119244</v>
      </c>
      <c r="AD42" s="62"/>
    </row>
    <row r="43" spans="1:30" s="45" customFormat="1" x14ac:dyDescent="0.25">
      <c r="A43" s="90">
        <v>102</v>
      </c>
      <c r="B43" s="154" t="s">
        <v>42</v>
      </c>
      <c r="C43" s="403">
        <v>9745</v>
      </c>
      <c r="D43" s="136">
        <v>268.75</v>
      </c>
      <c r="E43" s="41">
        <v>4376</v>
      </c>
      <c r="F43" s="338">
        <f t="shared" si="2"/>
        <v>6.1414533820840951E-2</v>
      </c>
      <c r="G43" s="385">
        <f>Muut[[#This Row],[Keskim. työttömyysaste 2022, %]]/$F$12</f>
        <v>0.64708352817040449</v>
      </c>
      <c r="H43" s="169">
        <v>0</v>
      </c>
      <c r="I43" s="391">
        <v>17</v>
      </c>
      <c r="J43" s="397">
        <v>431</v>
      </c>
      <c r="K43" s="272">
        <v>532.65</v>
      </c>
      <c r="L43" s="173">
        <f t="shared" si="3"/>
        <v>18.295315873462876</v>
      </c>
      <c r="M43" s="385">
        <v>1.0001700792725927</v>
      </c>
      <c r="N43" s="169">
        <v>0</v>
      </c>
      <c r="O43" s="405">
        <v>0</v>
      </c>
      <c r="P43" s="272">
        <v>2662</v>
      </c>
      <c r="Q43" s="15">
        <v>378</v>
      </c>
      <c r="R43" s="161">
        <v>0.14199849737039819</v>
      </c>
      <c r="S43" s="409">
        <v>1.001932022718262</v>
      </c>
      <c r="T43" s="162">
        <v>436804.77358456631</v>
      </c>
      <c r="U43" s="162">
        <v>0</v>
      </c>
      <c r="V43" s="162">
        <v>0</v>
      </c>
      <c r="W43" s="162">
        <v>740259.74</v>
      </c>
      <c r="X43" s="162">
        <v>404778.68275689916</v>
      </c>
      <c r="Y43" s="162">
        <v>0</v>
      </c>
      <c r="Z43" s="158">
        <v>0</v>
      </c>
      <c r="AA43" s="162">
        <v>277585.61757030245</v>
      </c>
      <c r="AB43" s="177">
        <f>SUM(Muut[[#This Row],[Työttömyysaste]:[Koulutustausta]])</f>
        <v>1859428.8139117679</v>
      </c>
      <c r="AD43" s="62"/>
    </row>
    <row r="44" spans="1:30" s="45" customFormat="1" x14ac:dyDescent="0.25">
      <c r="A44" s="90">
        <v>103</v>
      </c>
      <c r="B44" s="154" t="s">
        <v>43</v>
      </c>
      <c r="C44" s="403">
        <v>2161</v>
      </c>
      <c r="D44" s="136">
        <v>94.833333333333329</v>
      </c>
      <c r="E44" s="41">
        <v>962</v>
      </c>
      <c r="F44" s="338">
        <f t="shared" si="2"/>
        <v>9.857934857934858E-2</v>
      </c>
      <c r="G44" s="385">
        <f>Muut[[#This Row],[Keskim. työttömyysaste 2022, %]]/$F$12</f>
        <v>1.0386641193036019</v>
      </c>
      <c r="H44" s="169">
        <v>0</v>
      </c>
      <c r="I44" s="391">
        <v>3</v>
      </c>
      <c r="J44" s="397">
        <v>46</v>
      </c>
      <c r="K44" s="272">
        <v>147.96</v>
      </c>
      <c r="L44" s="173">
        <f t="shared" si="3"/>
        <v>14.60529872938632</v>
      </c>
      <c r="M44" s="385">
        <v>1.2528622568096794</v>
      </c>
      <c r="N44" s="169">
        <v>0</v>
      </c>
      <c r="O44" s="405">
        <v>0</v>
      </c>
      <c r="P44" s="272">
        <v>567</v>
      </c>
      <c r="Q44" s="15">
        <v>80</v>
      </c>
      <c r="R44" s="161">
        <v>0.14109347442680775</v>
      </c>
      <c r="S44" s="409">
        <v>0.99554624057781638</v>
      </c>
      <c r="T44" s="162">
        <v>155480.19751893086</v>
      </c>
      <c r="U44" s="162">
        <v>0</v>
      </c>
      <c r="V44" s="162">
        <v>0</v>
      </c>
      <c r="W44" s="162">
        <v>79006.84</v>
      </c>
      <c r="X44" s="162">
        <v>112439.78954418625</v>
      </c>
      <c r="Y44" s="162">
        <v>0</v>
      </c>
      <c r="Z44" s="158">
        <v>0</v>
      </c>
      <c r="AA44" s="162">
        <v>61163.603358014632</v>
      </c>
      <c r="AB44" s="177">
        <f>SUM(Muut[[#This Row],[Työttömyysaste]:[Koulutustausta]])</f>
        <v>408090.43042113178</v>
      </c>
      <c r="AD44" s="62"/>
    </row>
    <row r="45" spans="1:30" s="45" customFormat="1" x14ac:dyDescent="0.25">
      <c r="A45" s="90">
        <v>105</v>
      </c>
      <c r="B45" s="154" t="s">
        <v>44</v>
      </c>
      <c r="C45" s="403">
        <v>2094</v>
      </c>
      <c r="D45" s="136">
        <v>90.083333333333329</v>
      </c>
      <c r="E45" s="41">
        <v>819</v>
      </c>
      <c r="F45" s="338">
        <f t="shared" si="2"/>
        <v>0.10999185999185998</v>
      </c>
      <c r="G45" s="385">
        <f>Muut[[#This Row],[Keskim. työttömyysaste 2022, %]]/$F$12</f>
        <v>1.1589100560656724</v>
      </c>
      <c r="H45" s="169">
        <v>0</v>
      </c>
      <c r="I45" s="391">
        <v>4</v>
      </c>
      <c r="J45" s="397">
        <v>41</v>
      </c>
      <c r="K45" s="272">
        <v>1421.27</v>
      </c>
      <c r="L45" s="173">
        <f t="shared" si="3"/>
        <v>1.473330190604178</v>
      </c>
      <c r="M45" s="385">
        <v>12.419773682893672</v>
      </c>
      <c r="N45" s="169">
        <v>0</v>
      </c>
      <c r="O45" s="405">
        <v>0</v>
      </c>
      <c r="P45" s="272">
        <v>395</v>
      </c>
      <c r="Q45" s="15">
        <v>54</v>
      </c>
      <c r="R45" s="161">
        <v>0.13670886075949368</v>
      </c>
      <c r="S45" s="409">
        <v>0.9646086960130249</v>
      </c>
      <c r="T45" s="162">
        <v>168101.50292820318</v>
      </c>
      <c r="U45" s="162">
        <v>0</v>
      </c>
      <c r="V45" s="162">
        <v>0</v>
      </c>
      <c r="W45" s="162">
        <v>70419.14</v>
      </c>
      <c r="X45" s="162">
        <v>1080070.9629999022</v>
      </c>
      <c r="Y45" s="162">
        <v>0</v>
      </c>
      <c r="Z45" s="158">
        <v>0</v>
      </c>
      <c r="AA45" s="162">
        <v>57425.490026699728</v>
      </c>
      <c r="AB45" s="177">
        <f>SUM(Muut[[#This Row],[Työttömyysaste]:[Koulutustausta]])</f>
        <v>1376017.0959548051</v>
      </c>
      <c r="AD45" s="62"/>
    </row>
    <row r="46" spans="1:30" s="45" customFormat="1" x14ac:dyDescent="0.25">
      <c r="A46" s="90">
        <v>106</v>
      </c>
      <c r="B46" s="154" t="s">
        <v>45</v>
      </c>
      <c r="C46" s="403">
        <v>46797</v>
      </c>
      <c r="D46" s="136">
        <v>2226</v>
      </c>
      <c r="E46" s="41">
        <v>22920</v>
      </c>
      <c r="F46" s="338">
        <f t="shared" si="2"/>
        <v>9.7120418848167536E-2</v>
      </c>
      <c r="G46" s="385">
        <f>Muut[[#This Row],[Keskim. työttömyysaste 2022, %]]/$F$12</f>
        <v>1.0232923605508721</v>
      </c>
      <c r="H46" s="169">
        <v>0</v>
      </c>
      <c r="I46" s="391">
        <v>429</v>
      </c>
      <c r="J46" s="397">
        <v>3379</v>
      </c>
      <c r="K46" s="272">
        <v>322.69</v>
      </c>
      <c r="L46" s="173">
        <f t="shared" si="3"/>
        <v>145.02153769872012</v>
      </c>
      <c r="M46" s="385">
        <v>0.1261773100592353</v>
      </c>
      <c r="N46" s="169">
        <v>0</v>
      </c>
      <c r="O46" s="405">
        <v>0</v>
      </c>
      <c r="P46" s="272">
        <v>14949</v>
      </c>
      <c r="Q46" s="15">
        <v>2219</v>
      </c>
      <c r="R46" s="161">
        <v>0.14843802261020805</v>
      </c>
      <c r="S46" s="409">
        <v>1.0473688876735177</v>
      </c>
      <c r="T46" s="162">
        <v>3317133.3625733508</v>
      </c>
      <c r="U46" s="162">
        <v>0</v>
      </c>
      <c r="V46" s="162">
        <v>0</v>
      </c>
      <c r="W46" s="162">
        <v>5803567.6600000001</v>
      </c>
      <c r="X46" s="162">
        <v>245223.00410930967</v>
      </c>
      <c r="Y46" s="162">
        <v>0</v>
      </c>
      <c r="Z46" s="158">
        <v>0</v>
      </c>
      <c r="AA46" s="162">
        <v>1393460.1118104896</v>
      </c>
      <c r="AB46" s="177">
        <f>SUM(Muut[[#This Row],[Työttömyysaste]:[Koulutustausta]])</f>
        <v>10759384.13849315</v>
      </c>
      <c r="AD46" s="62"/>
    </row>
    <row r="47" spans="1:30" s="45" customFormat="1" x14ac:dyDescent="0.25">
      <c r="A47" s="90">
        <v>108</v>
      </c>
      <c r="B47" s="154" t="s">
        <v>46</v>
      </c>
      <c r="C47" s="403">
        <v>10257</v>
      </c>
      <c r="D47" s="136">
        <v>352.16666666666669</v>
      </c>
      <c r="E47" s="41">
        <v>4680</v>
      </c>
      <c r="F47" s="338">
        <f t="shared" si="2"/>
        <v>7.5249287749287755E-2</v>
      </c>
      <c r="G47" s="385">
        <f>Muut[[#This Row],[Keskim. työttömyysaste 2022, %]]/$F$12</f>
        <v>0.79285100089118243</v>
      </c>
      <c r="H47" s="169">
        <v>0</v>
      </c>
      <c r="I47" s="391">
        <v>17</v>
      </c>
      <c r="J47" s="397">
        <v>179</v>
      </c>
      <c r="K47" s="272">
        <v>463.99</v>
      </c>
      <c r="L47" s="173">
        <f t="shared" si="3"/>
        <v>22.106079872411044</v>
      </c>
      <c r="M47" s="385">
        <v>0.82775542443938221</v>
      </c>
      <c r="N47" s="169">
        <v>0</v>
      </c>
      <c r="O47" s="405">
        <v>0</v>
      </c>
      <c r="P47" s="272">
        <v>3204</v>
      </c>
      <c r="Q47" s="15">
        <v>360</v>
      </c>
      <c r="R47" s="161">
        <v>0.11235955056179775</v>
      </c>
      <c r="S47" s="409">
        <v>0.7928015707972218</v>
      </c>
      <c r="T47" s="162">
        <v>563322.53104707727</v>
      </c>
      <c r="U47" s="162">
        <v>0</v>
      </c>
      <c r="V47" s="162">
        <v>0</v>
      </c>
      <c r="W47" s="162">
        <v>307439.65999999997</v>
      </c>
      <c r="X47" s="162">
        <v>352601.63524335611</v>
      </c>
      <c r="Y47" s="162">
        <v>0</v>
      </c>
      <c r="Z47" s="158">
        <v>0</v>
      </c>
      <c r="AA47" s="162">
        <v>231186.09918269576</v>
      </c>
      <c r="AB47" s="177">
        <f>SUM(Muut[[#This Row],[Työttömyysaste]:[Koulutustausta]])</f>
        <v>1454549.9254731291</v>
      </c>
      <c r="AD47" s="62"/>
    </row>
    <row r="48" spans="1:30" s="45" customFormat="1" x14ac:dyDescent="0.25">
      <c r="A48" s="90">
        <v>109</v>
      </c>
      <c r="B48" s="154" t="s">
        <v>47</v>
      </c>
      <c r="C48" s="403">
        <v>68043</v>
      </c>
      <c r="D48" s="136">
        <v>3146.0833333333335</v>
      </c>
      <c r="E48" s="41">
        <v>31262</v>
      </c>
      <c r="F48" s="338">
        <f t="shared" si="2"/>
        <v>0.10063602243405199</v>
      </c>
      <c r="G48" s="385">
        <f>Muut[[#This Row],[Keskim. työttömyysaste 2022, %]]/$F$12</f>
        <v>1.060333904798997</v>
      </c>
      <c r="H48" s="169">
        <v>0</v>
      </c>
      <c r="I48" s="391">
        <v>254</v>
      </c>
      <c r="J48" s="397">
        <v>4025</v>
      </c>
      <c r="K48" s="272">
        <v>1785.35</v>
      </c>
      <c r="L48" s="173">
        <f t="shared" si="3"/>
        <v>38.111854818382952</v>
      </c>
      <c r="M48" s="385">
        <v>0.48012429766741205</v>
      </c>
      <c r="N48" s="169">
        <v>0</v>
      </c>
      <c r="O48" s="405">
        <v>0</v>
      </c>
      <c r="P48" s="272">
        <v>19960</v>
      </c>
      <c r="Q48" s="15">
        <v>2604</v>
      </c>
      <c r="R48" s="161">
        <v>0.13046092184368738</v>
      </c>
      <c r="S48" s="409">
        <v>0.92052365151142757</v>
      </c>
      <c r="T48" s="162">
        <v>4997712.7329811761</v>
      </c>
      <c r="U48" s="162">
        <v>0</v>
      </c>
      <c r="V48" s="162">
        <v>0</v>
      </c>
      <c r="W48" s="162">
        <v>6913098.5</v>
      </c>
      <c r="X48" s="162">
        <v>1356747.6227542099</v>
      </c>
      <c r="Y48" s="162">
        <v>0</v>
      </c>
      <c r="Z48" s="158">
        <v>0</v>
      </c>
      <c r="AA48" s="162">
        <v>1780718.4750066884</v>
      </c>
      <c r="AB48" s="177">
        <f>SUM(Muut[[#This Row],[Työttömyysaste]:[Koulutustausta]])</f>
        <v>15048277.330742074</v>
      </c>
      <c r="AD48" s="62"/>
    </row>
    <row r="49" spans="1:30" s="45" customFormat="1" x14ac:dyDescent="0.25">
      <c r="A49" s="90">
        <v>111</v>
      </c>
      <c r="B49" s="154" t="s">
        <v>48</v>
      </c>
      <c r="C49" s="403">
        <v>18131</v>
      </c>
      <c r="D49" s="136">
        <v>1006</v>
      </c>
      <c r="E49" s="41">
        <v>7604</v>
      </c>
      <c r="F49" s="338">
        <f t="shared" si="2"/>
        <v>0.13229879011046816</v>
      </c>
      <c r="G49" s="385">
        <f>Muut[[#This Row],[Keskim. työttömyysaste 2022, %]]/$F$12</f>
        <v>1.3939431361165273</v>
      </c>
      <c r="H49" s="169">
        <v>0</v>
      </c>
      <c r="I49" s="391">
        <v>43</v>
      </c>
      <c r="J49" s="397">
        <v>790</v>
      </c>
      <c r="K49" s="272">
        <v>675.97</v>
      </c>
      <c r="L49" s="173">
        <f t="shared" si="3"/>
        <v>26.822196251312928</v>
      </c>
      <c r="M49" s="385">
        <v>0.68221212595828329</v>
      </c>
      <c r="N49" s="169">
        <v>0</v>
      </c>
      <c r="O49" s="405">
        <v>0</v>
      </c>
      <c r="P49" s="272">
        <v>4482</v>
      </c>
      <c r="Q49" s="15">
        <v>853</v>
      </c>
      <c r="R49" s="161">
        <v>0.19031682284694332</v>
      </c>
      <c r="S49" s="409">
        <v>1.34286293730952</v>
      </c>
      <c r="T49" s="162">
        <v>1750701.0944743347</v>
      </c>
      <c r="U49" s="162">
        <v>0</v>
      </c>
      <c r="V49" s="162">
        <v>0</v>
      </c>
      <c r="W49" s="162">
        <v>1356856.5999999999</v>
      </c>
      <c r="X49" s="162">
        <v>513692.37995528238</v>
      </c>
      <c r="Y49" s="162">
        <v>0</v>
      </c>
      <c r="Z49" s="158">
        <v>0</v>
      </c>
      <c r="AA49" s="162">
        <v>692197.94426208374</v>
      </c>
      <c r="AB49" s="177">
        <f>SUM(Muut[[#This Row],[Työttömyysaste]:[Koulutustausta]])</f>
        <v>4313448.0186917009</v>
      </c>
      <c r="AD49" s="62"/>
    </row>
    <row r="50" spans="1:30" s="45" customFormat="1" x14ac:dyDescent="0.25">
      <c r="A50" s="90">
        <v>139</v>
      </c>
      <c r="B50" s="154" t="s">
        <v>49</v>
      </c>
      <c r="C50" s="403">
        <v>9853</v>
      </c>
      <c r="D50" s="136">
        <v>437.5</v>
      </c>
      <c r="E50" s="41">
        <v>4186</v>
      </c>
      <c r="F50" s="338">
        <f t="shared" si="2"/>
        <v>0.10451505016722408</v>
      </c>
      <c r="G50" s="385">
        <f>Muut[[#This Row],[Keskim. työttömyysaste 2022, %]]/$F$12</f>
        <v>1.1012046042131485</v>
      </c>
      <c r="H50" s="169">
        <v>0</v>
      </c>
      <c r="I50" s="391">
        <v>16</v>
      </c>
      <c r="J50" s="397">
        <v>79</v>
      </c>
      <c r="K50" s="272">
        <v>1615.71</v>
      </c>
      <c r="L50" s="173">
        <f t="shared" si="3"/>
        <v>6.098247829127752</v>
      </c>
      <c r="M50" s="385">
        <v>3.0006041145257552</v>
      </c>
      <c r="N50" s="169">
        <v>0</v>
      </c>
      <c r="O50" s="405">
        <v>0</v>
      </c>
      <c r="P50" s="272">
        <v>2739</v>
      </c>
      <c r="Q50" s="15">
        <v>265</v>
      </c>
      <c r="R50" s="161">
        <v>9.6750638919313611E-2</v>
      </c>
      <c r="S50" s="409">
        <v>0.68266612074671329</v>
      </c>
      <c r="T50" s="162">
        <v>751591.20422717265</v>
      </c>
      <c r="U50" s="162">
        <v>0</v>
      </c>
      <c r="V50" s="162">
        <v>0</v>
      </c>
      <c r="W50" s="162">
        <v>135685.66</v>
      </c>
      <c r="X50" s="162">
        <v>1227832.4706977368</v>
      </c>
      <c r="Y50" s="162">
        <v>0</v>
      </c>
      <c r="Z50" s="158">
        <v>0</v>
      </c>
      <c r="AA50" s="162">
        <v>191228.97304980471</v>
      </c>
      <c r="AB50" s="177">
        <f>SUM(Muut[[#This Row],[Työttömyysaste]:[Koulutustausta]])</f>
        <v>2306338.3079747139</v>
      </c>
      <c r="AD50" s="62"/>
    </row>
    <row r="51" spans="1:30" s="45" customFormat="1" x14ac:dyDescent="0.25">
      <c r="A51" s="90">
        <v>140</v>
      </c>
      <c r="B51" s="154" t="s">
        <v>50</v>
      </c>
      <c r="C51" s="403">
        <v>20801</v>
      </c>
      <c r="D51" s="136">
        <v>1068.1666666666667</v>
      </c>
      <c r="E51" s="41">
        <v>9455</v>
      </c>
      <c r="F51" s="338">
        <f t="shared" si="2"/>
        <v>0.11297373523708797</v>
      </c>
      <c r="G51" s="385">
        <f>Muut[[#This Row],[Keskim. työttömyysaste 2022, %]]/$F$12</f>
        <v>1.1903280647063459</v>
      </c>
      <c r="H51" s="169">
        <v>0</v>
      </c>
      <c r="I51" s="391">
        <v>9</v>
      </c>
      <c r="J51" s="397">
        <v>726</v>
      </c>
      <c r="K51" s="272">
        <v>762.99</v>
      </c>
      <c r="L51" s="173">
        <f t="shared" si="3"/>
        <v>27.262480504331641</v>
      </c>
      <c r="M51" s="385">
        <v>0.67119452041684591</v>
      </c>
      <c r="N51" s="169">
        <v>0</v>
      </c>
      <c r="O51" s="405">
        <v>0</v>
      </c>
      <c r="P51" s="272">
        <v>5781</v>
      </c>
      <c r="Q51" s="15">
        <v>685</v>
      </c>
      <c r="R51" s="161">
        <v>0.11849161044801937</v>
      </c>
      <c r="S51" s="409">
        <v>0.83606898051639211</v>
      </c>
      <c r="T51" s="162">
        <v>1715126.1749029807</v>
      </c>
      <c r="U51" s="162">
        <v>0</v>
      </c>
      <c r="V51" s="162">
        <v>0</v>
      </c>
      <c r="W51" s="162">
        <v>1246934.04</v>
      </c>
      <c r="X51" s="162">
        <v>579821.8101129944</v>
      </c>
      <c r="Y51" s="162">
        <v>0</v>
      </c>
      <c r="Z51" s="158">
        <v>0</v>
      </c>
      <c r="AA51" s="162">
        <v>494428.14465560147</v>
      </c>
      <c r="AB51" s="177">
        <f>SUM(Muut[[#This Row],[Työttömyysaste]:[Koulutustausta]])</f>
        <v>4036310.1696715769</v>
      </c>
      <c r="AD51" s="62"/>
    </row>
    <row r="52" spans="1:30" s="45" customFormat="1" x14ac:dyDescent="0.25">
      <c r="A52" s="90">
        <v>142</v>
      </c>
      <c r="B52" s="154" t="s">
        <v>51</v>
      </c>
      <c r="C52" s="403">
        <v>6504</v>
      </c>
      <c r="D52" s="136">
        <v>251.33333333333334</v>
      </c>
      <c r="E52" s="41">
        <v>2778</v>
      </c>
      <c r="F52" s="338">
        <f t="shared" si="2"/>
        <v>9.0472762179025681E-2</v>
      </c>
      <c r="G52" s="385">
        <f>Muut[[#This Row],[Keskim. työttömyysaste 2022, %]]/$F$12</f>
        <v>0.95325048505471566</v>
      </c>
      <c r="H52" s="169">
        <v>0</v>
      </c>
      <c r="I52" s="391">
        <v>16</v>
      </c>
      <c r="J52" s="397">
        <v>139</v>
      </c>
      <c r="K52" s="272">
        <v>589.80999999999995</v>
      </c>
      <c r="L52" s="173">
        <f t="shared" si="3"/>
        <v>11.027279971516252</v>
      </c>
      <c r="M52" s="385">
        <v>1.6593781580538263</v>
      </c>
      <c r="N52" s="169">
        <v>0</v>
      </c>
      <c r="O52" s="405">
        <v>0</v>
      </c>
      <c r="P52" s="272">
        <v>1676</v>
      </c>
      <c r="Q52" s="15">
        <v>230</v>
      </c>
      <c r="R52" s="161">
        <v>0.13723150357995226</v>
      </c>
      <c r="S52" s="409">
        <v>0.96829642924935144</v>
      </c>
      <c r="T52" s="162">
        <v>429469.92379270995</v>
      </c>
      <c r="U52" s="162">
        <v>0</v>
      </c>
      <c r="V52" s="162">
        <v>0</v>
      </c>
      <c r="W52" s="162">
        <v>238738.06</v>
      </c>
      <c r="X52" s="162">
        <v>448216.49277545611</v>
      </c>
      <c r="Y52" s="162">
        <v>0</v>
      </c>
      <c r="Z52" s="158">
        <v>0</v>
      </c>
      <c r="AA52" s="162">
        <v>179046.45331306814</v>
      </c>
      <c r="AB52" s="177">
        <f>SUM(Muut[[#This Row],[Työttömyysaste]:[Koulutustausta]])</f>
        <v>1295470.9298812342</v>
      </c>
      <c r="AD52" s="62"/>
    </row>
    <row r="53" spans="1:30" s="45" customFormat="1" x14ac:dyDescent="0.25">
      <c r="A53" s="90">
        <v>143</v>
      </c>
      <c r="B53" s="154" t="s">
        <v>52</v>
      </c>
      <c r="C53" s="403">
        <v>6804</v>
      </c>
      <c r="D53" s="136">
        <v>237.66666666666666</v>
      </c>
      <c r="E53" s="41">
        <v>2773</v>
      </c>
      <c r="F53" s="338">
        <f t="shared" si="2"/>
        <v>8.5707416756821725E-2</v>
      </c>
      <c r="G53" s="385">
        <f>Muut[[#This Row],[Keskim. työttömyysaste 2022, %]]/$F$12</f>
        <v>0.90304125383681111</v>
      </c>
      <c r="H53" s="169">
        <v>0</v>
      </c>
      <c r="I53" s="391">
        <v>13</v>
      </c>
      <c r="J53" s="397">
        <v>177</v>
      </c>
      <c r="K53" s="272">
        <v>750.48</v>
      </c>
      <c r="L53" s="173">
        <f t="shared" si="3"/>
        <v>9.06619763351455</v>
      </c>
      <c r="M53" s="385">
        <v>2.018313329044982</v>
      </c>
      <c r="N53" s="169">
        <v>0</v>
      </c>
      <c r="O53" s="405">
        <v>0</v>
      </c>
      <c r="P53" s="272">
        <v>1777</v>
      </c>
      <c r="Q53" s="15">
        <v>265</v>
      </c>
      <c r="R53" s="161">
        <v>0.14912774338773213</v>
      </c>
      <c r="S53" s="409">
        <v>1.0522355119444275</v>
      </c>
      <c r="T53" s="162">
        <v>425615.15471288923</v>
      </c>
      <c r="U53" s="162">
        <v>0</v>
      </c>
      <c r="V53" s="162">
        <v>0</v>
      </c>
      <c r="W53" s="162">
        <v>304004.58</v>
      </c>
      <c r="X53" s="162">
        <v>570315.03958584007</v>
      </c>
      <c r="Y53" s="162">
        <v>0</v>
      </c>
      <c r="Z53" s="158">
        <v>0</v>
      </c>
      <c r="AA53" s="162">
        <v>203542.03833356281</v>
      </c>
      <c r="AB53" s="177">
        <f>SUM(Muut[[#This Row],[Työttömyysaste]:[Koulutustausta]])</f>
        <v>1503476.8126322923</v>
      </c>
      <c r="AD53" s="62"/>
    </row>
    <row r="54" spans="1:30" s="45" customFormat="1" x14ac:dyDescent="0.25">
      <c r="A54" s="90">
        <v>145</v>
      </c>
      <c r="B54" s="154" t="s">
        <v>53</v>
      </c>
      <c r="C54" s="403">
        <v>12369</v>
      </c>
      <c r="D54" s="136">
        <v>290.58333333333331</v>
      </c>
      <c r="E54" s="41">
        <v>5709</v>
      </c>
      <c r="F54" s="338">
        <f t="shared" si="2"/>
        <v>5.0899165061014766E-2</v>
      </c>
      <c r="G54" s="385">
        <f>Muut[[#This Row],[Keskim. työttömyysaste 2022, %]]/$F$12</f>
        <v>0.53629017855432159</v>
      </c>
      <c r="H54" s="169">
        <v>0</v>
      </c>
      <c r="I54" s="391">
        <v>27</v>
      </c>
      <c r="J54" s="397">
        <v>204</v>
      </c>
      <c r="K54" s="272">
        <v>576.74</v>
      </c>
      <c r="L54" s="173">
        <f t="shared" si="3"/>
        <v>21.446405659395914</v>
      </c>
      <c r="M54" s="385">
        <v>0.85321651646842456</v>
      </c>
      <c r="N54" s="169">
        <v>0</v>
      </c>
      <c r="O54" s="405">
        <v>0</v>
      </c>
      <c r="P54" s="272">
        <v>3781</v>
      </c>
      <c r="Q54" s="15">
        <v>304</v>
      </c>
      <c r="R54" s="161">
        <v>8.0402010050251257E-2</v>
      </c>
      <c r="S54" s="409">
        <v>0.56731127478152965</v>
      </c>
      <c r="T54" s="162">
        <v>459493.76284815522</v>
      </c>
      <c r="U54" s="162">
        <v>0</v>
      </c>
      <c r="V54" s="162">
        <v>0</v>
      </c>
      <c r="W54" s="162">
        <v>350378.16</v>
      </c>
      <c r="X54" s="162">
        <v>438284.15937898064</v>
      </c>
      <c r="Y54" s="162">
        <v>0</v>
      </c>
      <c r="Z54" s="158">
        <v>0</v>
      </c>
      <c r="AA54" s="162">
        <v>199495.38987547901</v>
      </c>
      <c r="AB54" s="177">
        <f>SUM(Muut[[#This Row],[Työttömyysaste]:[Koulutustausta]])</f>
        <v>1447651.4721026151</v>
      </c>
      <c r="AD54" s="62"/>
    </row>
    <row r="55" spans="1:30" s="45" customFormat="1" x14ac:dyDescent="0.25">
      <c r="A55" s="90">
        <v>146</v>
      </c>
      <c r="B55" s="154" t="s">
        <v>54</v>
      </c>
      <c r="C55" s="403">
        <v>4492</v>
      </c>
      <c r="D55" s="136">
        <v>242</v>
      </c>
      <c r="E55" s="41">
        <v>1774</v>
      </c>
      <c r="F55" s="338">
        <f t="shared" si="2"/>
        <v>0.13641488162344984</v>
      </c>
      <c r="G55" s="385">
        <f>Muut[[#This Row],[Keskim. työttömyysaste 2022, %]]/$F$12</f>
        <v>1.4373116167153102</v>
      </c>
      <c r="H55" s="169">
        <v>0</v>
      </c>
      <c r="I55" s="391">
        <v>12</v>
      </c>
      <c r="J55" s="397">
        <v>163</v>
      </c>
      <c r="K55" s="272">
        <v>2763.4</v>
      </c>
      <c r="L55" s="173">
        <f t="shared" si="3"/>
        <v>1.6255337627560251</v>
      </c>
      <c r="M55" s="385">
        <v>11.256873247870448</v>
      </c>
      <c r="N55" s="169">
        <v>0</v>
      </c>
      <c r="O55" s="405">
        <v>0</v>
      </c>
      <c r="P55" s="272">
        <v>925</v>
      </c>
      <c r="Q55" s="15">
        <v>160</v>
      </c>
      <c r="R55" s="161">
        <v>0.17297297297297298</v>
      </c>
      <c r="S55" s="409">
        <v>1.2204858776381016</v>
      </c>
      <c r="T55" s="162">
        <v>447235.08999889391</v>
      </c>
      <c r="U55" s="162">
        <v>0</v>
      </c>
      <c r="V55" s="162">
        <v>0</v>
      </c>
      <c r="W55" s="162">
        <v>279959.02</v>
      </c>
      <c r="X55" s="162">
        <v>2100000.7733603963</v>
      </c>
      <c r="Y55" s="162">
        <v>0</v>
      </c>
      <c r="Z55" s="158">
        <v>0</v>
      </c>
      <c r="AA55" s="162">
        <v>155865.27344762051</v>
      </c>
      <c r="AB55" s="177">
        <f>SUM(Muut[[#This Row],[Työttömyysaste]:[Koulutustausta]])</f>
        <v>2983060.1568069109</v>
      </c>
      <c r="AD55" s="62"/>
    </row>
    <row r="56" spans="1:30" s="45" customFormat="1" x14ac:dyDescent="0.25">
      <c r="A56" s="90">
        <v>148</v>
      </c>
      <c r="B56" s="154" t="s">
        <v>55</v>
      </c>
      <c r="C56" s="403">
        <v>7047</v>
      </c>
      <c r="D56" s="136">
        <v>383.16666666666669</v>
      </c>
      <c r="E56" s="41">
        <v>3367</v>
      </c>
      <c r="F56" s="338">
        <f t="shared" si="2"/>
        <v>0.11380061380061381</v>
      </c>
      <c r="G56" s="385">
        <f>Muut[[#This Row],[Keskim. työttömyysaste 2022, %]]/$F$12</f>
        <v>1.1990403265272311</v>
      </c>
      <c r="H56" s="169">
        <v>0</v>
      </c>
      <c r="I56" s="391">
        <v>29</v>
      </c>
      <c r="J56" s="397">
        <v>287</v>
      </c>
      <c r="K56" s="272">
        <v>15060.09</v>
      </c>
      <c r="L56" s="173">
        <f t="shared" si="3"/>
        <v>0.46792549048511661</v>
      </c>
      <c r="M56" s="385">
        <v>20</v>
      </c>
      <c r="N56" s="169">
        <v>0</v>
      </c>
      <c r="O56" s="405">
        <v>0</v>
      </c>
      <c r="P56" s="272">
        <v>2208</v>
      </c>
      <c r="Q56" s="15">
        <v>320</v>
      </c>
      <c r="R56" s="161">
        <v>0.14492753623188406</v>
      </c>
      <c r="S56" s="409">
        <v>1.0225991275500399</v>
      </c>
      <c r="T56" s="162">
        <v>585306.36753046047</v>
      </c>
      <c r="U56" s="162">
        <v>0</v>
      </c>
      <c r="V56" s="162">
        <v>0</v>
      </c>
      <c r="W56" s="162">
        <v>492933.98</v>
      </c>
      <c r="X56" s="162">
        <v>5853238.2000000002</v>
      </c>
      <c r="Y56" s="162">
        <v>0</v>
      </c>
      <c r="Z56" s="158">
        <v>0</v>
      </c>
      <c r="AA56" s="162">
        <v>204873.85955395707</v>
      </c>
      <c r="AB56" s="177">
        <f>SUM(Muut[[#This Row],[Työttömyysaste]:[Koulutustausta]])</f>
        <v>7136352.4070844185</v>
      </c>
      <c r="AD56" s="62"/>
    </row>
    <row r="57" spans="1:30" s="45" customFormat="1" x14ac:dyDescent="0.25">
      <c r="A57" s="90">
        <v>149</v>
      </c>
      <c r="B57" s="154" t="s">
        <v>56</v>
      </c>
      <c r="C57" s="403">
        <v>5384</v>
      </c>
      <c r="D57" s="136">
        <v>154</v>
      </c>
      <c r="E57" s="41">
        <v>2509</v>
      </c>
      <c r="F57" s="338">
        <f t="shared" si="2"/>
        <v>6.1379035472299719E-2</v>
      </c>
      <c r="G57" s="385">
        <f>Muut[[#This Row],[Keskim. työttömyysaste 2022, %]]/$F$12</f>
        <v>0.64670950601002641</v>
      </c>
      <c r="H57" s="169">
        <v>3</v>
      </c>
      <c r="I57" s="391">
        <v>2796</v>
      </c>
      <c r="J57" s="397">
        <v>263</v>
      </c>
      <c r="K57" s="272">
        <v>350.85</v>
      </c>
      <c r="L57" s="173">
        <f t="shared" si="3"/>
        <v>15.345589283169444</v>
      </c>
      <c r="M57" s="385">
        <v>1.1924226036433558</v>
      </c>
      <c r="N57" s="169">
        <v>3</v>
      </c>
      <c r="O57" s="405">
        <v>242</v>
      </c>
      <c r="P57" s="272">
        <v>1666</v>
      </c>
      <c r="Q57" s="15">
        <v>225</v>
      </c>
      <c r="R57" s="161">
        <v>0.13505402160864347</v>
      </c>
      <c r="S57" s="409">
        <v>0.95293226021694888</v>
      </c>
      <c r="T57" s="162">
        <v>241190.10331939743</v>
      </c>
      <c r="U57" s="162">
        <v>110806.48880000001</v>
      </c>
      <c r="V57" s="162">
        <v>764508.32280000008</v>
      </c>
      <c r="W57" s="162">
        <v>451713.02</v>
      </c>
      <c r="X57" s="162">
        <v>266622.73696659732</v>
      </c>
      <c r="Y57" s="162">
        <v>0</v>
      </c>
      <c r="Z57" s="158">
        <v>71636.84</v>
      </c>
      <c r="AA57" s="162">
        <v>145862.59662649894</v>
      </c>
      <c r="AB57" s="177">
        <f>SUM(Muut[[#This Row],[Työttömyysaste]:[Koulutustausta]])</f>
        <v>2052340.108512494</v>
      </c>
      <c r="AD57" s="62"/>
    </row>
    <row r="58" spans="1:30" s="45" customFormat="1" x14ac:dyDescent="0.25">
      <c r="A58" s="90">
        <v>151</v>
      </c>
      <c r="B58" s="154" t="s">
        <v>57</v>
      </c>
      <c r="C58" s="403">
        <v>1852</v>
      </c>
      <c r="D58" s="136">
        <v>49.25</v>
      </c>
      <c r="E58" s="41">
        <v>821</v>
      </c>
      <c r="F58" s="338">
        <f t="shared" si="2"/>
        <v>5.9987819732034105E-2</v>
      </c>
      <c r="G58" s="385">
        <f>Muut[[#This Row],[Keskim. työttömyysaste 2022, %]]/$F$12</f>
        <v>0.63205120391685354</v>
      </c>
      <c r="H58" s="169">
        <v>0</v>
      </c>
      <c r="I58" s="391">
        <v>16</v>
      </c>
      <c r="J58" s="397">
        <v>68</v>
      </c>
      <c r="K58" s="272">
        <v>642.4</v>
      </c>
      <c r="L58" s="173">
        <f t="shared" si="3"/>
        <v>2.8829389788293898</v>
      </c>
      <c r="M58" s="385">
        <v>6.3471435440886506</v>
      </c>
      <c r="N58" s="169">
        <v>0</v>
      </c>
      <c r="O58" s="405">
        <v>0</v>
      </c>
      <c r="P58" s="272">
        <v>448</v>
      </c>
      <c r="Q58" s="15">
        <v>76</v>
      </c>
      <c r="R58" s="161">
        <v>0.16964285714285715</v>
      </c>
      <c r="S58" s="409">
        <v>1.1969888001947342</v>
      </c>
      <c r="T58" s="162">
        <v>81084.610130133457</v>
      </c>
      <c r="U58" s="162">
        <v>0</v>
      </c>
      <c r="V58" s="162">
        <v>0</v>
      </c>
      <c r="W58" s="162">
        <v>116792.72</v>
      </c>
      <c r="X58" s="162">
        <v>488181.40580687515</v>
      </c>
      <c r="Y58" s="162">
        <v>0</v>
      </c>
      <c r="Z58" s="158">
        <v>0</v>
      </c>
      <c r="AA58" s="162">
        <v>63024.285223821222</v>
      </c>
      <c r="AB58" s="177">
        <f>SUM(Muut[[#This Row],[Työttömyysaste]:[Koulutustausta]])</f>
        <v>749083.02116082981</v>
      </c>
      <c r="AD58" s="62"/>
    </row>
    <row r="59" spans="1:30" s="45" customFormat="1" x14ac:dyDescent="0.25">
      <c r="A59" s="90">
        <v>152</v>
      </c>
      <c r="B59" s="154" t="s">
        <v>58</v>
      </c>
      <c r="C59" s="403">
        <v>4406</v>
      </c>
      <c r="D59" s="136">
        <v>107.66666666666667</v>
      </c>
      <c r="E59" s="41">
        <v>1927</v>
      </c>
      <c r="F59" s="338">
        <f t="shared" si="2"/>
        <v>5.5872686386438337E-2</v>
      </c>
      <c r="G59" s="385">
        <f>Muut[[#This Row],[Keskim. työttömyysaste 2022, %]]/$F$12</f>
        <v>0.58869281888167868</v>
      </c>
      <c r="H59" s="169">
        <v>0</v>
      </c>
      <c r="I59" s="391">
        <v>32</v>
      </c>
      <c r="J59" s="397">
        <v>58</v>
      </c>
      <c r="K59" s="272">
        <v>354.13</v>
      </c>
      <c r="L59" s="173">
        <f t="shared" si="3"/>
        <v>12.441758676192359</v>
      </c>
      <c r="M59" s="385">
        <v>1.4707267681130178</v>
      </c>
      <c r="N59" s="169">
        <v>0</v>
      </c>
      <c r="O59" s="405">
        <v>0</v>
      </c>
      <c r="P59" s="272">
        <v>1179</v>
      </c>
      <c r="Q59" s="15">
        <v>128</v>
      </c>
      <c r="R59" s="161">
        <v>0.1085665818490246</v>
      </c>
      <c r="S59" s="409">
        <v>0.76603863397132743</v>
      </c>
      <c r="T59" s="162">
        <v>179671.17939069268</v>
      </c>
      <c r="U59" s="162">
        <v>0</v>
      </c>
      <c r="V59" s="162">
        <v>0</v>
      </c>
      <c r="W59" s="162">
        <v>99617.319999999992</v>
      </c>
      <c r="X59" s="162">
        <v>269115.3194869064</v>
      </c>
      <c r="Y59" s="162">
        <v>0</v>
      </c>
      <c r="Z59" s="158">
        <v>0</v>
      </c>
      <c r="AA59" s="162">
        <v>95955.975670924119</v>
      </c>
      <c r="AB59" s="177">
        <f>SUM(Muut[[#This Row],[Työttömyysaste]:[Koulutustausta]])</f>
        <v>644359.79454852315</v>
      </c>
      <c r="AD59" s="62"/>
    </row>
    <row r="60" spans="1:30" s="45" customFormat="1" x14ac:dyDescent="0.25">
      <c r="A60" s="90">
        <v>153</v>
      </c>
      <c r="B60" s="154" t="s">
        <v>59</v>
      </c>
      <c r="C60" s="403">
        <v>25208</v>
      </c>
      <c r="D60" s="136">
        <v>1421</v>
      </c>
      <c r="E60" s="41">
        <v>11065</v>
      </c>
      <c r="F60" s="338">
        <f t="shared" si="2"/>
        <v>0.12842295526434705</v>
      </c>
      <c r="G60" s="385">
        <f>Muut[[#This Row],[Keskim. työttömyysaste 2022, %]]/$F$12</f>
        <v>1.3531060780001183</v>
      </c>
      <c r="H60" s="169">
        <v>0</v>
      </c>
      <c r="I60" s="391">
        <v>33</v>
      </c>
      <c r="J60" s="397">
        <v>1861</v>
      </c>
      <c r="K60" s="272">
        <v>154.99</v>
      </c>
      <c r="L60" s="173">
        <f t="shared" si="3"/>
        <v>162.64275114523517</v>
      </c>
      <c r="M60" s="385">
        <v>0.11250687410678717</v>
      </c>
      <c r="N60" s="169">
        <v>0</v>
      </c>
      <c r="O60" s="405">
        <v>0</v>
      </c>
      <c r="P60" s="272">
        <v>7074</v>
      </c>
      <c r="Q60" s="15">
        <v>1084</v>
      </c>
      <c r="R60" s="161">
        <v>0.15323720667232119</v>
      </c>
      <c r="S60" s="409">
        <v>1.0812316135741133</v>
      </c>
      <c r="T60" s="162">
        <v>2362737.2194455029</v>
      </c>
      <c r="U60" s="162">
        <v>0</v>
      </c>
      <c r="V60" s="162">
        <v>0</v>
      </c>
      <c r="W60" s="162">
        <v>3196341.94</v>
      </c>
      <c r="X60" s="162">
        <v>117782.123421556</v>
      </c>
      <c r="Y60" s="162">
        <v>0</v>
      </c>
      <c r="Z60" s="158">
        <v>0</v>
      </c>
      <c r="AA60" s="162">
        <v>774879.16762077471</v>
      </c>
      <c r="AB60" s="177">
        <f>SUM(Muut[[#This Row],[Työttömyysaste]:[Koulutustausta]])</f>
        <v>6451740.4504878335</v>
      </c>
      <c r="AD60" s="62"/>
    </row>
    <row r="61" spans="1:30" s="45" customFormat="1" x14ac:dyDescent="0.25">
      <c r="A61" s="90">
        <v>165</v>
      </c>
      <c r="B61" s="154" t="s">
        <v>60</v>
      </c>
      <c r="C61" s="403">
        <v>16280</v>
      </c>
      <c r="D61" s="136">
        <v>598</v>
      </c>
      <c r="E61" s="41">
        <v>7613</v>
      </c>
      <c r="F61" s="338">
        <f t="shared" si="2"/>
        <v>7.8549848942598186E-2</v>
      </c>
      <c r="G61" s="385">
        <f>Muut[[#This Row],[Keskim. työttömyysaste 2022, %]]/$F$12</f>
        <v>0.82762678846192306</v>
      </c>
      <c r="H61" s="169">
        <v>0</v>
      </c>
      <c r="I61" s="391">
        <v>68</v>
      </c>
      <c r="J61" s="397">
        <v>548</v>
      </c>
      <c r="K61" s="272">
        <v>547.41</v>
      </c>
      <c r="L61" s="173">
        <f t="shared" si="3"/>
        <v>29.740048592462689</v>
      </c>
      <c r="M61" s="385">
        <v>0.6152790057012899</v>
      </c>
      <c r="N61" s="169">
        <v>0</v>
      </c>
      <c r="O61" s="405">
        <v>0</v>
      </c>
      <c r="P61" s="272">
        <v>5149</v>
      </c>
      <c r="Q61" s="15">
        <v>645</v>
      </c>
      <c r="R61" s="161">
        <v>0.12526704214410564</v>
      </c>
      <c r="S61" s="409">
        <v>0.88387597925062178</v>
      </c>
      <c r="T61" s="162">
        <v>933327.64032641053</v>
      </c>
      <c r="U61" s="162">
        <v>0</v>
      </c>
      <c r="V61" s="162">
        <v>0</v>
      </c>
      <c r="W61" s="162">
        <v>941211.91999999993</v>
      </c>
      <c r="X61" s="162">
        <v>415995.30409829004</v>
      </c>
      <c r="Y61" s="162">
        <v>0</v>
      </c>
      <c r="Z61" s="158">
        <v>0</v>
      </c>
      <c r="AA61" s="162">
        <v>409093.51178674947</v>
      </c>
      <c r="AB61" s="177">
        <f>SUM(Muut[[#This Row],[Työttömyysaste]:[Koulutustausta]])</f>
        <v>2699628.37621145</v>
      </c>
      <c r="AD61" s="62"/>
    </row>
    <row r="62" spans="1:30" s="45" customFormat="1" x14ac:dyDescent="0.25">
      <c r="A62" s="90">
        <v>167</v>
      </c>
      <c r="B62" s="154" t="s">
        <v>61</v>
      </c>
      <c r="C62" s="403">
        <v>77513</v>
      </c>
      <c r="D62" s="136">
        <v>4747.833333333333</v>
      </c>
      <c r="E62" s="41">
        <v>35423</v>
      </c>
      <c r="F62" s="338">
        <f t="shared" si="2"/>
        <v>0.13403250242309608</v>
      </c>
      <c r="G62" s="385">
        <f>Muut[[#This Row],[Keskim. työttömyysaste 2022, %]]/$F$12</f>
        <v>1.4122100936311839</v>
      </c>
      <c r="H62" s="169">
        <v>0</v>
      </c>
      <c r="I62" s="391">
        <v>83</v>
      </c>
      <c r="J62" s="397">
        <v>4836</v>
      </c>
      <c r="K62" s="272">
        <v>2381.79</v>
      </c>
      <c r="L62" s="173">
        <f t="shared" si="3"/>
        <v>32.544011016924244</v>
      </c>
      <c r="M62" s="385">
        <v>0.56226712552311209</v>
      </c>
      <c r="N62" s="169">
        <v>0</v>
      </c>
      <c r="O62" s="405">
        <v>0</v>
      </c>
      <c r="P62" s="272">
        <v>22217</v>
      </c>
      <c r="Q62" s="15">
        <v>2376</v>
      </c>
      <c r="R62" s="161">
        <v>0.10694513210604492</v>
      </c>
      <c r="S62" s="409">
        <v>0.75459779163282048</v>
      </c>
      <c r="T62" s="162">
        <v>7582615.6812134041</v>
      </c>
      <c r="U62" s="162">
        <v>0</v>
      </c>
      <c r="V62" s="162">
        <v>0</v>
      </c>
      <c r="W62" s="162">
        <v>8306023.4399999995</v>
      </c>
      <c r="X62" s="162">
        <v>1810002.4759289492</v>
      </c>
      <c r="Y62" s="162">
        <v>0</v>
      </c>
      <c r="Z62" s="158">
        <v>0</v>
      </c>
      <c r="AA62" s="162">
        <v>1662903.0710471936</v>
      </c>
      <c r="AB62" s="177">
        <f>SUM(Muut[[#This Row],[Työttömyysaste]:[Koulutustausta]])</f>
        <v>19361544.668189548</v>
      </c>
      <c r="AD62" s="62"/>
    </row>
    <row r="63" spans="1:30" s="45" customFormat="1" x14ac:dyDescent="0.25">
      <c r="A63" s="90">
        <v>169</v>
      </c>
      <c r="B63" s="154" t="s">
        <v>62</v>
      </c>
      <c r="C63" s="403">
        <v>4990</v>
      </c>
      <c r="D63" s="136">
        <v>158.58333333333334</v>
      </c>
      <c r="E63" s="41">
        <v>2337</v>
      </c>
      <c r="F63" s="338">
        <f t="shared" si="2"/>
        <v>6.7857652260733134E-2</v>
      </c>
      <c r="G63" s="385">
        <f>Muut[[#This Row],[Keskim. työttömyysaste 2022, %]]/$F$12</f>
        <v>0.71497032227467572</v>
      </c>
      <c r="H63" s="169">
        <v>0</v>
      </c>
      <c r="I63" s="391">
        <v>22</v>
      </c>
      <c r="J63" s="397">
        <v>169</v>
      </c>
      <c r="K63" s="272">
        <v>180.42</v>
      </c>
      <c r="L63" s="173">
        <f t="shared" si="3"/>
        <v>27.657687617780734</v>
      </c>
      <c r="M63" s="385">
        <v>0.6616036662340018</v>
      </c>
      <c r="N63" s="169">
        <v>0</v>
      </c>
      <c r="O63" s="405">
        <v>0</v>
      </c>
      <c r="P63" s="272">
        <v>1439</v>
      </c>
      <c r="Q63" s="15">
        <v>201</v>
      </c>
      <c r="R63" s="161">
        <v>0.13968033356497567</v>
      </c>
      <c r="S63" s="409">
        <v>0.98557521195215425</v>
      </c>
      <c r="T63" s="162">
        <v>247134.71117759426</v>
      </c>
      <c r="U63" s="162">
        <v>0</v>
      </c>
      <c r="V63" s="162">
        <v>0</v>
      </c>
      <c r="W63" s="162">
        <v>290264.26</v>
      </c>
      <c r="X63" s="162">
        <v>137107.23729090349</v>
      </c>
      <c r="Y63" s="162">
        <v>0</v>
      </c>
      <c r="Z63" s="158">
        <v>0</v>
      </c>
      <c r="AA63" s="162">
        <v>139819.31734624074</v>
      </c>
      <c r="AB63" s="177">
        <f>SUM(Muut[[#This Row],[Työttömyysaste]:[Koulutustausta]])</f>
        <v>814325.52581473847</v>
      </c>
      <c r="AD63" s="62"/>
    </row>
    <row r="64" spans="1:30" s="45" customFormat="1" x14ac:dyDescent="0.25">
      <c r="A64" s="90">
        <v>171</v>
      </c>
      <c r="B64" s="154" t="s">
        <v>63</v>
      </c>
      <c r="C64" s="403">
        <v>4540</v>
      </c>
      <c r="D64" s="136">
        <v>149.41666666666666</v>
      </c>
      <c r="E64" s="41">
        <v>2021</v>
      </c>
      <c r="F64" s="338">
        <f t="shared" si="2"/>
        <v>7.3932046841497609E-2</v>
      </c>
      <c r="G64" s="385">
        <f>Muut[[#This Row],[Keskim. työttömyysaste 2022, %]]/$F$12</f>
        <v>0.77897212172310537</v>
      </c>
      <c r="H64" s="169">
        <v>0</v>
      </c>
      <c r="I64" s="391">
        <v>18</v>
      </c>
      <c r="J64" s="397">
        <v>187</v>
      </c>
      <c r="K64" s="272">
        <v>574.89</v>
      </c>
      <c r="L64" s="173">
        <f t="shared" si="3"/>
        <v>7.8971629355180992</v>
      </c>
      <c r="M64" s="385">
        <v>2.3170887668000235</v>
      </c>
      <c r="N64" s="169">
        <v>0</v>
      </c>
      <c r="O64" s="405">
        <v>0</v>
      </c>
      <c r="P64" s="272">
        <v>1222</v>
      </c>
      <c r="Q64" s="15">
        <v>173</v>
      </c>
      <c r="R64" s="161">
        <v>0.14157119476268412</v>
      </c>
      <c r="S64" s="409">
        <v>0.99891700372870906</v>
      </c>
      <c r="T64" s="162">
        <v>244975.67087778816</v>
      </c>
      <c r="U64" s="162">
        <v>0</v>
      </c>
      <c r="V64" s="162">
        <v>0</v>
      </c>
      <c r="W64" s="162">
        <v>321179.98</v>
      </c>
      <c r="X64" s="162">
        <v>436878.2820428306</v>
      </c>
      <c r="Y64" s="162">
        <v>0</v>
      </c>
      <c r="Z64" s="158">
        <v>0</v>
      </c>
      <c r="AA64" s="162">
        <v>128932.41528867268</v>
      </c>
      <c r="AB64" s="177">
        <f>SUM(Muut[[#This Row],[Työttömyysaste]:[Koulutustausta]])</f>
        <v>1131966.3482092915</v>
      </c>
      <c r="AD64" s="62"/>
    </row>
    <row r="65" spans="1:30" s="45" customFormat="1" x14ac:dyDescent="0.25">
      <c r="A65" s="90">
        <v>172</v>
      </c>
      <c r="B65" s="154" t="s">
        <v>64</v>
      </c>
      <c r="C65" s="403">
        <v>4171</v>
      </c>
      <c r="D65" s="136">
        <v>178.33333333333334</v>
      </c>
      <c r="E65" s="41">
        <v>1663</v>
      </c>
      <c r="F65" s="338">
        <f t="shared" si="2"/>
        <v>0.10723591902184808</v>
      </c>
      <c r="G65" s="385">
        <f>Muut[[#This Row],[Keskim. työttömyysaste 2022, %]]/$F$12</f>
        <v>1.1298725645248753</v>
      </c>
      <c r="H65" s="169">
        <v>0</v>
      </c>
      <c r="I65" s="391">
        <v>10</v>
      </c>
      <c r="J65" s="397">
        <v>103</v>
      </c>
      <c r="K65" s="272">
        <v>867.07</v>
      </c>
      <c r="L65" s="173">
        <f t="shared" si="3"/>
        <v>4.8104535965954307</v>
      </c>
      <c r="M65" s="385">
        <v>3.8038881698035896</v>
      </c>
      <c r="N65" s="169">
        <v>3</v>
      </c>
      <c r="O65" s="405">
        <v>247</v>
      </c>
      <c r="P65" s="272">
        <v>969</v>
      </c>
      <c r="Q65" s="15">
        <v>162</v>
      </c>
      <c r="R65" s="161">
        <v>0.16718266253869968</v>
      </c>
      <c r="S65" s="409">
        <v>1.1796298294896124</v>
      </c>
      <c r="T65" s="162">
        <v>326448.62278368557</v>
      </c>
      <c r="U65" s="162">
        <v>0</v>
      </c>
      <c r="V65" s="162">
        <v>0</v>
      </c>
      <c r="W65" s="162">
        <v>176906.62</v>
      </c>
      <c r="X65" s="162">
        <v>658915.70911109459</v>
      </c>
      <c r="Y65" s="162">
        <v>0</v>
      </c>
      <c r="Z65" s="158">
        <v>73116.94</v>
      </c>
      <c r="AA65" s="162">
        <v>139882.31001451737</v>
      </c>
      <c r="AB65" s="177">
        <f>SUM(Muut[[#This Row],[Työttömyysaste]:[Koulutustausta]])</f>
        <v>1375270.2019092974</v>
      </c>
      <c r="AD65" s="62"/>
    </row>
    <row r="66" spans="1:30" s="45" customFormat="1" x14ac:dyDescent="0.25">
      <c r="A66" s="90">
        <v>176</v>
      </c>
      <c r="B66" s="154" t="s">
        <v>65</v>
      </c>
      <c r="C66" s="403">
        <v>4352</v>
      </c>
      <c r="D66" s="136">
        <v>251.25</v>
      </c>
      <c r="E66" s="41">
        <v>1735</v>
      </c>
      <c r="F66" s="338">
        <f t="shared" si="2"/>
        <v>0.14481268011527376</v>
      </c>
      <c r="G66" s="385">
        <f>Muut[[#This Row],[Keskim. työttömyysaste 2022, %]]/$F$12</f>
        <v>1.525793556394375</v>
      </c>
      <c r="H66" s="169">
        <v>0</v>
      </c>
      <c r="I66" s="391">
        <v>2</v>
      </c>
      <c r="J66" s="397">
        <v>110</v>
      </c>
      <c r="K66" s="272">
        <v>1501.7</v>
      </c>
      <c r="L66" s="173">
        <f t="shared" si="3"/>
        <v>2.8980488779383364</v>
      </c>
      <c r="M66" s="385">
        <v>6.3140506934775837</v>
      </c>
      <c r="N66" s="169">
        <v>3</v>
      </c>
      <c r="O66" s="405">
        <v>185</v>
      </c>
      <c r="P66" s="272">
        <v>950</v>
      </c>
      <c r="Q66" s="15">
        <v>161</v>
      </c>
      <c r="R66" s="161">
        <v>0.1694736842105263</v>
      </c>
      <c r="S66" s="409">
        <v>1.1957951271529885</v>
      </c>
      <c r="T66" s="162">
        <v>459970.36392305966</v>
      </c>
      <c r="U66" s="162">
        <v>0</v>
      </c>
      <c r="V66" s="162">
        <v>0</v>
      </c>
      <c r="W66" s="162">
        <v>188929.4</v>
      </c>
      <c r="X66" s="162">
        <v>1141192.43010614</v>
      </c>
      <c r="Y66" s="162">
        <v>0</v>
      </c>
      <c r="Z66" s="158">
        <v>54763.7</v>
      </c>
      <c r="AA66" s="162">
        <v>147952.57418350357</v>
      </c>
      <c r="AB66" s="177">
        <f>SUM(Muut[[#This Row],[Työttömyysaste]:[Koulutustausta]])</f>
        <v>1992808.4682127032</v>
      </c>
      <c r="AD66" s="62"/>
    </row>
    <row r="67" spans="1:30" s="45" customFormat="1" x14ac:dyDescent="0.25">
      <c r="A67" s="90">
        <v>177</v>
      </c>
      <c r="B67" s="154" t="s">
        <v>66</v>
      </c>
      <c r="C67" s="403">
        <v>1768</v>
      </c>
      <c r="D67" s="136">
        <v>51.25</v>
      </c>
      <c r="E67" s="41">
        <v>741</v>
      </c>
      <c r="F67" s="338">
        <f t="shared" si="2"/>
        <v>6.9163292847503374E-2</v>
      </c>
      <c r="G67" s="385">
        <f>Muut[[#This Row],[Keskim. työttömyysaste 2022, %]]/$F$12</f>
        <v>0.72872697668280639</v>
      </c>
      <c r="H67" s="169">
        <v>0</v>
      </c>
      <c r="I67" s="391">
        <v>3</v>
      </c>
      <c r="J67" s="397">
        <v>22</v>
      </c>
      <c r="K67" s="272">
        <v>258.49</v>
      </c>
      <c r="L67" s="173">
        <f t="shared" si="3"/>
        <v>6.839723006692715</v>
      </c>
      <c r="M67" s="385">
        <v>2.6753170427476891</v>
      </c>
      <c r="N67" s="169">
        <v>0</v>
      </c>
      <c r="O67" s="405">
        <v>0</v>
      </c>
      <c r="P67" s="272">
        <v>482</v>
      </c>
      <c r="Q67" s="15">
        <v>72</v>
      </c>
      <c r="R67" s="161">
        <v>0.14937759336099585</v>
      </c>
      <c r="S67" s="409">
        <v>1.0539984368607049</v>
      </c>
      <c r="T67" s="162">
        <v>89246.726449078211</v>
      </c>
      <c r="U67" s="162">
        <v>0</v>
      </c>
      <c r="V67" s="162">
        <v>0</v>
      </c>
      <c r="W67" s="162">
        <v>37785.879999999997</v>
      </c>
      <c r="X67" s="162">
        <v>196435.26087643078</v>
      </c>
      <c r="Y67" s="162">
        <v>0</v>
      </c>
      <c r="Z67" s="158">
        <v>0</v>
      </c>
      <c r="AA67" s="162">
        <v>52978.430389991321</v>
      </c>
      <c r="AB67" s="177">
        <f>SUM(Muut[[#This Row],[Työttömyysaste]:[Koulutustausta]])</f>
        <v>376446.29771550029</v>
      </c>
      <c r="AD67" s="62"/>
    </row>
    <row r="68" spans="1:30" s="45" customFormat="1" x14ac:dyDescent="0.25">
      <c r="A68" s="90">
        <v>178</v>
      </c>
      <c r="B68" s="154" t="s">
        <v>67</v>
      </c>
      <c r="C68" s="403">
        <v>5769</v>
      </c>
      <c r="D68" s="136">
        <v>188.66666666666666</v>
      </c>
      <c r="E68" s="41">
        <v>2397</v>
      </c>
      <c r="F68" s="338">
        <f t="shared" si="2"/>
        <v>7.8709497983590601E-2</v>
      </c>
      <c r="G68" s="385">
        <f>Muut[[#This Row],[Keskim. työttömyysaste 2022, %]]/$F$12</f>
        <v>0.82930890274802604</v>
      </c>
      <c r="H68" s="169">
        <v>0</v>
      </c>
      <c r="I68" s="391">
        <v>15</v>
      </c>
      <c r="J68" s="397">
        <v>154</v>
      </c>
      <c r="K68" s="272">
        <v>1163.3699999999999</v>
      </c>
      <c r="L68" s="173">
        <f t="shared" si="3"/>
        <v>4.9588694912194748</v>
      </c>
      <c r="M68" s="385">
        <v>3.6900401512641094</v>
      </c>
      <c r="N68" s="169">
        <v>0</v>
      </c>
      <c r="O68" s="405">
        <v>0</v>
      </c>
      <c r="P68" s="272">
        <v>1344</v>
      </c>
      <c r="Q68" s="15">
        <v>170</v>
      </c>
      <c r="R68" s="161">
        <v>0.12648809523809523</v>
      </c>
      <c r="S68" s="409">
        <v>0.8924916492680034</v>
      </c>
      <c r="T68" s="162">
        <v>331407.28756296943</v>
      </c>
      <c r="U68" s="162">
        <v>0</v>
      </c>
      <c r="V68" s="162">
        <v>0</v>
      </c>
      <c r="W68" s="162">
        <v>264501.15999999997</v>
      </c>
      <c r="X68" s="162">
        <v>884084.06300364924</v>
      </c>
      <c r="Y68" s="162">
        <v>0</v>
      </c>
      <c r="Z68" s="158">
        <v>0</v>
      </c>
      <c r="AA68" s="162">
        <v>146379.93834914878</v>
      </c>
      <c r="AB68" s="177">
        <f>SUM(Muut[[#This Row],[Työttömyysaste]:[Koulutustausta]])</f>
        <v>1626372.4489157675</v>
      </c>
      <c r="AD68" s="62"/>
    </row>
    <row r="69" spans="1:30" s="45" customFormat="1" x14ac:dyDescent="0.25">
      <c r="A69" s="90">
        <v>179</v>
      </c>
      <c r="B69" s="154" t="s">
        <v>68</v>
      </c>
      <c r="C69" s="403">
        <v>145887</v>
      </c>
      <c r="D69" s="136">
        <v>8686.8333333333339</v>
      </c>
      <c r="E69" s="41">
        <v>69786</v>
      </c>
      <c r="F69" s="338">
        <f t="shared" si="2"/>
        <v>0.12447816658546605</v>
      </c>
      <c r="G69" s="385">
        <f>Muut[[#This Row],[Keskim. työttömyysaste 2022, %]]/$F$12</f>
        <v>1.3115424998467209</v>
      </c>
      <c r="H69" s="169">
        <v>0</v>
      </c>
      <c r="I69" s="391">
        <v>299</v>
      </c>
      <c r="J69" s="397">
        <v>8694</v>
      </c>
      <c r="K69" s="272">
        <v>1171.03</v>
      </c>
      <c r="L69" s="173">
        <f t="shared" si="3"/>
        <v>124.58007053619464</v>
      </c>
      <c r="M69" s="385">
        <v>0.14688085701606812</v>
      </c>
      <c r="N69" s="169">
        <v>3</v>
      </c>
      <c r="O69" s="405">
        <v>429</v>
      </c>
      <c r="P69" s="272">
        <v>45820</v>
      </c>
      <c r="Q69" s="15">
        <v>4290</v>
      </c>
      <c r="R69" s="161">
        <v>9.3627237014404188E-2</v>
      </c>
      <c r="S69" s="409">
        <v>0.66062760311236857</v>
      </c>
      <c r="T69" s="162">
        <v>13253914.036766849</v>
      </c>
      <c r="U69" s="162">
        <v>0</v>
      </c>
      <c r="V69" s="162">
        <v>0</v>
      </c>
      <c r="W69" s="162">
        <v>14932292.76</v>
      </c>
      <c r="X69" s="162">
        <v>889905.15510900493</v>
      </c>
      <c r="Y69" s="162">
        <v>0</v>
      </c>
      <c r="Z69" s="158">
        <v>126992.57999999999</v>
      </c>
      <c r="AA69" s="162">
        <v>2739997.516815274</v>
      </c>
      <c r="AB69" s="177">
        <f>SUM(Muut[[#This Row],[Työttömyysaste]:[Koulutustausta]])</f>
        <v>31943102.048691124</v>
      </c>
      <c r="AD69" s="62"/>
    </row>
    <row r="70" spans="1:30" s="45" customFormat="1" x14ac:dyDescent="0.25">
      <c r="A70" s="90">
        <v>181</v>
      </c>
      <c r="B70" s="154" t="s">
        <v>69</v>
      </c>
      <c r="C70" s="403">
        <v>1683</v>
      </c>
      <c r="D70" s="136">
        <v>49.416666666666664</v>
      </c>
      <c r="E70" s="41">
        <v>718</v>
      </c>
      <c r="F70" s="338">
        <f t="shared" si="2"/>
        <v>6.8825441039925717E-2</v>
      </c>
      <c r="G70" s="385">
        <f>Muut[[#This Row],[Keskim. työttömyysaste 2022, %]]/$F$12</f>
        <v>0.72516726001567589</v>
      </c>
      <c r="H70" s="169">
        <v>0</v>
      </c>
      <c r="I70" s="391">
        <v>3</v>
      </c>
      <c r="J70" s="397">
        <v>36</v>
      </c>
      <c r="K70" s="272">
        <v>215.09</v>
      </c>
      <c r="L70" s="173">
        <f t="shared" si="3"/>
        <v>7.824631549583895</v>
      </c>
      <c r="M70" s="385">
        <v>2.3385673065272417</v>
      </c>
      <c r="N70" s="169">
        <v>0</v>
      </c>
      <c r="O70" s="405">
        <v>0</v>
      </c>
      <c r="P70" s="272">
        <v>441</v>
      </c>
      <c r="Q70" s="15">
        <v>63</v>
      </c>
      <c r="R70" s="161">
        <v>0.14285714285714285</v>
      </c>
      <c r="S70" s="409">
        <v>1.0079905685850392</v>
      </c>
      <c r="T70" s="162">
        <v>84541.021658464102</v>
      </c>
      <c r="U70" s="162">
        <v>0</v>
      </c>
      <c r="V70" s="162">
        <v>0</v>
      </c>
      <c r="W70" s="162">
        <v>61831.44</v>
      </c>
      <c r="X70" s="162">
        <v>163454.13850404849</v>
      </c>
      <c r="Y70" s="162">
        <v>0</v>
      </c>
      <c r="Z70" s="158">
        <v>0</v>
      </c>
      <c r="AA70" s="162">
        <v>48230.020248580695</v>
      </c>
      <c r="AB70" s="177">
        <f>SUM(Muut[[#This Row],[Työttömyysaste]:[Koulutustausta]])</f>
        <v>358056.62041109335</v>
      </c>
      <c r="AD70" s="62"/>
    </row>
    <row r="71" spans="1:30" s="45" customFormat="1" x14ac:dyDescent="0.25">
      <c r="A71" s="90">
        <v>182</v>
      </c>
      <c r="B71" s="154" t="s">
        <v>70</v>
      </c>
      <c r="C71" s="403">
        <v>19347</v>
      </c>
      <c r="D71" s="136">
        <v>1076.5</v>
      </c>
      <c r="E71" s="41">
        <v>8451</v>
      </c>
      <c r="F71" s="338">
        <f t="shared" si="2"/>
        <v>0.12738137498520885</v>
      </c>
      <c r="G71" s="385">
        <f>Muut[[#This Row],[Keskim. työttömyysaste 2022, %]]/$F$12</f>
        <v>1.3421316489852595</v>
      </c>
      <c r="H71" s="169">
        <v>0</v>
      </c>
      <c r="I71" s="391">
        <v>25</v>
      </c>
      <c r="J71" s="397">
        <v>476</v>
      </c>
      <c r="K71" s="272">
        <v>1571.41</v>
      </c>
      <c r="L71" s="173">
        <f t="shared" si="3"/>
        <v>12.311872776678269</v>
      </c>
      <c r="M71" s="385">
        <v>1.486242414894039</v>
      </c>
      <c r="N71" s="169">
        <v>0</v>
      </c>
      <c r="O71" s="405">
        <v>0</v>
      </c>
      <c r="P71" s="272">
        <v>4982</v>
      </c>
      <c r="Q71" s="15">
        <v>586</v>
      </c>
      <c r="R71" s="161">
        <v>0.11762344439983942</v>
      </c>
      <c r="S71" s="409">
        <v>0.82994325819667414</v>
      </c>
      <c r="T71" s="162">
        <v>1798680.1295648171</v>
      </c>
      <c r="U71" s="162">
        <v>0</v>
      </c>
      <c r="V71" s="162">
        <v>0</v>
      </c>
      <c r="W71" s="162">
        <v>817549.04</v>
      </c>
      <c r="X71" s="162">
        <v>1194167.4079996599</v>
      </c>
      <c r="Y71" s="162">
        <v>0</v>
      </c>
      <c r="Z71" s="158">
        <v>0</v>
      </c>
      <c r="AA71" s="162">
        <v>456498.01431029191</v>
      </c>
      <c r="AB71" s="177">
        <f>SUM(Muut[[#This Row],[Työttömyysaste]:[Koulutustausta]])</f>
        <v>4266894.591874769</v>
      </c>
      <c r="AD71" s="62"/>
    </row>
    <row r="72" spans="1:30" s="45" customFormat="1" x14ac:dyDescent="0.25">
      <c r="A72" s="90">
        <v>186</v>
      </c>
      <c r="B72" s="154" t="s">
        <v>71</v>
      </c>
      <c r="C72" s="403">
        <v>45630</v>
      </c>
      <c r="D72" s="136">
        <v>2081.8333333333335</v>
      </c>
      <c r="E72" s="41">
        <v>22945</v>
      </c>
      <c r="F72" s="338">
        <f t="shared" si="2"/>
        <v>9.0731459286700081E-2</v>
      </c>
      <c r="G72" s="385">
        <f>Muut[[#This Row],[Keskim. työttömyysaste 2022, %]]/$F$12</f>
        <v>0.95597620202669109</v>
      </c>
      <c r="H72" s="169">
        <v>0</v>
      </c>
      <c r="I72" s="391">
        <v>471</v>
      </c>
      <c r="J72" s="397">
        <v>3299</v>
      </c>
      <c r="K72" s="272">
        <v>37.54</v>
      </c>
      <c r="L72" s="173">
        <f t="shared" si="3"/>
        <v>1215.5034629728291</v>
      </c>
      <c r="M72" s="385">
        <v>1.50541961293347E-2</v>
      </c>
      <c r="N72" s="169">
        <v>0</v>
      </c>
      <c r="O72" s="405">
        <v>0</v>
      </c>
      <c r="P72" s="272">
        <v>15305</v>
      </c>
      <c r="Q72" s="15">
        <v>2117</v>
      </c>
      <c r="R72" s="161">
        <v>0.13832081019274747</v>
      </c>
      <c r="S72" s="409">
        <v>0.97598250479331572</v>
      </c>
      <c r="T72" s="162">
        <v>3021640.115201565</v>
      </c>
      <c r="U72" s="162">
        <v>0</v>
      </c>
      <c r="V72" s="162">
        <v>0</v>
      </c>
      <c r="W72" s="162">
        <v>5666164.46</v>
      </c>
      <c r="X72" s="162">
        <v>28527.910918415455</v>
      </c>
      <c r="Y72" s="162">
        <v>0</v>
      </c>
      <c r="Z72" s="158">
        <v>0</v>
      </c>
      <c r="AA72" s="162">
        <v>1266103.942552431</v>
      </c>
      <c r="AB72" s="177">
        <f>SUM(Muut[[#This Row],[Työttömyysaste]:[Koulutustausta]])</f>
        <v>9982436.4286724105</v>
      </c>
      <c r="AD72" s="62"/>
    </row>
    <row r="73" spans="1:30" s="45" customFormat="1" x14ac:dyDescent="0.25">
      <c r="A73" s="90">
        <v>202</v>
      </c>
      <c r="B73" s="154" t="s">
        <v>72</v>
      </c>
      <c r="C73" s="403">
        <v>35848</v>
      </c>
      <c r="D73" s="136">
        <v>911.16666666666663</v>
      </c>
      <c r="E73" s="41">
        <v>16924</v>
      </c>
      <c r="F73" s="338">
        <f t="shared" si="2"/>
        <v>5.3838730008666194E-2</v>
      </c>
      <c r="G73" s="385">
        <f>Muut[[#This Row],[Keskim. työttömyysaste 2022, %]]/$F$12</f>
        <v>0.56726239212124852</v>
      </c>
      <c r="H73" s="169">
        <v>0</v>
      </c>
      <c r="I73" s="391">
        <v>1740</v>
      </c>
      <c r="J73" s="397">
        <v>2081</v>
      </c>
      <c r="K73" s="272">
        <v>150.57</v>
      </c>
      <c r="L73" s="173">
        <f t="shared" si="3"/>
        <v>238.08195523676696</v>
      </c>
      <c r="M73" s="385">
        <v>7.6857683352277273E-2</v>
      </c>
      <c r="N73" s="169">
        <v>3</v>
      </c>
      <c r="O73" s="405">
        <v>232</v>
      </c>
      <c r="P73" s="272">
        <v>12249</v>
      </c>
      <c r="Q73" s="15">
        <v>1129</v>
      </c>
      <c r="R73" s="161">
        <v>9.2170789452200183E-2</v>
      </c>
      <c r="S73" s="409">
        <v>0.65035100526798639</v>
      </c>
      <c r="T73" s="162">
        <v>1408620.8440634594</v>
      </c>
      <c r="U73" s="162">
        <v>0</v>
      </c>
      <c r="V73" s="162">
        <v>0</v>
      </c>
      <c r="W73" s="162">
        <v>3574200.7399999998</v>
      </c>
      <c r="X73" s="162">
        <v>114423.21648870045</v>
      </c>
      <c r="Y73" s="162">
        <v>0</v>
      </c>
      <c r="Z73" s="158">
        <v>68676.639999999999</v>
      </c>
      <c r="AA73" s="162">
        <v>662810.84605155385</v>
      </c>
      <c r="AB73" s="177">
        <f>SUM(Muut[[#This Row],[Työttömyysaste]:[Koulutustausta]])</f>
        <v>5828732.2866037134</v>
      </c>
      <c r="AD73" s="62"/>
    </row>
    <row r="74" spans="1:30" s="45" customFormat="1" x14ac:dyDescent="0.25">
      <c r="A74" s="90">
        <v>204</v>
      </c>
      <c r="B74" s="154" t="s">
        <v>73</v>
      </c>
      <c r="C74" s="403">
        <v>2689</v>
      </c>
      <c r="D74" s="136">
        <v>112.5</v>
      </c>
      <c r="E74" s="41">
        <v>1054</v>
      </c>
      <c r="F74" s="338">
        <f t="shared" si="2"/>
        <v>0.10673624288425047</v>
      </c>
      <c r="G74" s="385">
        <f>Muut[[#This Row],[Keskim. työttömyysaste 2022, %]]/$F$12</f>
        <v>1.124607814018058</v>
      </c>
      <c r="H74" s="169">
        <v>0</v>
      </c>
      <c r="I74" s="391">
        <v>4</v>
      </c>
      <c r="J74" s="397">
        <v>50</v>
      </c>
      <c r="K74" s="272">
        <v>674.08</v>
      </c>
      <c r="L74" s="173">
        <f t="shared" si="3"/>
        <v>3.9891407548065509</v>
      </c>
      <c r="M74" s="385">
        <v>4.587059883868613</v>
      </c>
      <c r="N74" s="169">
        <v>0</v>
      </c>
      <c r="O74" s="405">
        <v>0</v>
      </c>
      <c r="P74" s="272">
        <v>650</v>
      </c>
      <c r="Q74" s="15">
        <v>114</v>
      </c>
      <c r="R74" s="161">
        <v>0.17538461538461539</v>
      </c>
      <c r="S74" s="409">
        <v>1.2375022672782481</v>
      </c>
      <c r="T74" s="162">
        <v>209477.35743193602</v>
      </c>
      <c r="U74" s="162">
        <v>0</v>
      </c>
      <c r="V74" s="162">
        <v>0</v>
      </c>
      <c r="W74" s="162">
        <v>85877</v>
      </c>
      <c r="X74" s="162">
        <v>512256.10527132376</v>
      </c>
      <c r="Y74" s="162">
        <v>0</v>
      </c>
      <c r="Z74" s="158">
        <v>0</v>
      </c>
      <c r="AA74" s="162">
        <v>94604.907454499684</v>
      </c>
      <c r="AB74" s="177">
        <f>SUM(Muut[[#This Row],[Työttömyysaste]:[Koulutustausta]])</f>
        <v>902215.3701577594</v>
      </c>
      <c r="AD74" s="62"/>
    </row>
    <row r="75" spans="1:30" s="45" customFormat="1" x14ac:dyDescent="0.25">
      <c r="A75" s="90">
        <v>205</v>
      </c>
      <c r="B75" s="154" t="s">
        <v>74</v>
      </c>
      <c r="C75" s="403">
        <v>36297</v>
      </c>
      <c r="D75" s="136">
        <v>1483.0833333333333</v>
      </c>
      <c r="E75" s="41">
        <v>16620</v>
      </c>
      <c r="F75" s="338">
        <f t="shared" si="2"/>
        <v>8.9234857601283593E-2</v>
      </c>
      <c r="G75" s="385">
        <f>Muut[[#This Row],[Keskim. työttömyysaste 2022, %]]/$F$12</f>
        <v>0.94020751929614765</v>
      </c>
      <c r="H75" s="169">
        <v>0</v>
      </c>
      <c r="I75" s="391">
        <v>38</v>
      </c>
      <c r="J75" s="397">
        <v>1852</v>
      </c>
      <c r="K75" s="272">
        <v>1834.83</v>
      </c>
      <c r="L75" s="173">
        <f t="shared" si="3"/>
        <v>19.782214156079856</v>
      </c>
      <c r="M75" s="385">
        <v>0.92499390528813263</v>
      </c>
      <c r="N75" s="169">
        <v>0</v>
      </c>
      <c r="O75" s="405">
        <v>0</v>
      </c>
      <c r="P75" s="272">
        <v>10417</v>
      </c>
      <c r="Q75" s="15">
        <v>1139</v>
      </c>
      <c r="R75" s="161">
        <v>0.10934050110396468</v>
      </c>
      <c r="S75" s="409">
        <v>0.7714993571401092</v>
      </c>
      <c r="T75" s="162">
        <v>2363957.3629530976</v>
      </c>
      <c r="U75" s="162">
        <v>0</v>
      </c>
      <c r="V75" s="162">
        <v>0</v>
      </c>
      <c r="W75" s="162">
        <v>3180884.08</v>
      </c>
      <c r="X75" s="162">
        <v>1394349.1419935063</v>
      </c>
      <c r="Y75" s="162">
        <v>0</v>
      </c>
      <c r="Z75" s="158">
        <v>0</v>
      </c>
      <c r="AA75" s="162">
        <v>796128.47888263653</v>
      </c>
      <c r="AB75" s="177">
        <f>SUM(Muut[[#This Row],[Työttömyysaste]:[Koulutustausta]])</f>
        <v>7735319.0638292413</v>
      </c>
      <c r="AD75" s="62"/>
    </row>
    <row r="76" spans="1:30" s="45" customFormat="1" x14ac:dyDescent="0.25">
      <c r="A76" s="90">
        <v>208</v>
      </c>
      <c r="B76" s="154" t="s">
        <v>75</v>
      </c>
      <c r="C76" s="403">
        <v>12335</v>
      </c>
      <c r="D76" s="136">
        <v>363.91666666666669</v>
      </c>
      <c r="E76" s="41">
        <v>5408</v>
      </c>
      <c r="F76" s="338">
        <f t="shared" si="2"/>
        <v>6.7292283037475351E-2</v>
      </c>
      <c r="G76" s="385">
        <f>Muut[[#This Row],[Keskim. työttömyysaste 2022, %]]/$F$12</f>
        <v>0.709013408024185</v>
      </c>
      <c r="H76" s="169">
        <v>0</v>
      </c>
      <c r="I76" s="391">
        <v>55</v>
      </c>
      <c r="J76" s="397">
        <v>386</v>
      </c>
      <c r="K76" s="272">
        <v>924.1</v>
      </c>
      <c r="L76" s="173">
        <f t="shared" si="3"/>
        <v>13.348122497565198</v>
      </c>
      <c r="M76" s="385">
        <v>1.3708615223464022</v>
      </c>
      <c r="N76" s="169">
        <v>0</v>
      </c>
      <c r="O76" s="405">
        <v>0</v>
      </c>
      <c r="P76" s="272">
        <v>3387</v>
      </c>
      <c r="Q76" s="15">
        <v>411</v>
      </c>
      <c r="R76" s="161">
        <v>0.12134632418069087</v>
      </c>
      <c r="S76" s="409">
        <v>0.85621165214619355</v>
      </c>
      <c r="T76" s="162">
        <v>605813.28047525836</v>
      </c>
      <c r="U76" s="162">
        <v>0</v>
      </c>
      <c r="V76" s="162">
        <v>0</v>
      </c>
      <c r="W76" s="162">
        <v>662970.43999999994</v>
      </c>
      <c r="X76" s="162">
        <v>702254.72774927341</v>
      </c>
      <c r="Y76" s="162">
        <v>0</v>
      </c>
      <c r="Z76" s="158">
        <v>0</v>
      </c>
      <c r="AA76" s="162">
        <v>300259.76983181835</v>
      </c>
      <c r="AB76" s="177">
        <f>SUM(Muut[[#This Row],[Työttömyysaste]:[Koulutustausta]])</f>
        <v>2271298.21805635</v>
      </c>
      <c r="AD76" s="62"/>
    </row>
    <row r="77" spans="1:30" s="45" customFormat="1" x14ac:dyDescent="0.25">
      <c r="A77" s="90">
        <v>211</v>
      </c>
      <c r="B77" s="154" t="s">
        <v>76</v>
      </c>
      <c r="C77" s="403">
        <v>32959</v>
      </c>
      <c r="D77" s="136">
        <v>1059.5</v>
      </c>
      <c r="E77" s="41">
        <v>15562</v>
      </c>
      <c r="F77" s="338">
        <f t="shared" ref="F77:F140" si="4">D77/E77</f>
        <v>6.8082508674977504E-2</v>
      </c>
      <c r="G77" s="385">
        <f>Muut[[#This Row],[Keskim. työttömyysaste 2022, %]]/$F$12</f>
        <v>0.71733948268034531</v>
      </c>
      <c r="H77" s="169">
        <v>0</v>
      </c>
      <c r="I77" s="391">
        <v>78</v>
      </c>
      <c r="J77" s="397">
        <v>986</v>
      </c>
      <c r="K77" s="272">
        <v>658.02</v>
      </c>
      <c r="L77" s="173">
        <f t="shared" si="3"/>
        <v>50.088143217531382</v>
      </c>
      <c r="M77" s="385">
        <v>0.36532453295401546</v>
      </c>
      <c r="N77" s="169">
        <v>0</v>
      </c>
      <c r="O77" s="405">
        <v>0</v>
      </c>
      <c r="P77" s="272">
        <v>11043</v>
      </c>
      <c r="Q77" s="15">
        <v>881</v>
      </c>
      <c r="R77" s="161">
        <v>7.9779045549216693E-2</v>
      </c>
      <c r="S77" s="409">
        <v>0.56291567839028667</v>
      </c>
      <c r="T77" s="162">
        <v>1637736.2025092519</v>
      </c>
      <c r="U77" s="162">
        <v>0</v>
      </c>
      <c r="V77" s="162">
        <v>0</v>
      </c>
      <c r="W77" s="162">
        <v>1693494.44</v>
      </c>
      <c r="X77" s="162">
        <v>500051.57012615184</v>
      </c>
      <c r="Y77" s="162">
        <v>0</v>
      </c>
      <c r="Z77" s="158">
        <v>0</v>
      </c>
      <c r="AA77" s="162">
        <v>527465.70890678104</v>
      </c>
      <c r="AB77" s="177">
        <f>SUM(Muut[[#This Row],[Työttömyysaste]:[Koulutustausta]])</f>
        <v>4358747.9215421844</v>
      </c>
      <c r="AD77" s="62"/>
    </row>
    <row r="78" spans="1:30" s="45" customFormat="1" x14ac:dyDescent="0.25">
      <c r="A78" s="90">
        <v>213</v>
      </c>
      <c r="B78" s="154" t="s">
        <v>77</v>
      </c>
      <c r="C78" s="403">
        <v>5154</v>
      </c>
      <c r="D78" s="136">
        <v>192</v>
      </c>
      <c r="E78" s="41">
        <v>2052</v>
      </c>
      <c r="F78" s="338">
        <f t="shared" si="4"/>
        <v>9.3567251461988299E-2</v>
      </c>
      <c r="G78" s="385">
        <f>Muut[[#This Row],[Keskim. työttömyysaste 2022, %]]/$F$12</f>
        <v>0.98585503187007295</v>
      </c>
      <c r="H78" s="169">
        <v>0</v>
      </c>
      <c r="I78" s="391">
        <v>10</v>
      </c>
      <c r="J78" s="397">
        <v>94</v>
      </c>
      <c r="K78" s="272">
        <v>1068.8900000000001</v>
      </c>
      <c r="L78" s="173">
        <f t="shared" ref="L78:L141" si="5">C78/K78</f>
        <v>4.8218245095379313</v>
      </c>
      <c r="M78" s="385">
        <v>3.7949177725740171</v>
      </c>
      <c r="N78" s="169">
        <v>0</v>
      </c>
      <c r="O78" s="405">
        <v>0</v>
      </c>
      <c r="P78" s="272">
        <v>1175</v>
      </c>
      <c r="Q78" s="15">
        <v>156</v>
      </c>
      <c r="R78" s="161">
        <v>0.1327659574468085</v>
      </c>
      <c r="S78" s="409">
        <v>0.93678783054881931</v>
      </c>
      <c r="T78" s="162">
        <v>351967.57770907629</v>
      </c>
      <c r="U78" s="162">
        <v>0</v>
      </c>
      <c r="V78" s="162">
        <v>0</v>
      </c>
      <c r="W78" s="162">
        <v>161448.76</v>
      </c>
      <c r="X78" s="162">
        <v>812285.52747962449</v>
      </c>
      <c r="Y78" s="162">
        <v>0</v>
      </c>
      <c r="Z78" s="158">
        <v>0</v>
      </c>
      <c r="AA78" s="162">
        <v>137265.85332798012</v>
      </c>
      <c r="AB78" s="177">
        <f>SUM(Muut[[#This Row],[Työttömyysaste]:[Koulutustausta]])</f>
        <v>1462967.7185166809</v>
      </c>
      <c r="AD78" s="62"/>
    </row>
    <row r="79" spans="1:30" s="45" customFormat="1" x14ac:dyDescent="0.25">
      <c r="A79" s="90">
        <v>214</v>
      </c>
      <c r="B79" s="154" t="s">
        <v>78</v>
      </c>
      <c r="C79" s="403">
        <v>12528</v>
      </c>
      <c r="D79" s="136">
        <v>481.58333333333331</v>
      </c>
      <c r="E79" s="41">
        <v>5525</v>
      </c>
      <c r="F79" s="338">
        <f t="shared" si="4"/>
        <v>8.7164404223227743E-2</v>
      </c>
      <c r="G79" s="385">
        <f>Muut[[#This Row],[Keskim. työttömyysaste 2022, %]]/$F$12</f>
        <v>0.91839254825536665</v>
      </c>
      <c r="H79" s="169">
        <v>0</v>
      </c>
      <c r="I79" s="391">
        <v>11</v>
      </c>
      <c r="J79" s="397">
        <v>556</v>
      </c>
      <c r="K79" s="272">
        <v>1021.25</v>
      </c>
      <c r="L79" s="173">
        <f t="shared" si="5"/>
        <v>12.267319461444309</v>
      </c>
      <c r="M79" s="385">
        <v>1.4916402548241863</v>
      </c>
      <c r="N79" s="169">
        <v>0</v>
      </c>
      <c r="O79" s="405">
        <v>0</v>
      </c>
      <c r="P79" s="272">
        <v>3341</v>
      </c>
      <c r="Q79" s="15">
        <v>533</v>
      </c>
      <c r="R79" s="161">
        <v>0.15953307392996108</v>
      </c>
      <c r="S79" s="409">
        <v>1.1256548372914639</v>
      </c>
      <c r="T79" s="162">
        <v>796994.42517150973</v>
      </c>
      <c r="U79" s="162">
        <v>0</v>
      </c>
      <c r="V79" s="162">
        <v>0</v>
      </c>
      <c r="W79" s="162">
        <v>954952.24</v>
      </c>
      <c r="X79" s="162">
        <v>776082.28623952554</v>
      </c>
      <c r="Y79" s="162">
        <v>0</v>
      </c>
      <c r="Z79" s="158">
        <v>0</v>
      </c>
      <c r="AA79" s="162">
        <v>400925.65407913143</v>
      </c>
      <c r="AB79" s="177">
        <f>SUM(Muut[[#This Row],[Työttömyysaste]:[Koulutustausta]])</f>
        <v>2928954.6054901662</v>
      </c>
      <c r="AD79" s="62"/>
    </row>
    <row r="80" spans="1:30" s="45" customFormat="1" x14ac:dyDescent="0.25">
      <c r="A80" s="90">
        <v>216</v>
      </c>
      <c r="B80" s="154" t="s">
        <v>79</v>
      </c>
      <c r="C80" s="403">
        <v>1269</v>
      </c>
      <c r="D80" s="136">
        <v>61.25</v>
      </c>
      <c r="E80" s="41">
        <v>500</v>
      </c>
      <c r="F80" s="338">
        <f t="shared" si="4"/>
        <v>0.1225</v>
      </c>
      <c r="G80" s="385">
        <f>Muut[[#This Row],[Keskim. työttömyysaste 2022, %]]/$F$12</f>
        <v>1.2906998925061473</v>
      </c>
      <c r="H80" s="169">
        <v>0</v>
      </c>
      <c r="I80" s="391">
        <v>1</v>
      </c>
      <c r="J80" s="397">
        <v>23</v>
      </c>
      <c r="K80" s="272">
        <v>445</v>
      </c>
      <c r="L80" s="173">
        <f t="shared" si="5"/>
        <v>2.851685393258427</v>
      </c>
      <c r="M80" s="385">
        <v>6.4167062645610145</v>
      </c>
      <c r="N80" s="169">
        <v>0</v>
      </c>
      <c r="O80" s="405">
        <v>0</v>
      </c>
      <c r="P80" s="272">
        <v>278</v>
      </c>
      <c r="Q80" s="15">
        <v>44</v>
      </c>
      <c r="R80" s="161">
        <v>0.15827338129496402</v>
      </c>
      <c r="S80" s="409">
        <v>1.1167665292237123</v>
      </c>
      <c r="T80" s="162">
        <v>113457.20579190012</v>
      </c>
      <c r="U80" s="162">
        <v>0</v>
      </c>
      <c r="V80" s="162">
        <v>0</v>
      </c>
      <c r="W80" s="162">
        <v>39503.42</v>
      </c>
      <c r="X80" s="162">
        <v>338170.49437120085</v>
      </c>
      <c r="Y80" s="162">
        <v>0</v>
      </c>
      <c r="Z80" s="158">
        <v>0</v>
      </c>
      <c r="AA80" s="162">
        <v>40290.334308378449</v>
      </c>
      <c r="AB80" s="177">
        <f>SUM(Muut[[#This Row],[Työttömyysaste]:[Koulutustausta]])</f>
        <v>531421.4544714794</v>
      </c>
      <c r="AD80" s="62"/>
    </row>
    <row r="81" spans="1:30" s="45" customFormat="1" x14ac:dyDescent="0.25">
      <c r="A81" s="90">
        <v>217</v>
      </c>
      <c r="B81" s="154" t="s">
        <v>80</v>
      </c>
      <c r="C81" s="403">
        <v>5352</v>
      </c>
      <c r="D81" s="136">
        <v>167.33333333333334</v>
      </c>
      <c r="E81" s="41">
        <v>2431</v>
      </c>
      <c r="F81" s="338">
        <f t="shared" si="4"/>
        <v>6.883312765665707E-2</v>
      </c>
      <c r="G81" s="385">
        <f>Muut[[#This Row],[Keskim. työttömyysaste 2022, %]]/$F$12</f>
        <v>0.72524824871272808</v>
      </c>
      <c r="H81" s="169">
        <v>0</v>
      </c>
      <c r="I81" s="391">
        <v>21</v>
      </c>
      <c r="J81" s="397">
        <v>131</v>
      </c>
      <c r="K81" s="272">
        <v>468.04</v>
      </c>
      <c r="L81" s="173">
        <f t="shared" si="5"/>
        <v>11.434920092299803</v>
      </c>
      <c r="M81" s="385">
        <v>1.6002234715921211</v>
      </c>
      <c r="N81" s="169">
        <v>0</v>
      </c>
      <c r="O81" s="405">
        <v>0</v>
      </c>
      <c r="P81" s="272">
        <v>1475</v>
      </c>
      <c r="Q81" s="15">
        <v>199</v>
      </c>
      <c r="R81" s="161">
        <v>0.13491525423728815</v>
      </c>
      <c r="S81" s="409">
        <v>0.95195312680607436</v>
      </c>
      <c r="T81" s="162">
        <v>268873.48799994576</v>
      </c>
      <c r="U81" s="162">
        <v>0</v>
      </c>
      <c r="V81" s="162">
        <v>0</v>
      </c>
      <c r="W81" s="162">
        <v>224997.74</v>
      </c>
      <c r="X81" s="162">
        <v>355679.36670898169</v>
      </c>
      <c r="Y81" s="162">
        <v>0</v>
      </c>
      <c r="Z81" s="158">
        <v>0</v>
      </c>
      <c r="AA81" s="162">
        <v>144846.6746185575</v>
      </c>
      <c r="AB81" s="177">
        <f>SUM(Muut[[#This Row],[Työttömyysaste]:[Koulutustausta]])</f>
        <v>994397.269327485</v>
      </c>
      <c r="AD81" s="62"/>
    </row>
    <row r="82" spans="1:30" s="45" customFormat="1" x14ac:dyDescent="0.25">
      <c r="A82" s="90">
        <v>218</v>
      </c>
      <c r="B82" s="154" t="s">
        <v>81</v>
      </c>
      <c r="C82" s="403">
        <v>1200</v>
      </c>
      <c r="D82" s="136">
        <v>32.833333333333336</v>
      </c>
      <c r="E82" s="41">
        <v>526</v>
      </c>
      <c r="F82" s="338">
        <f t="shared" si="4"/>
        <v>6.2420785804816227E-2</v>
      </c>
      <c r="G82" s="385">
        <f>Muut[[#This Row],[Keskim. työttömyysaste 2022, %]]/$F$12</f>
        <v>0.65768572676265746</v>
      </c>
      <c r="H82" s="169">
        <v>0</v>
      </c>
      <c r="I82" s="391">
        <v>20</v>
      </c>
      <c r="J82" s="397">
        <v>19</v>
      </c>
      <c r="K82" s="272">
        <v>185.58</v>
      </c>
      <c r="L82" s="173">
        <f t="shared" si="5"/>
        <v>6.4662140316844487</v>
      </c>
      <c r="M82" s="385">
        <v>2.8298518171245481</v>
      </c>
      <c r="N82" s="169">
        <v>0</v>
      </c>
      <c r="O82" s="405">
        <v>0</v>
      </c>
      <c r="P82" s="272">
        <v>278</v>
      </c>
      <c r="Q82" s="15">
        <v>46</v>
      </c>
      <c r="R82" s="161">
        <v>0.16546762589928057</v>
      </c>
      <c r="S82" s="409">
        <v>1.1675286441884267</v>
      </c>
      <c r="T82" s="162">
        <v>54669.468351419142</v>
      </c>
      <c r="U82" s="162">
        <v>0</v>
      </c>
      <c r="V82" s="162">
        <v>0</v>
      </c>
      <c r="W82" s="162">
        <v>32633.26</v>
      </c>
      <c r="X82" s="162">
        <v>141028.49515821898</v>
      </c>
      <c r="Y82" s="162">
        <v>0</v>
      </c>
      <c r="Z82" s="158">
        <v>0</v>
      </c>
      <c r="AA82" s="162">
        <v>39831.407225132367</v>
      </c>
      <c r="AB82" s="177">
        <f>SUM(Muut[[#This Row],[Työttömyysaste]:[Koulutustausta]])</f>
        <v>268162.63073477044</v>
      </c>
      <c r="AD82" s="62"/>
    </row>
    <row r="83" spans="1:30" s="45" customFormat="1" x14ac:dyDescent="0.25">
      <c r="A83" s="90">
        <v>224</v>
      </c>
      <c r="B83" s="154" t="s">
        <v>82</v>
      </c>
      <c r="C83" s="403">
        <v>8603</v>
      </c>
      <c r="D83" s="136">
        <v>372.08333333333331</v>
      </c>
      <c r="E83" s="41">
        <v>3951</v>
      </c>
      <c r="F83" s="338">
        <f t="shared" si="4"/>
        <v>9.4174470598160795E-2</v>
      </c>
      <c r="G83" s="385">
        <f>Muut[[#This Row],[Keskim. työttömyysaste 2022, %]]/$F$12</f>
        <v>0.99225289043158738</v>
      </c>
      <c r="H83" s="169">
        <v>0</v>
      </c>
      <c r="I83" s="391">
        <v>66</v>
      </c>
      <c r="J83" s="397">
        <v>653</v>
      </c>
      <c r="K83" s="272">
        <v>242.44</v>
      </c>
      <c r="L83" s="173">
        <f t="shared" si="5"/>
        <v>35.485068470549415</v>
      </c>
      <c r="M83" s="385">
        <v>0.51566555501126177</v>
      </c>
      <c r="N83" s="169">
        <v>0</v>
      </c>
      <c r="O83" s="405">
        <v>0</v>
      </c>
      <c r="P83" s="272">
        <v>2654</v>
      </c>
      <c r="Q83" s="15">
        <v>593</v>
      </c>
      <c r="R83" s="161">
        <v>0.22343632253202714</v>
      </c>
      <c r="S83" s="409">
        <v>1.5765519405412576</v>
      </c>
      <c r="T83" s="162">
        <v>591313.07646684663</v>
      </c>
      <c r="U83" s="162">
        <v>0</v>
      </c>
      <c r="V83" s="162">
        <v>0</v>
      </c>
      <c r="W83" s="162">
        <v>1121553.6199999999</v>
      </c>
      <c r="X83" s="162">
        <v>184238.3250682111</v>
      </c>
      <c r="Y83" s="162">
        <v>0</v>
      </c>
      <c r="Z83" s="158">
        <v>0</v>
      </c>
      <c r="AA83" s="162">
        <v>385598.2604734652</v>
      </c>
      <c r="AB83" s="177">
        <f>SUM(Muut[[#This Row],[Työttömyysaste]:[Koulutustausta]])</f>
        <v>2282703.2820085227</v>
      </c>
      <c r="AD83" s="62"/>
    </row>
    <row r="84" spans="1:30" s="45" customFormat="1" x14ac:dyDescent="0.25">
      <c r="A84" s="90">
        <v>226</v>
      </c>
      <c r="B84" s="154" t="s">
        <v>83</v>
      </c>
      <c r="C84" s="403">
        <v>3665</v>
      </c>
      <c r="D84" s="136">
        <v>166</v>
      </c>
      <c r="E84" s="41">
        <v>1543</v>
      </c>
      <c r="F84" s="338">
        <f t="shared" si="4"/>
        <v>0.10758263123784835</v>
      </c>
      <c r="G84" s="385">
        <f>Muut[[#This Row],[Keskim. työttömyysaste 2022, %]]/$F$12</f>
        <v>1.133525637340566</v>
      </c>
      <c r="H84" s="169">
        <v>0</v>
      </c>
      <c r="I84" s="391">
        <v>1</v>
      </c>
      <c r="J84" s="397">
        <v>55</v>
      </c>
      <c r="K84" s="272">
        <v>887.06</v>
      </c>
      <c r="L84" s="173">
        <f t="shared" si="5"/>
        <v>4.1316258201249072</v>
      </c>
      <c r="M84" s="385">
        <v>4.4288685191064303</v>
      </c>
      <c r="N84" s="169">
        <v>0</v>
      </c>
      <c r="O84" s="405">
        <v>0</v>
      </c>
      <c r="P84" s="272">
        <v>870</v>
      </c>
      <c r="Q84" s="15">
        <v>104</v>
      </c>
      <c r="R84" s="161">
        <v>0.11954022988505747</v>
      </c>
      <c r="S84" s="409">
        <v>0.84346797003437757</v>
      </c>
      <c r="T84" s="162">
        <v>287773.31109329936</v>
      </c>
      <c r="U84" s="162">
        <v>0</v>
      </c>
      <c r="V84" s="162">
        <v>0</v>
      </c>
      <c r="W84" s="162">
        <v>94464.7</v>
      </c>
      <c r="X84" s="162">
        <v>674106.7836784661</v>
      </c>
      <c r="Y84" s="162">
        <v>0</v>
      </c>
      <c r="Z84" s="158">
        <v>0</v>
      </c>
      <c r="AA84" s="162">
        <v>87885.946432303506</v>
      </c>
      <c r="AB84" s="177">
        <f>SUM(Muut[[#This Row],[Työttömyysaste]:[Koulutustausta]])</f>
        <v>1144230.7412040688</v>
      </c>
      <c r="AD84" s="62"/>
    </row>
    <row r="85" spans="1:30" s="45" customFormat="1" x14ac:dyDescent="0.25">
      <c r="A85" s="90">
        <v>230</v>
      </c>
      <c r="B85" s="154" t="s">
        <v>84</v>
      </c>
      <c r="C85" s="403">
        <v>2240</v>
      </c>
      <c r="D85" s="136">
        <v>70.083333333333329</v>
      </c>
      <c r="E85" s="41">
        <v>972</v>
      </c>
      <c r="F85" s="338">
        <f t="shared" si="4"/>
        <v>7.2102194787379961E-2</v>
      </c>
      <c r="G85" s="385">
        <f>Muut[[#This Row],[Keskim. työttömyysaste 2022, %]]/$F$12</f>
        <v>0.75969220458390696</v>
      </c>
      <c r="H85" s="169">
        <v>0</v>
      </c>
      <c r="I85" s="391">
        <v>1</v>
      </c>
      <c r="J85" s="397">
        <v>95</v>
      </c>
      <c r="K85" s="272">
        <v>502.22</v>
      </c>
      <c r="L85" s="173">
        <f t="shared" si="5"/>
        <v>4.4601967265341882</v>
      </c>
      <c r="M85" s="385">
        <v>4.1026054789510029</v>
      </c>
      <c r="N85" s="169">
        <v>0</v>
      </c>
      <c r="O85" s="405">
        <v>0</v>
      </c>
      <c r="P85" s="272">
        <v>573</v>
      </c>
      <c r="Q85" s="15">
        <v>122</v>
      </c>
      <c r="R85" s="161">
        <v>0.21291448516579406</v>
      </c>
      <c r="S85" s="409">
        <v>1.5023105507358174</v>
      </c>
      <c r="T85" s="162">
        <v>117877.48898582099</v>
      </c>
      <c r="U85" s="162">
        <v>0</v>
      </c>
      <c r="V85" s="162">
        <v>0</v>
      </c>
      <c r="W85" s="162">
        <v>163166.29999999999</v>
      </c>
      <c r="X85" s="162">
        <v>381653.90041147079</v>
      </c>
      <c r="Y85" s="162">
        <v>0</v>
      </c>
      <c r="Z85" s="158">
        <v>0</v>
      </c>
      <c r="AA85" s="162">
        <v>95671.943264619214</v>
      </c>
      <c r="AB85" s="177">
        <f>SUM(Muut[[#This Row],[Työttömyysaste]:[Koulutustausta]])</f>
        <v>758369.63266191096</v>
      </c>
      <c r="AD85" s="62"/>
    </row>
    <row r="86" spans="1:30" s="45" customFormat="1" x14ac:dyDescent="0.25">
      <c r="A86" s="90">
        <v>231</v>
      </c>
      <c r="B86" s="154" t="s">
        <v>85</v>
      </c>
      <c r="C86" s="403">
        <v>1256</v>
      </c>
      <c r="D86" s="136">
        <v>40.833333333333336</v>
      </c>
      <c r="E86" s="41">
        <v>493</v>
      </c>
      <c r="F86" s="338">
        <f t="shared" si="4"/>
        <v>8.2826233941852609E-2</v>
      </c>
      <c r="G86" s="385">
        <f>Muut[[#This Row],[Keskim. työttömyysaste 2022, %]]/$F$12</f>
        <v>0.87268417343214821</v>
      </c>
      <c r="H86" s="169">
        <v>1</v>
      </c>
      <c r="I86" s="391">
        <v>338</v>
      </c>
      <c r="J86" s="397">
        <v>173</v>
      </c>
      <c r="K86" s="272">
        <v>10.64</v>
      </c>
      <c r="L86" s="173">
        <f t="shared" si="5"/>
        <v>118.04511278195488</v>
      </c>
      <c r="M86" s="385">
        <v>0.15501215676144198</v>
      </c>
      <c r="N86" s="169">
        <v>0</v>
      </c>
      <c r="O86" s="405">
        <v>0</v>
      </c>
      <c r="P86" s="272">
        <v>301</v>
      </c>
      <c r="Q86" s="15">
        <v>91</v>
      </c>
      <c r="R86" s="161">
        <v>0.30232558139534882</v>
      </c>
      <c r="S86" s="409">
        <v>2.1331893428195015</v>
      </c>
      <c r="T86" s="162">
        <v>75926.245863218006</v>
      </c>
      <c r="U86" s="162">
        <v>25849.359199999999</v>
      </c>
      <c r="V86" s="162">
        <v>92419.103400000007</v>
      </c>
      <c r="W86" s="162">
        <v>297134.42</v>
      </c>
      <c r="X86" s="162">
        <v>8085.6945171001735</v>
      </c>
      <c r="Y86" s="162">
        <v>0</v>
      </c>
      <c r="Z86" s="158">
        <v>0</v>
      </c>
      <c r="AA86" s="162">
        <v>76172.095708546185</v>
      </c>
      <c r="AB86" s="177">
        <f>SUM(Muut[[#This Row],[Työttömyysaste]:[Koulutustausta]])</f>
        <v>575586.91868886433</v>
      </c>
      <c r="AD86" s="62"/>
    </row>
    <row r="87" spans="1:30" s="45" customFormat="1" x14ac:dyDescent="0.25">
      <c r="A87" s="90">
        <v>232</v>
      </c>
      <c r="B87" s="154" t="s">
        <v>86</v>
      </c>
      <c r="C87" s="403">
        <v>12750</v>
      </c>
      <c r="D87" s="136">
        <v>471.91666666666669</v>
      </c>
      <c r="E87" s="41">
        <v>5660</v>
      </c>
      <c r="F87" s="338">
        <f t="shared" si="4"/>
        <v>8.3377502944640761E-2</v>
      </c>
      <c r="G87" s="385">
        <f>Muut[[#This Row],[Keskim. työttömyysaste 2022, %]]/$F$12</f>
        <v>0.8784925231679902</v>
      </c>
      <c r="H87" s="169">
        <v>0</v>
      </c>
      <c r="I87" s="391">
        <v>45</v>
      </c>
      <c r="J87" s="397">
        <v>379</v>
      </c>
      <c r="K87" s="272">
        <v>1298.98</v>
      </c>
      <c r="L87" s="173">
        <f t="shared" si="5"/>
        <v>9.8153936165298923</v>
      </c>
      <c r="M87" s="385">
        <v>1.864258148207373</v>
      </c>
      <c r="N87" s="169">
        <v>0</v>
      </c>
      <c r="O87" s="405">
        <v>0</v>
      </c>
      <c r="P87" s="272">
        <v>3496</v>
      </c>
      <c r="Q87" s="15">
        <v>520</v>
      </c>
      <c r="R87" s="161">
        <v>0.14874141876430205</v>
      </c>
      <c r="S87" s="409">
        <v>1.0495096309066196</v>
      </c>
      <c r="T87" s="162">
        <v>775878.00776804518</v>
      </c>
      <c r="U87" s="162">
        <v>0</v>
      </c>
      <c r="V87" s="162">
        <v>0</v>
      </c>
      <c r="W87" s="162">
        <v>650947.66</v>
      </c>
      <c r="X87" s="162">
        <v>987138.67141191557</v>
      </c>
      <c r="Y87" s="162">
        <v>0</v>
      </c>
      <c r="Z87" s="158">
        <v>0</v>
      </c>
      <c r="AA87" s="162">
        <v>380428.87478510872</v>
      </c>
      <c r="AB87" s="177">
        <f>SUM(Muut[[#This Row],[Työttömyysaste]:[Koulutustausta]])</f>
        <v>2794393.2139650695</v>
      </c>
      <c r="AD87" s="62"/>
    </row>
    <row r="88" spans="1:30" s="45" customFormat="1" x14ac:dyDescent="0.25">
      <c r="A88" s="90">
        <v>233</v>
      </c>
      <c r="B88" s="154" t="s">
        <v>87</v>
      </c>
      <c r="C88" s="403">
        <v>15116</v>
      </c>
      <c r="D88" s="136">
        <v>385.91666666666669</v>
      </c>
      <c r="E88" s="41">
        <v>6571</v>
      </c>
      <c r="F88" s="338">
        <f t="shared" si="4"/>
        <v>5.87302795109826E-2</v>
      </c>
      <c r="G88" s="385">
        <f>Muut[[#This Row],[Keskim. työttömyysaste 2022, %]]/$F$12</f>
        <v>0.61880135062596919</v>
      </c>
      <c r="H88" s="169">
        <v>0</v>
      </c>
      <c r="I88" s="391">
        <v>97</v>
      </c>
      <c r="J88" s="397">
        <v>499</v>
      </c>
      <c r="K88" s="272">
        <v>1313.85</v>
      </c>
      <c r="L88" s="173">
        <f t="shared" si="5"/>
        <v>11.505118544734939</v>
      </c>
      <c r="M88" s="385">
        <v>1.5904597120255102</v>
      </c>
      <c r="N88" s="169">
        <v>0</v>
      </c>
      <c r="O88" s="405">
        <v>0</v>
      </c>
      <c r="P88" s="272">
        <v>4005</v>
      </c>
      <c r="Q88" s="15">
        <v>533</v>
      </c>
      <c r="R88" s="161">
        <v>0.13308364544319601</v>
      </c>
      <c r="S88" s="409">
        <v>0.93902941607759838</v>
      </c>
      <c r="T88" s="162">
        <v>647937.81023662514</v>
      </c>
      <c r="U88" s="162">
        <v>0</v>
      </c>
      <c r="V88" s="162">
        <v>0</v>
      </c>
      <c r="W88" s="162">
        <v>857052.46</v>
      </c>
      <c r="X88" s="162">
        <v>998438.88545978034</v>
      </c>
      <c r="Y88" s="162">
        <v>0</v>
      </c>
      <c r="Z88" s="158">
        <v>0</v>
      </c>
      <c r="AA88" s="162">
        <v>403545.90081698581</v>
      </c>
      <c r="AB88" s="177">
        <f>SUM(Muut[[#This Row],[Työttömyysaste]:[Koulutustausta]])</f>
        <v>2906975.0565133914</v>
      </c>
      <c r="AD88" s="62"/>
    </row>
    <row r="89" spans="1:30" s="45" customFormat="1" x14ac:dyDescent="0.25">
      <c r="A89" s="90">
        <v>235</v>
      </c>
      <c r="B89" s="154" t="s">
        <v>88</v>
      </c>
      <c r="C89" s="403">
        <v>10284</v>
      </c>
      <c r="D89" s="136">
        <v>264.66666666666669</v>
      </c>
      <c r="E89" s="41">
        <v>4715</v>
      </c>
      <c r="F89" s="338">
        <f t="shared" si="4"/>
        <v>5.6132909155178511E-2</v>
      </c>
      <c r="G89" s="385">
        <f>Muut[[#This Row],[Keskim. työttömyysaste 2022, %]]/$F$12</f>
        <v>0.59143461071547943</v>
      </c>
      <c r="H89" s="169">
        <v>1</v>
      </c>
      <c r="I89" s="391">
        <v>3159</v>
      </c>
      <c r="J89" s="397">
        <v>1015</v>
      </c>
      <c r="K89" s="272">
        <v>5.89</v>
      </c>
      <c r="L89" s="173">
        <f t="shared" si="5"/>
        <v>1746.0101867572157</v>
      </c>
      <c r="M89" s="385">
        <v>1.0480137897398706E-2</v>
      </c>
      <c r="N89" s="169">
        <v>0</v>
      </c>
      <c r="O89" s="405">
        <v>0</v>
      </c>
      <c r="P89" s="272">
        <v>3223</v>
      </c>
      <c r="Q89" s="15">
        <v>334</v>
      </c>
      <c r="R89" s="161">
        <v>0.10363015823766678</v>
      </c>
      <c r="S89" s="409">
        <v>0.73120755487180322</v>
      </c>
      <c r="T89" s="162">
        <v>421321.85868014273</v>
      </c>
      <c r="U89" s="162">
        <v>211651.91880000001</v>
      </c>
      <c r="V89" s="162">
        <v>863763.15870000003</v>
      </c>
      <c r="W89" s="162">
        <v>1743303.0999999999</v>
      </c>
      <c r="X89" s="162">
        <v>4476.0094648233098</v>
      </c>
      <c r="Y89" s="162">
        <v>0</v>
      </c>
      <c r="Z89" s="158">
        <v>0</v>
      </c>
      <c r="AA89" s="162">
        <v>213786.16539299517</v>
      </c>
      <c r="AB89" s="177">
        <f>SUM(Muut[[#This Row],[Työttömyysaste]:[Koulutustausta]])</f>
        <v>3458302.2110379608</v>
      </c>
      <c r="AD89" s="62"/>
    </row>
    <row r="90" spans="1:30" s="45" customFormat="1" x14ac:dyDescent="0.25">
      <c r="A90" s="90">
        <v>236</v>
      </c>
      <c r="B90" s="154" t="s">
        <v>89</v>
      </c>
      <c r="C90" s="403">
        <v>4198</v>
      </c>
      <c r="D90" s="136">
        <v>124.91666666666667</v>
      </c>
      <c r="E90" s="41">
        <v>1957</v>
      </c>
      <c r="F90" s="338">
        <f t="shared" si="4"/>
        <v>6.3830693237949238E-2</v>
      </c>
      <c r="G90" s="385">
        <f>Muut[[#This Row],[Keskim. työttömyysaste 2022, %]]/$F$12</f>
        <v>0.67254097061888929</v>
      </c>
      <c r="H90" s="169">
        <v>0</v>
      </c>
      <c r="I90" s="391">
        <v>75</v>
      </c>
      <c r="J90" s="397">
        <v>89</v>
      </c>
      <c r="K90" s="272">
        <v>353.91</v>
      </c>
      <c r="L90" s="173">
        <f t="shared" si="5"/>
        <v>11.861772767087677</v>
      </c>
      <c r="M90" s="385">
        <v>1.5426385150666775</v>
      </c>
      <c r="N90" s="169">
        <v>0</v>
      </c>
      <c r="O90" s="405">
        <v>0</v>
      </c>
      <c r="P90" s="272">
        <v>1285</v>
      </c>
      <c r="Q90" s="15">
        <v>120</v>
      </c>
      <c r="R90" s="161">
        <v>9.3385214007782102E-2</v>
      </c>
      <c r="S90" s="409">
        <v>0.65891990475597895</v>
      </c>
      <c r="T90" s="162">
        <v>195571.86091996636</v>
      </c>
      <c r="U90" s="162">
        <v>0</v>
      </c>
      <c r="V90" s="162">
        <v>0</v>
      </c>
      <c r="W90" s="162">
        <v>152861.06</v>
      </c>
      <c r="X90" s="162">
        <v>268948.13407395885</v>
      </c>
      <c r="Y90" s="162">
        <v>0</v>
      </c>
      <c r="Z90" s="158">
        <v>0</v>
      </c>
      <c r="AA90" s="162">
        <v>78641.523961508006</v>
      </c>
      <c r="AB90" s="177">
        <f>SUM(Muut[[#This Row],[Työttömyysaste]:[Koulutustausta]])</f>
        <v>696022.5789554331</v>
      </c>
      <c r="AD90" s="62"/>
    </row>
    <row r="91" spans="1:30" s="45" customFormat="1" x14ac:dyDescent="0.25">
      <c r="A91" s="90">
        <v>239</v>
      </c>
      <c r="B91" s="154" t="s">
        <v>90</v>
      </c>
      <c r="C91" s="403">
        <v>2029</v>
      </c>
      <c r="D91" s="136">
        <v>65.833333333333329</v>
      </c>
      <c r="E91" s="41">
        <v>827</v>
      </c>
      <c r="F91" s="338">
        <f t="shared" si="4"/>
        <v>7.9604997984683595E-2</v>
      </c>
      <c r="G91" s="385">
        <f>Muut[[#This Row],[Keskim. työttömyysaste 2022, %]]/$F$12</f>
        <v>0.83874418238190351</v>
      </c>
      <c r="H91" s="169">
        <v>0</v>
      </c>
      <c r="I91" s="391">
        <v>2</v>
      </c>
      <c r="J91" s="397">
        <v>39</v>
      </c>
      <c r="K91" s="272">
        <v>482.91</v>
      </c>
      <c r="L91" s="173">
        <f t="shared" si="5"/>
        <v>4.2016110662442276</v>
      </c>
      <c r="M91" s="385">
        <v>4.3550978991102198</v>
      </c>
      <c r="N91" s="169">
        <v>0</v>
      </c>
      <c r="O91" s="405">
        <v>0</v>
      </c>
      <c r="P91" s="272">
        <v>458</v>
      </c>
      <c r="Q91" s="15">
        <v>79</v>
      </c>
      <c r="R91" s="161">
        <v>0.17248908296943233</v>
      </c>
      <c r="S91" s="409">
        <v>1.2170715817194906</v>
      </c>
      <c r="T91" s="162">
        <v>117884.51350308314</v>
      </c>
      <c r="U91" s="162">
        <v>0</v>
      </c>
      <c r="V91" s="162">
        <v>0</v>
      </c>
      <c r="W91" s="162">
        <v>66984.06</v>
      </c>
      <c r="X91" s="162">
        <v>366979.58075684623</v>
      </c>
      <c r="Y91" s="162">
        <v>0</v>
      </c>
      <c r="Z91" s="158">
        <v>0</v>
      </c>
      <c r="AA91" s="162">
        <v>70206.129143550497</v>
      </c>
      <c r="AB91" s="177">
        <f>SUM(Muut[[#This Row],[Työttömyysaste]:[Koulutustausta]])</f>
        <v>622054.28340347996</v>
      </c>
      <c r="AD91" s="62"/>
    </row>
    <row r="92" spans="1:30" s="45" customFormat="1" x14ac:dyDescent="0.25">
      <c r="A92" s="90">
        <v>240</v>
      </c>
      <c r="B92" s="154" t="s">
        <v>91</v>
      </c>
      <c r="C92" s="403">
        <v>19499</v>
      </c>
      <c r="D92" s="136">
        <v>1169.5</v>
      </c>
      <c r="E92" s="41">
        <v>8670</v>
      </c>
      <c r="F92" s="338">
        <f t="shared" si="4"/>
        <v>0.13489042675893886</v>
      </c>
      <c r="G92" s="385">
        <f>Muut[[#This Row],[Keskim. työttömyysaste 2022, %]]/$F$12</f>
        <v>1.4212494638193527</v>
      </c>
      <c r="H92" s="169">
        <v>0</v>
      </c>
      <c r="I92" s="391">
        <v>34</v>
      </c>
      <c r="J92" s="397">
        <v>989</v>
      </c>
      <c r="K92" s="272">
        <v>95.38</v>
      </c>
      <c r="L92" s="173">
        <f t="shared" si="5"/>
        <v>204.43489201090375</v>
      </c>
      <c r="M92" s="385">
        <v>8.9507360252879545E-2</v>
      </c>
      <c r="N92" s="169">
        <v>0</v>
      </c>
      <c r="O92" s="405">
        <v>0</v>
      </c>
      <c r="P92" s="272">
        <v>5332</v>
      </c>
      <c r="Q92" s="15">
        <v>780</v>
      </c>
      <c r="R92" s="161">
        <v>0.14628657164291073</v>
      </c>
      <c r="S92" s="409">
        <v>1.0321883916868555</v>
      </c>
      <c r="T92" s="162">
        <v>1919675.5820455891</v>
      </c>
      <c r="U92" s="162">
        <v>0</v>
      </c>
      <c r="V92" s="162">
        <v>0</v>
      </c>
      <c r="W92" s="162">
        <v>1698647.06</v>
      </c>
      <c r="X92" s="162">
        <v>72482.475849719398</v>
      </c>
      <c r="Y92" s="162">
        <v>0</v>
      </c>
      <c r="Z92" s="158">
        <v>0</v>
      </c>
      <c r="AA92" s="162">
        <v>572200.41640934173</v>
      </c>
      <c r="AB92" s="177">
        <f>SUM(Muut[[#This Row],[Työttömyysaste]:[Koulutustausta]])</f>
        <v>4263005.5343046505</v>
      </c>
      <c r="AD92" s="62"/>
    </row>
    <row r="93" spans="1:30" s="45" customFormat="1" x14ac:dyDescent="0.25">
      <c r="A93" s="90">
        <v>241</v>
      </c>
      <c r="B93" s="154" t="s">
        <v>92</v>
      </c>
      <c r="C93" s="403">
        <v>7771</v>
      </c>
      <c r="D93" s="136">
        <v>296.33333333333331</v>
      </c>
      <c r="E93" s="41">
        <v>3572</v>
      </c>
      <c r="F93" s="338">
        <f t="shared" si="4"/>
        <v>8.2960059723777527E-2</v>
      </c>
      <c r="G93" s="385">
        <f>Muut[[#This Row],[Keskim. työttömyysaste 2022, %]]/$F$12</f>
        <v>0.87409420545129146</v>
      </c>
      <c r="H93" s="169">
        <v>0</v>
      </c>
      <c r="I93" s="391">
        <v>11</v>
      </c>
      <c r="J93" s="397">
        <v>78</v>
      </c>
      <c r="K93" s="272">
        <v>627.27</v>
      </c>
      <c r="L93" s="173">
        <f t="shared" si="5"/>
        <v>12.388604588135891</v>
      </c>
      <c r="M93" s="385">
        <v>1.4770370139185987</v>
      </c>
      <c r="N93" s="169">
        <v>0</v>
      </c>
      <c r="O93" s="405">
        <v>0</v>
      </c>
      <c r="P93" s="272">
        <v>2286</v>
      </c>
      <c r="Q93" s="15">
        <v>186</v>
      </c>
      <c r="R93" s="161">
        <v>8.1364829396325458E-2</v>
      </c>
      <c r="S93" s="409">
        <v>0.57410486452218767</v>
      </c>
      <c r="T93" s="162">
        <v>470522.43710782868</v>
      </c>
      <c r="U93" s="162">
        <v>0</v>
      </c>
      <c r="V93" s="162">
        <v>0</v>
      </c>
      <c r="W93" s="162">
        <v>133968.12</v>
      </c>
      <c r="X93" s="162">
        <v>476683.60899825423</v>
      </c>
      <c r="Y93" s="162">
        <v>0</v>
      </c>
      <c r="Z93" s="158">
        <v>0</v>
      </c>
      <c r="AA93" s="162">
        <v>126836.71788960061</v>
      </c>
      <c r="AB93" s="177">
        <f>SUM(Muut[[#This Row],[Työttömyysaste]:[Koulutustausta]])</f>
        <v>1208010.8839956836</v>
      </c>
      <c r="AD93" s="62"/>
    </row>
    <row r="94" spans="1:30" s="45" customFormat="1" x14ac:dyDescent="0.25">
      <c r="A94" s="90">
        <v>244</v>
      </c>
      <c r="B94" s="154" t="s">
        <v>93</v>
      </c>
      <c r="C94" s="403">
        <v>19300</v>
      </c>
      <c r="D94" s="136">
        <v>611</v>
      </c>
      <c r="E94" s="41">
        <v>9011</v>
      </c>
      <c r="F94" s="338">
        <f t="shared" si="4"/>
        <v>6.7806014870713568E-2</v>
      </c>
      <c r="G94" s="385">
        <f>Muut[[#This Row],[Keskim. työttömyysaste 2022, %]]/$F$12</f>
        <v>0.71442625391755277</v>
      </c>
      <c r="H94" s="169">
        <v>0</v>
      </c>
      <c r="I94" s="391">
        <v>33</v>
      </c>
      <c r="J94" s="397">
        <v>266</v>
      </c>
      <c r="K94" s="272">
        <v>110.14</v>
      </c>
      <c r="L94" s="173">
        <f t="shared" si="5"/>
        <v>175.23152351552568</v>
      </c>
      <c r="M94" s="385">
        <v>0.10442429056354822</v>
      </c>
      <c r="N94" s="169">
        <v>0</v>
      </c>
      <c r="O94" s="405">
        <v>0</v>
      </c>
      <c r="P94" s="272">
        <v>6390</v>
      </c>
      <c r="Q94" s="15">
        <v>351</v>
      </c>
      <c r="R94" s="161">
        <v>5.4929577464788736E-2</v>
      </c>
      <c r="S94" s="409">
        <v>0.38757947214607846</v>
      </c>
      <c r="T94" s="162">
        <v>955124.31755116943</v>
      </c>
      <c r="U94" s="162">
        <v>0</v>
      </c>
      <c r="V94" s="162">
        <v>0</v>
      </c>
      <c r="W94" s="162">
        <v>456865.64</v>
      </c>
      <c r="X94" s="162">
        <v>83699.097191110253</v>
      </c>
      <c r="Y94" s="162">
        <v>0</v>
      </c>
      <c r="Z94" s="158">
        <v>0</v>
      </c>
      <c r="AA94" s="162">
        <v>212664.4687870811</v>
      </c>
      <c r="AB94" s="177">
        <f>SUM(Muut[[#This Row],[Työttömyysaste]:[Koulutustausta]])</f>
        <v>1708353.5235293608</v>
      </c>
      <c r="AD94" s="62"/>
    </row>
    <row r="95" spans="1:30" s="45" customFormat="1" x14ac:dyDescent="0.25">
      <c r="A95" s="90">
        <v>245</v>
      </c>
      <c r="B95" s="154" t="s">
        <v>94</v>
      </c>
      <c r="C95" s="403">
        <v>37676</v>
      </c>
      <c r="D95" s="136">
        <v>1794.8333333333333</v>
      </c>
      <c r="E95" s="41">
        <v>18809</v>
      </c>
      <c r="F95" s="338">
        <f t="shared" si="4"/>
        <v>9.5424176369468511E-2</v>
      </c>
      <c r="G95" s="385">
        <f>Muut[[#This Row],[Keskim. työttömyysaste 2022, %]]/$F$12</f>
        <v>1.0054201974086583</v>
      </c>
      <c r="H95" s="169">
        <v>0</v>
      </c>
      <c r="I95" s="391">
        <v>467</v>
      </c>
      <c r="J95" s="397">
        <v>5491</v>
      </c>
      <c r="K95" s="272">
        <v>30.63</v>
      </c>
      <c r="L95" s="173">
        <f t="shared" si="5"/>
        <v>1230.0359125040809</v>
      </c>
      <c r="M95" s="385">
        <v>1.4876336000813943E-2</v>
      </c>
      <c r="N95" s="169">
        <v>0</v>
      </c>
      <c r="O95" s="405">
        <v>0</v>
      </c>
      <c r="P95" s="272">
        <v>12699</v>
      </c>
      <c r="Q95" s="15">
        <v>2591</v>
      </c>
      <c r="R95" s="161">
        <v>0.20403181352862429</v>
      </c>
      <c r="S95" s="409">
        <v>1.4396350060970828</v>
      </c>
      <c r="T95" s="162">
        <v>2623962.2407387774</v>
      </c>
      <c r="U95" s="162">
        <v>0</v>
      </c>
      <c r="V95" s="162">
        <v>0</v>
      </c>
      <c r="W95" s="162">
        <v>9431012.1400000006</v>
      </c>
      <c r="X95" s="162">
        <v>23276.769084471645</v>
      </c>
      <c r="Y95" s="162">
        <v>0</v>
      </c>
      <c r="Z95" s="158">
        <v>0</v>
      </c>
      <c r="AA95" s="162">
        <v>1542034.3437625603</v>
      </c>
      <c r="AB95" s="177">
        <f>SUM(Muut[[#This Row],[Työttömyysaste]:[Koulutustausta]])</f>
        <v>13620285.49358581</v>
      </c>
      <c r="AD95" s="62"/>
    </row>
    <row r="96" spans="1:30" s="45" customFormat="1" x14ac:dyDescent="0.25">
      <c r="A96" s="90">
        <v>249</v>
      </c>
      <c r="B96" s="154" t="s">
        <v>95</v>
      </c>
      <c r="C96" s="403">
        <v>9250</v>
      </c>
      <c r="D96" s="136">
        <v>325.66666666666669</v>
      </c>
      <c r="E96" s="41">
        <v>3807</v>
      </c>
      <c r="F96" s="338">
        <f t="shared" si="4"/>
        <v>8.5544173014622193E-2</v>
      </c>
      <c r="G96" s="385">
        <f>Muut[[#This Row],[Keskim. työttömyysaste 2022, %]]/$F$12</f>
        <v>0.90132126460816431</v>
      </c>
      <c r="H96" s="169">
        <v>0</v>
      </c>
      <c r="I96" s="391">
        <v>20</v>
      </c>
      <c r="J96" s="397">
        <v>256</v>
      </c>
      <c r="K96" s="272">
        <v>1257.97</v>
      </c>
      <c r="L96" s="173">
        <f t="shared" si="5"/>
        <v>7.3531165290110252</v>
      </c>
      <c r="M96" s="385">
        <v>2.4885267974856342</v>
      </c>
      <c r="N96" s="169">
        <v>0</v>
      </c>
      <c r="O96" s="405">
        <v>0</v>
      </c>
      <c r="P96" s="272">
        <v>2334</v>
      </c>
      <c r="Q96" s="15">
        <v>324</v>
      </c>
      <c r="R96" s="161">
        <v>0.13881748071979436</v>
      </c>
      <c r="S96" s="409">
        <v>0.97948697924201755</v>
      </c>
      <c r="T96" s="162">
        <v>577519.34699451982</v>
      </c>
      <c r="U96" s="162">
        <v>0</v>
      </c>
      <c r="V96" s="162">
        <v>0</v>
      </c>
      <c r="W96" s="162">
        <v>439690.23999999999</v>
      </c>
      <c r="X96" s="162">
        <v>955973.79057110008</v>
      </c>
      <c r="Y96" s="162">
        <v>0</v>
      </c>
      <c r="Z96" s="158">
        <v>0</v>
      </c>
      <c r="AA96" s="162">
        <v>257583.03708361767</v>
      </c>
      <c r="AB96" s="177">
        <f>SUM(Muut[[#This Row],[Työttömyysaste]:[Koulutustausta]])</f>
        <v>2230766.4146492379</v>
      </c>
      <c r="AD96" s="62"/>
    </row>
    <row r="97" spans="1:30" s="45" customFormat="1" x14ac:dyDescent="0.25">
      <c r="A97" s="90">
        <v>250</v>
      </c>
      <c r="B97" s="154" t="s">
        <v>96</v>
      </c>
      <c r="C97" s="403">
        <v>1771</v>
      </c>
      <c r="D97" s="136">
        <v>53.416666666666664</v>
      </c>
      <c r="E97" s="41">
        <v>769</v>
      </c>
      <c r="F97" s="338">
        <f t="shared" si="4"/>
        <v>6.9462505418292145E-2</v>
      </c>
      <c r="G97" s="385">
        <f>Muut[[#This Row],[Keskim. työttömyysaste 2022, %]]/$F$12</f>
        <v>0.7318795777681415</v>
      </c>
      <c r="H97" s="169">
        <v>0</v>
      </c>
      <c r="I97" s="391">
        <v>0</v>
      </c>
      <c r="J97" s="397">
        <v>30</v>
      </c>
      <c r="K97" s="272">
        <v>357.22</v>
      </c>
      <c r="L97" s="173">
        <f t="shared" si="5"/>
        <v>4.9577291305078095</v>
      </c>
      <c r="M97" s="385">
        <v>3.6908889222845094</v>
      </c>
      <c r="N97" s="169">
        <v>0</v>
      </c>
      <c r="O97" s="405">
        <v>0</v>
      </c>
      <c r="P97" s="272">
        <v>429</v>
      </c>
      <c r="Q97" s="15">
        <v>84</v>
      </c>
      <c r="R97" s="161">
        <v>0.19580419580419581</v>
      </c>
      <c r="S97" s="409">
        <v>1.3815814786200538</v>
      </c>
      <c r="T97" s="162">
        <v>89784.915381390514</v>
      </c>
      <c r="U97" s="162">
        <v>0</v>
      </c>
      <c r="V97" s="162">
        <v>0</v>
      </c>
      <c r="W97" s="162">
        <v>51526.2</v>
      </c>
      <c r="X97" s="162">
        <v>271463.51460512442</v>
      </c>
      <c r="Y97" s="162">
        <v>0</v>
      </c>
      <c r="Z97" s="158">
        <v>0</v>
      </c>
      <c r="AA97" s="162">
        <v>69561.978105224756</v>
      </c>
      <c r="AB97" s="177">
        <f>SUM(Muut[[#This Row],[Työttömyysaste]:[Koulutustausta]])</f>
        <v>482336.6080917397</v>
      </c>
      <c r="AD97" s="62"/>
    </row>
    <row r="98" spans="1:30" s="45" customFormat="1" x14ac:dyDescent="0.25">
      <c r="A98" s="90">
        <v>256</v>
      </c>
      <c r="B98" s="154" t="s">
        <v>97</v>
      </c>
      <c r="C98" s="403">
        <v>1554</v>
      </c>
      <c r="D98" s="136">
        <v>63.166666666666664</v>
      </c>
      <c r="E98" s="41">
        <v>589</v>
      </c>
      <c r="F98" s="338">
        <f t="shared" si="4"/>
        <v>0.10724391624221845</v>
      </c>
      <c r="G98" s="385">
        <f>Muut[[#This Row],[Keskim. työttömyysaste 2022, %]]/$F$12</f>
        <v>1.1299568258430173</v>
      </c>
      <c r="H98" s="169">
        <v>0</v>
      </c>
      <c r="I98" s="391">
        <v>1</v>
      </c>
      <c r="J98" s="397">
        <v>7</v>
      </c>
      <c r="K98" s="272">
        <v>460.2</v>
      </c>
      <c r="L98" s="173">
        <f t="shared" si="5"/>
        <v>3.3767926988265971</v>
      </c>
      <c r="M98" s="385">
        <v>5.4188779589096523</v>
      </c>
      <c r="N98" s="169">
        <v>0</v>
      </c>
      <c r="O98" s="405">
        <v>0</v>
      </c>
      <c r="P98" s="272">
        <v>305</v>
      </c>
      <c r="Q98" s="15">
        <v>41</v>
      </c>
      <c r="R98" s="161">
        <v>0.13442622950819672</v>
      </c>
      <c r="S98" s="409">
        <v>0.94850260060297131</v>
      </c>
      <c r="T98" s="162">
        <v>121634.85789283057</v>
      </c>
      <c r="U98" s="162">
        <v>0</v>
      </c>
      <c r="V98" s="162">
        <v>0</v>
      </c>
      <c r="W98" s="162">
        <v>12022.779999999999</v>
      </c>
      <c r="X98" s="162">
        <v>349721.48653848679</v>
      </c>
      <c r="Y98" s="162">
        <v>0</v>
      </c>
      <c r="Z98" s="158">
        <v>0</v>
      </c>
      <c r="AA98" s="162">
        <v>41905.053565211405</v>
      </c>
      <c r="AB98" s="177">
        <f>SUM(Muut[[#This Row],[Työttömyysaste]:[Koulutustausta]])</f>
        <v>525284.17799652868</v>
      </c>
      <c r="AD98" s="62"/>
    </row>
    <row r="99" spans="1:30" s="45" customFormat="1" x14ac:dyDescent="0.25">
      <c r="A99" s="90">
        <v>257</v>
      </c>
      <c r="B99" s="154" t="s">
        <v>98</v>
      </c>
      <c r="C99" s="403">
        <v>40722</v>
      </c>
      <c r="D99" s="136">
        <v>1371.6666666666667</v>
      </c>
      <c r="E99" s="41">
        <v>20474</v>
      </c>
      <c r="F99" s="338">
        <f t="shared" si="4"/>
        <v>6.6995539057666642E-2</v>
      </c>
      <c r="G99" s="385">
        <f>Muut[[#This Row],[Keskim. työttömyysaste 2022, %]]/$F$12</f>
        <v>0.70588681681732013</v>
      </c>
      <c r="H99" s="169">
        <v>1</v>
      </c>
      <c r="I99" s="391">
        <v>6239</v>
      </c>
      <c r="J99" s="397">
        <v>4363</v>
      </c>
      <c r="K99" s="272">
        <v>366.6</v>
      </c>
      <c r="L99" s="173">
        <f t="shared" si="5"/>
        <v>111.08019639934533</v>
      </c>
      <c r="M99" s="385">
        <v>0.1647316814393599</v>
      </c>
      <c r="N99" s="169">
        <v>3</v>
      </c>
      <c r="O99" s="405">
        <v>648</v>
      </c>
      <c r="P99" s="272">
        <v>14452</v>
      </c>
      <c r="Q99" s="15">
        <v>2078</v>
      </c>
      <c r="R99" s="161">
        <v>0.14378632715195128</v>
      </c>
      <c r="S99" s="409">
        <v>1.0145468316245487</v>
      </c>
      <c r="T99" s="162">
        <v>1991174.6670537062</v>
      </c>
      <c r="U99" s="162">
        <v>838087.26540000003</v>
      </c>
      <c r="V99" s="162">
        <v>1705925.4027</v>
      </c>
      <c r="W99" s="162">
        <v>7493627.0199999996</v>
      </c>
      <c r="X99" s="162">
        <v>278591.6926662522</v>
      </c>
      <c r="Y99" s="162">
        <v>0</v>
      </c>
      <c r="Z99" s="158">
        <v>191820.96</v>
      </c>
      <c r="AA99" s="162">
        <v>1174567.7118809049</v>
      </c>
      <c r="AB99" s="177">
        <f>SUM(Muut[[#This Row],[Työttömyysaste]:[Koulutustausta]])</f>
        <v>13673794.719700865</v>
      </c>
      <c r="AD99" s="62"/>
    </row>
    <row r="100" spans="1:30" s="45" customFormat="1" x14ac:dyDescent="0.25">
      <c r="A100" s="90">
        <v>260</v>
      </c>
      <c r="B100" s="154" t="s">
        <v>99</v>
      </c>
      <c r="C100" s="403">
        <v>9727</v>
      </c>
      <c r="D100" s="136">
        <v>526.25</v>
      </c>
      <c r="E100" s="41">
        <v>3843</v>
      </c>
      <c r="F100" s="338">
        <f t="shared" si="4"/>
        <v>0.13693728857663284</v>
      </c>
      <c r="G100" s="385">
        <f>Muut[[#This Row],[Keskim. työttömyysaste 2022, %]]/$F$12</f>
        <v>1.4428158664974962</v>
      </c>
      <c r="H100" s="169">
        <v>0</v>
      </c>
      <c r="I100" s="391">
        <v>3</v>
      </c>
      <c r="J100" s="397">
        <v>624</v>
      </c>
      <c r="K100" s="272">
        <v>1253.82</v>
      </c>
      <c r="L100" s="173">
        <f t="shared" si="5"/>
        <v>7.757891882407363</v>
      </c>
      <c r="M100" s="385">
        <v>2.358685555927118</v>
      </c>
      <c r="N100" s="169">
        <v>3</v>
      </c>
      <c r="O100" s="405">
        <v>360</v>
      </c>
      <c r="P100" s="272">
        <v>2226</v>
      </c>
      <c r="Q100" s="15">
        <v>343</v>
      </c>
      <c r="R100" s="161">
        <v>0.1540880503144654</v>
      </c>
      <c r="S100" s="409">
        <v>1.0872351101404667</v>
      </c>
      <c r="T100" s="162">
        <v>972153.87828808266</v>
      </c>
      <c r="U100" s="162">
        <v>0</v>
      </c>
      <c r="V100" s="162">
        <v>0</v>
      </c>
      <c r="W100" s="162">
        <v>1071744.96</v>
      </c>
      <c r="X100" s="162">
        <v>952820.06573595281</v>
      </c>
      <c r="Y100" s="162">
        <v>0</v>
      </c>
      <c r="Z100" s="158">
        <v>106567.2</v>
      </c>
      <c r="AA100" s="162">
        <v>300662.48610144155</v>
      </c>
      <c r="AB100" s="177">
        <f>SUM(Muut[[#This Row],[Työttömyysaste]:[Koulutustausta]])</f>
        <v>3403948.5901254774</v>
      </c>
      <c r="AD100" s="62"/>
    </row>
    <row r="101" spans="1:30" s="45" customFormat="1" x14ac:dyDescent="0.25">
      <c r="A101" s="90">
        <v>261</v>
      </c>
      <c r="B101" s="154" t="s">
        <v>100</v>
      </c>
      <c r="C101" s="403">
        <v>6637</v>
      </c>
      <c r="D101" s="136">
        <v>328.25</v>
      </c>
      <c r="E101" s="41">
        <v>3411</v>
      </c>
      <c r="F101" s="338">
        <f t="shared" si="4"/>
        <v>9.6232776311931986E-2</v>
      </c>
      <c r="G101" s="385">
        <f>Muut[[#This Row],[Keskim. työttömyysaste 2022, %]]/$F$12</f>
        <v>1.0139398697255406</v>
      </c>
      <c r="H101" s="169">
        <v>0</v>
      </c>
      <c r="I101" s="391">
        <v>23</v>
      </c>
      <c r="J101" s="397">
        <v>270</v>
      </c>
      <c r="K101" s="272">
        <v>8095.28</v>
      </c>
      <c r="L101" s="173">
        <f t="shared" si="5"/>
        <v>0.81986046189878548</v>
      </c>
      <c r="M101" s="385">
        <v>20</v>
      </c>
      <c r="N101" s="169">
        <v>0</v>
      </c>
      <c r="O101" s="405">
        <v>0</v>
      </c>
      <c r="P101" s="272">
        <v>2229</v>
      </c>
      <c r="Q101" s="15">
        <v>288</v>
      </c>
      <c r="R101" s="161">
        <v>0.12920592193808883</v>
      </c>
      <c r="S101" s="409">
        <v>0.91166845503249849</v>
      </c>
      <c r="T101" s="162">
        <v>466153.77526756999</v>
      </c>
      <c r="U101" s="162">
        <v>0</v>
      </c>
      <c r="V101" s="162">
        <v>0</v>
      </c>
      <c r="W101" s="162">
        <v>463735.8</v>
      </c>
      <c r="X101" s="162">
        <v>5512692.2000000002</v>
      </c>
      <c r="Y101" s="162">
        <v>0</v>
      </c>
      <c r="Z101" s="158">
        <v>0</v>
      </c>
      <c r="AA101" s="162">
        <v>172022.63872992119</v>
      </c>
      <c r="AB101" s="177">
        <f>SUM(Muut[[#This Row],[Työttömyysaste]:[Koulutustausta]])</f>
        <v>6614604.4139974918</v>
      </c>
      <c r="AD101" s="62"/>
    </row>
    <row r="102" spans="1:30" s="45" customFormat="1" x14ac:dyDescent="0.25">
      <c r="A102" s="90">
        <v>263</v>
      </c>
      <c r="B102" s="154" t="s">
        <v>101</v>
      </c>
      <c r="C102" s="403">
        <v>7597</v>
      </c>
      <c r="D102" s="136">
        <v>334.16666666666669</v>
      </c>
      <c r="E102" s="41">
        <v>3277</v>
      </c>
      <c r="F102" s="338">
        <f t="shared" si="4"/>
        <v>0.10197334960838166</v>
      </c>
      <c r="G102" s="385">
        <f>Muut[[#This Row],[Keskim. työttömyysaste 2022, %]]/$F$12</f>
        <v>1.0744244194124895</v>
      </c>
      <c r="H102" s="169">
        <v>0</v>
      </c>
      <c r="I102" s="391">
        <v>0</v>
      </c>
      <c r="J102" s="397">
        <v>119</v>
      </c>
      <c r="K102" s="272">
        <v>1328.19</v>
      </c>
      <c r="L102" s="173">
        <f t="shared" si="5"/>
        <v>5.7198141832117386</v>
      </c>
      <c r="M102" s="385">
        <v>3.1991297166936494</v>
      </c>
      <c r="N102" s="169">
        <v>0</v>
      </c>
      <c r="O102" s="405">
        <v>0</v>
      </c>
      <c r="P102" s="272">
        <v>1896</v>
      </c>
      <c r="Q102" s="15">
        <v>248</v>
      </c>
      <c r="R102" s="161">
        <v>0.13080168776371309</v>
      </c>
      <c r="S102" s="409">
        <v>0.92292807334579541</v>
      </c>
      <c r="T102" s="162">
        <v>565409.60830994567</v>
      </c>
      <c r="U102" s="162">
        <v>0</v>
      </c>
      <c r="V102" s="162">
        <v>0</v>
      </c>
      <c r="W102" s="162">
        <v>204387.26</v>
      </c>
      <c r="X102" s="162">
        <v>1009336.3346491803</v>
      </c>
      <c r="Y102" s="162">
        <v>0</v>
      </c>
      <c r="Z102" s="158">
        <v>0</v>
      </c>
      <c r="AA102" s="162">
        <v>199336.50641630366</v>
      </c>
      <c r="AB102" s="177">
        <f>SUM(Muut[[#This Row],[Työttömyysaste]:[Koulutustausta]])</f>
        <v>1978469.7093754294</v>
      </c>
      <c r="AD102" s="62"/>
    </row>
    <row r="103" spans="1:30" s="45" customFormat="1" x14ac:dyDescent="0.25">
      <c r="A103" s="90">
        <v>265</v>
      </c>
      <c r="B103" s="154" t="s">
        <v>102</v>
      </c>
      <c r="C103" s="403">
        <v>1064</v>
      </c>
      <c r="D103" s="136">
        <v>53.916666666666664</v>
      </c>
      <c r="E103" s="41">
        <v>404</v>
      </c>
      <c r="F103" s="338">
        <f t="shared" si="4"/>
        <v>0.13345709570957096</v>
      </c>
      <c r="G103" s="385">
        <f>Muut[[#This Row],[Keskim. työttömyysaste 2022, %]]/$F$12</f>
        <v>1.4061474211144966</v>
      </c>
      <c r="H103" s="169">
        <v>0</v>
      </c>
      <c r="I103" s="391">
        <v>0</v>
      </c>
      <c r="J103" s="397">
        <v>19</v>
      </c>
      <c r="K103" s="272">
        <v>483.96</v>
      </c>
      <c r="L103" s="173">
        <f t="shared" si="5"/>
        <v>2.1985288040333915</v>
      </c>
      <c r="M103" s="385">
        <v>8.3230328817654957</v>
      </c>
      <c r="N103" s="169">
        <v>3</v>
      </c>
      <c r="O103" s="405">
        <v>81</v>
      </c>
      <c r="P103" s="272">
        <v>229</v>
      </c>
      <c r="Q103" s="15">
        <v>42</v>
      </c>
      <c r="R103" s="161">
        <v>0.18340611353711792</v>
      </c>
      <c r="S103" s="409">
        <v>1.2941014286637622</v>
      </c>
      <c r="T103" s="162">
        <v>103637.67709967965</v>
      </c>
      <c r="U103" s="162">
        <v>0</v>
      </c>
      <c r="V103" s="162">
        <v>0</v>
      </c>
      <c r="W103" s="162">
        <v>32633.26</v>
      </c>
      <c r="X103" s="162">
        <v>367777.51113682322</v>
      </c>
      <c r="Y103" s="162">
        <v>0</v>
      </c>
      <c r="Z103" s="158">
        <v>23977.62</v>
      </c>
      <c r="AA103" s="162">
        <v>39145.947048393042</v>
      </c>
      <c r="AB103" s="177">
        <f>SUM(Muut[[#This Row],[Työttömyysaste]:[Koulutustausta]])</f>
        <v>567172.01528489601</v>
      </c>
      <c r="AD103" s="62"/>
    </row>
    <row r="104" spans="1:30" s="45" customFormat="1" x14ac:dyDescent="0.25">
      <c r="A104" s="90">
        <v>271</v>
      </c>
      <c r="B104" s="154" t="s">
        <v>103</v>
      </c>
      <c r="C104" s="403">
        <v>6903</v>
      </c>
      <c r="D104" s="136">
        <v>242.5</v>
      </c>
      <c r="E104" s="41">
        <v>3001</v>
      </c>
      <c r="F104" s="338">
        <f t="shared" si="4"/>
        <v>8.0806397867377547E-2</v>
      </c>
      <c r="G104" s="385">
        <f>Muut[[#This Row],[Keskim. työttömyysaste 2022, %]]/$F$12</f>
        <v>0.85140252278557682</v>
      </c>
      <c r="H104" s="169">
        <v>0</v>
      </c>
      <c r="I104" s="391">
        <v>16</v>
      </c>
      <c r="J104" s="397">
        <v>235</v>
      </c>
      <c r="K104" s="272">
        <v>480.42</v>
      </c>
      <c r="L104" s="173">
        <f t="shared" si="5"/>
        <v>14.36867740726864</v>
      </c>
      <c r="M104" s="385">
        <v>1.2734942130597153</v>
      </c>
      <c r="N104" s="169">
        <v>0</v>
      </c>
      <c r="O104" s="405">
        <v>0</v>
      </c>
      <c r="P104" s="272">
        <v>1847</v>
      </c>
      <c r="Q104" s="15">
        <v>282</v>
      </c>
      <c r="R104" s="161">
        <v>0.15268002165674066</v>
      </c>
      <c r="S104" s="409">
        <v>1.0773001528894788</v>
      </c>
      <c r="T104" s="162">
        <v>407115.83395642275</v>
      </c>
      <c r="U104" s="162">
        <v>0</v>
      </c>
      <c r="V104" s="162">
        <v>0</v>
      </c>
      <c r="W104" s="162">
        <v>403621.89999999997</v>
      </c>
      <c r="X104" s="162">
        <v>365087.345855758</v>
      </c>
      <c r="Y104" s="162">
        <v>0</v>
      </c>
      <c r="Z104" s="158">
        <v>0</v>
      </c>
      <c r="AA104" s="162">
        <v>211422.62202191033</v>
      </c>
      <c r="AB104" s="177">
        <f>SUM(Muut[[#This Row],[Työttömyysaste]:[Koulutustausta]])</f>
        <v>1387247.701834091</v>
      </c>
      <c r="AD104" s="62"/>
    </row>
    <row r="105" spans="1:30" s="45" customFormat="1" x14ac:dyDescent="0.25">
      <c r="A105" s="90">
        <v>272</v>
      </c>
      <c r="B105" s="154" t="s">
        <v>104</v>
      </c>
      <c r="C105" s="403">
        <v>48006</v>
      </c>
      <c r="D105" s="136">
        <v>1731.9166666666667</v>
      </c>
      <c r="E105" s="41">
        <v>21854</v>
      </c>
      <c r="F105" s="338">
        <f t="shared" si="4"/>
        <v>7.9249412769592145E-2</v>
      </c>
      <c r="G105" s="385">
        <f>Muut[[#This Row],[Keskim. työttömyysaste 2022, %]]/$F$12</f>
        <v>0.83499762075826833</v>
      </c>
      <c r="H105" s="169">
        <v>1</v>
      </c>
      <c r="I105" s="391">
        <v>5876</v>
      </c>
      <c r="J105" s="397">
        <v>2016</v>
      </c>
      <c r="K105" s="272">
        <v>1446.27</v>
      </c>
      <c r="L105" s="173">
        <f t="shared" si="5"/>
        <v>33.19297226658923</v>
      </c>
      <c r="M105" s="385">
        <v>0.55127414865155</v>
      </c>
      <c r="N105" s="169">
        <v>0</v>
      </c>
      <c r="O105" s="405">
        <v>0</v>
      </c>
      <c r="P105" s="272">
        <v>14258</v>
      </c>
      <c r="Q105" s="15">
        <v>1219</v>
      </c>
      <c r="R105" s="161">
        <v>8.5495861972226125E-2</v>
      </c>
      <c r="S105" s="409">
        <v>0.60325315764736565</v>
      </c>
      <c r="T105" s="162">
        <v>2776680.7308275513</v>
      </c>
      <c r="U105" s="162">
        <v>987997.08420000004</v>
      </c>
      <c r="V105" s="162">
        <v>1606670.5668000001</v>
      </c>
      <c r="W105" s="162">
        <v>3462560.64</v>
      </c>
      <c r="X105" s="162">
        <v>1099069.3053803069</v>
      </c>
      <c r="Y105" s="162">
        <v>0</v>
      </c>
      <c r="Z105" s="158">
        <v>0</v>
      </c>
      <c r="AA105" s="162">
        <v>823326.29197553254</v>
      </c>
      <c r="AB105" s="177">
        <f>SUM(Muut[[#This Row],[Työttömyysaste]:[Koulutustausta]])</f>
        <v>10756304.619183391</v>
      </c>
      <c r="AD105" s="62"/>
    </row>
    <row r="106" spans="1:30" s="45" customFormat="1" x14ac:dyDescent="0.25">
      <c r="A106" s="90">
        <v>273</v>
      </c>
      <c r="B106" s="154" t="s">
        <v>105</v>
      </c>
      <c r="C106" s="403">
        <v>3999</v>
      </c>
      <c r="D106" s="136">
        <v>196.16666666666666</v>
      </c>
      <c r="E106" s="41">
        <v>1846</v>
      </c>
      <c r="F106" s="338">
        <f t="shared" si="4"/>
        <v>0.10626579992777176</v>
      </c>
      <c r="G106" s="385">
        <f>Muut[[#This Row],[Keskim. työttömyysaste 2022, %]]/$F$12</f>
        <v>1.1196510738273857</v>
      </c>
      <c r="H106" s="169">
        <v>0</v>
      </c>
      <c r="I106" s="391">
        <v>29</v>
      </c>
      <c r="J106" s="397">
        <v>79</v>
      </c>
      <c r="K106" s="272">
        <v>2559.29</v>
      </c>
      <c r="L106" s="173">
        <f t="shared" si="5"/>
        <v>1.5625427364620657</v>
      </c>
      <c r="M106" s="385">
        <v>11.710673315028862</v>
      </c>
      <c r="N106" s="169">
        <v>0</v>
      </c>
      <c r="O106" s="405">
        <v>0</v>
      </c>
      <c r="P106" s="272">
        <v>1193</v>
      </c>
      <c r="Q106" s="15">
        <v>157</v>
      </c>
      <c r="R106" s="161">
        <v>0.13160100586756077</v>
      </c>
      <c r="S106" s="409">
        <v>0.92856800911563964</v>
      </c>
      <c r="T106" s="162">
        <v>310155.36130620801</v>
      </c>
      <c r="U106" s="162">
        <v>0</v>
      </c>
      <c r="V106" s="162">
        <v>0</v>
      </c>
      <c r="W106" s="162">
        <v>135685.66</v>
      </c>
      <c r="X106" s="162">
        <v>1944890.7068298215</v>
      </c>
      <c r="Y106" s="162">
        <v>0</v>
      </c>
      <c r="Z106" s="158">
        <v>0</v>
      </c>
      <c r="AA106" s="162">
        <v>105570.35480813138</v>
      </c>
      <c r="AB106" s="177">
        <f>SUM(Muut[[#This Row],[Työttömyysaste]:[Koulutustausta]])</f>
        <v>2496302.0829441608</v>
      </c>
      <c r="AD106" s="62"/>
    </row>
    <row r="107" spans="1:30" s="45" customFormat="1" x14ac:dyDescent="0.25">
      <c r="A107" s="90">
        <v>275</v>
      </c>
      <c r="B107" s="154" t="s">
        <v>106</v>
      </c>
      <c r="C107" s="403">
        <v>2521</v>
      </c>
      <c r="D107" s="136">
        <v>108.83333333333333</v>
      </c>
      <c r="E107" s="41">
        <v>1056</v>
      </c>
      <c r="F107" s="338">
        <f t="shared" si="4"/>
        <v>0.10306186868686869</v>
      </c>
      <c r="G107" s="385">
        <f>Muut[[#This Row],[Keskim. työttömyysaste 2022, %]]/$F$12</f>
        <v>1.0858934109030536</v>
      </c>
      <c r="H107" s="169">
        <v>0</v>
      </c>
      <c r="I107" s="391">
        <v>0</v>
      </c>
      <c r="J107" s="397">
        <v>30</v>
      </c>
      <c r="K107" s="272">
        <v>512.94000000000005</v>
      </c>
      <c r="L107" s="173">
        <f t="shared" si="5"/>
        <v>4.9148048504698396</v>
      </c>
      <c r="M107" s="385">
        <v>3.7231239254045287</v>
      </c>
      <c r="N107" s="169">
        <v>0</v>
      </c>
      <c r="O107" s="405">
        <v>0</v>
      </c>
      <c r="P107" s="272">
        <v>600</v>
      </c>
      <c r="Q107" s="15">
        <v>69</v>
      </c>
      <c r="R107" s="161">
        <v>0.115</v>
      </c>
      <c r="S107" s="409">
        <v>0.81143240771095659</v>
      </c>
      <c r="T107" s="162">
        <v>189629.20800117464</v>
      </c>
      <c r="U107" s="162">
        <v>0</v>
      </c>
      <c r="V107" s="162">
        <v>0</v>
      </c>
      <c r="W107" s="162">
        <v>51526.2</v>
      </c>
      <c r="X107" s="162">
        <v>389800.38962418825</v>
      </c>
      <c r="Y107" s="162">
        <v>0</v>
      </c>
      <c r="Z107" s="158">
        <v>0</v>
      </c>
      <c r="AA107" s="162">
        <v>58157.007868431909</v>
      </c>
      <c r="AB107" s="177">
        <f>SUM(Muut[[#This Row],[Työttömyysaste]:[Koulutustausta]])</f>
        <v>689112.80549379473</v>
      </c>
      <c r="AD107" s="62"/>
    </row>
    <row r="108" spans="1:30" s="45" customFormat="1" x14ac:dyDescent="0.25">
      <c r="A108" s="90">
        <v>276</v>
      </c>
      <c r="B108" s="154" t="s">
        <v>107</v>
      </c>
      <c r="C108" s="403">
        <v>15157</v>
      </c>
      <c r="D108" s="136">
        <v>645.66666666666663</v>
      </c>
      <c r="E108" s="41">
        <v>7248</v>
      </c>
      <c r="F108" s="338">
        <f t="shared" si="4"/>
        <v>8.9082045621780723E-2</v>
      </c>
      <c r="G108" s="385">
        <f>Muut[[#This Row],[Keskim. työttömyysaste 2022, %]]/$F$12</f>
        <v>0.93859744251640875</v>
      </c>
      <c r="H108" s="169">
        <v>0</v>
      </c>
      <c r="I108" s="391">
        <v>12</v>
      </c>
      <c r="J108" s="397">
        <v>343</v>
      </c>
      <c r="K108" s="272">
        <v>799.82</v>
      </c>
      <c r="L108" s="173">
        <f t="shared" si="5"/>
        <v>18.950513865619762</v>
      </c>
      <c r="M108" s="385">
        <v>0.96559004453571595</v>
      </c>
      <c r="N108" s="169">
        <v>0</v>
      </c>
      <c r="O108" s="405">
        <v>0</v>
      </c>
      <c r="P108" s="272">
        <v>5173</v>
      </c>
      <c r="Q108" s="15">
        <v>326</v>
      </c>
      <c r="R108" s="161">
        <v>6.301952445389522E-2</v>
      </c>
      <c r="S108" s="409">
        <v>0.44466160400368437</v>
      </c>
      <c r="T108" s="162">
        <v>985457.28588704299</v>
      </c>
      <c r="U108" s="162">
        <v>0</v>
      </c>
      <c r="V108" s="162">
        <v>0</v>
      </c>
      <c r="W108" s="162">
        <v>589116.22</v>
      </c>
      <c r="X108" s="162">
        <v>607810.16810780647</v>
      </c>
      <c r="Y108" s="162">
        <v>0</v>
      </c>
      <c r="Z108" s="158">
        <v>0</v>
      </c>
      <c r="AA108" s="162">
        <v>191610.6925434577</v>
      </c>
      <c r="AB108" s="177">
        <f>SUM(Muut[[#This Row],[Työttömyysaste]:[Koulutustausta]])</f>
        <v>2373994.3665383072</v>
      </c>
      <c r="AD108" s="62"/>
    </row>
    <row r="109" spans="1:30" s="45" customFormat="1" x14ac:dyDescent="0.25">
      <c r="A109" s="90">
        <v>280</v>
      </c>
      <c r="B109" s="154" t="s">
        <v>108</v>
      </c>
      <c r="C109" s="403">
        <v>2024</v>
      </c>
      <c r="D109" s="136">
        <v>51.5</v>
      </c>
      <c r="E109" s="41">
        <v>988</v>
      </c>
      <c r="F109" s="338">
        <f t="shared" si="4"/>
        <v>5.2125506072874493E-2</v>
      </c>
      <c r="G109" s="385">
        <f>Muut[[#This Row],[Keskim. työttömyysaste 2022, %]]/$F$12</f>
        <v>0.54921130681704189</v>
      </c>
      <c r="H109" s="392">
        <v>3</v>
      </c>
      <c r="I109" s="391">
        <v>1706</v>
      </c>
      <c r="J109" s="397">
        <v>242</v>
      </c>
      <c r="K109" s="272">
        <v>236.27</v>
      </c>
      <c r="L109" s="173">
        <f t="shared" si="5"/>
        <v>8.5664705633385534</v>
      </c>
      <c r="M109" s="385">
        <v>2.1360521106310979</v>
      </c>
      <c r="N109" s="169">
        <v>0</v>
      </c>
      <c r="O109" s="405">
        <v>0</v>
      </c>
      <c r="P109" s="272">
        <v>567</v>
      </c>
      <c r="Q109" s="15">
        <v>99</v>
      </c>
      <c r="R109" s="161">
        <v>0.17460317460317459</v>
      </c>
      <c r="S109" s="409">
        <v>1.2319884727150479</v>
      </c>
      <c r="T109" s="162">
        <v>77000.787259790173</v>
      </c>
      <c r="U109" s="162">
        <v>41655.336799999997</v>
      </c>
      <c r="V109" s="162">
        <v>466470.38580000005</v>
      </c>
      <c r="W109" s="162">
        <v>415644.68</v>
      </c>
      <c r="X109" s="162">
        <v>179549.5341687272</v>
      </c>
      <c r="Y109" s="162">
        <v>0</v>
      </c>
      <c r="Z109" s="158">
        <v>0</v>
      </c>
      <c r="AA109" s="162">
        <v>70891.474933280551</v>
      </c>
      <c r="AB109" s="177">
        <f>SUM(Muut[[#This Row],[Työttömyysaste]:[Koulutustausta]])</f>
        <v>1251212.1989617981</v>
      </c>
      <c r="AD109" s="62"/>
    </row>
    <row r="110" spans="1:30" s="45" customFormat="1" x14ac:dyDescent="0.25">
      <c r="A110" s="90">
        <v>284</v>
      </c>
      <c r="B110" s="154" t="s">
        <v>109</v>
      </c>
      <c r="C110" s="403">
        <v>2227</v>
      </c>
      <c r="D110" s="136">
        <v>62.083333333333336</v>
      </c>
      <c r="E110" s="41">
        <v>961</v>
      </c>
      <c r="F110" s="338">
        <f t="shared" si="4"/>
        <v>6.4602844259451966E-2</v>
      </c>
      <c r="G110" s="385">
        <f>Muut[[#This Row],[Keskim. työttömyysaste 2022, %]]/$F$12</f>
        <v>0.68067660523482465</v>
      </c>
      <c r="H110" s="169">
        <v>0</v>
      </c>
      <c r="I110" s="391">
        <v>9</v>
      </c>
      <c r="J110" s="397">
        <v>103</v>
      </c>
      <c r="K110" s="272">
        <v>191.5</v>
      </c>
      <c r="L110" s="173">
        <f t="shared" si="5"/>
        <v>11.629242819843341</v>
      </c>
      <c r="M110" s="385">
        <v>1.5734840015770681</v>
      </c>
      <c r="N110" s="169">
        <v>0</v>
      </c>
      <c r="O110" s="405">
        <v>0</v>
      </c>
      <c r="P110" s="272">
        <v>582</v>
      </c>
      <c r="Q110" s="15">
        <v>92</v>
      </c>
      <c r="R110" s="161">
        <v>0.15807560137457044</v>
      </c>
      <c r="S110" s="409">
        <v>1.1153710071628269</v>
      </c>
      <c r="T110" s="162">
        <v>105004.09322616049</v>
      </c>
      <c r="U110" s="162">
        <v>0</v>
      </c>
      <c r="V110" s="162">
        <v>0</v>
      </c>
      <c r="W110" s="162">
        <v>176906.62</v>
      </c>
      <c r="X110" s="162">
        <v>145527.3026338988</v>
      </c>
      <c r="Y110" s="162">
        <v>0</v>
      </c>
      <c r="Z110" s="158">
        <v>0</v>
      </c>
      <c r="AA110" s="162">
        <v>70618.164952814433</v>
      </c>
      <c r="AB110" s="177">
        <f>SUM(Muut[[#This Row],[Työttömyysaste]:[Koulutustausta]])</f>
        <v>498056.18081287376</v>
      </c>
      <c r="AD110" s="62"/>
    </row>
    <row r="111" spans="1:30" s="45" customFormat="1" x14ac:dyDescent="0.25">
      <c r="A111" s="90">
        <v>285</v>
      </c>
      <c r="B111" s="154" t="s">
        <v>110</v>
      </c>
      <c r="C111" s="403">
        <v>50617</v>
      </c>
      <c r="D111" s="136">
        <v>2914.75</v>
      </c>
      <c r="E111" s="41">
        <v>22966</v>
      </c>
      <c r="F111" s="338">
        <f t="shared" si="4"/>
        <v>0.12691587564225376</v>
      </c>
      <c r="G111" s="385">
        <f>Muut[[#This Row],[Keskim. työttömyysaste 2022, %]]/$F$12</f>
        <v>1.3372269963165753</v>
      </c>
      <c r="H111" s="169">
        <v>0</v>
      </c>
      <c r="I111" s="391">
        <v>484</v>
      </c>
      <c r="J111" s="397">
        <v>4812</v>
      </c>
      <c r="K111" s="272">
        <v>272.13</v>
      </c>
      <c r="L111" s="173">
        <f t="shared" si="5"/>
        <v>186.00301326571861</v>
      </c>
      <c r="M111" s="385">
        <v>9.8377048877901108E-2</v>
      </c>
      <c r="N111" s="169">
        <v>3</v>
      </c>
      <c r="O111" s="405">
        <v>465</v>
      </c>
      <c r="P111" s="272">
        <v>14748</v>
      </c>
      <c r="Q111" s="15">
        <v>2354</v>
      </c>
      <c r="R111" s="161">
        <v>0.15961486303227557</v>
      </c>
      <c r="S111" s="409">
        <v>1.1262319357976862</v>
      </c>
      <c r="T111" s="162">
        <v>4688638.2353019603</v>
      </c>
      <c r="U111" s="162">
        <v>0</v>
      </c>
      <c r="V111" s="162">
        <v>0</v>
      </c>
      <c r="W111" s="162">
        <v>8264802.4799999995</v>
      </c>
      <c r="X111" s="162">
        <v>206800.75647917946</v>
      </c>
      <c r="Y111" s="162">
        <v>0</v>
      </c>
      <c r="Z111" s="158">
        <v>137649.29999999999</v>
      </c>
      <c r="AA111" s="162">
        <v>1620694.2802541384</v>
      </c>
      <c r="AB111" s="177">
        <f>SUM(Muut[[#This Row],[Työttömyysaste]:[Koulutustausta]])</f>
        <v>14918585.05203528</v>
      </c>
      <c r="AD111" s="62"/>
    </row>
    <row r="112" spans="1:30" s="45" customFormat="1" x14ac:dyDescent="0.25">
      <c r="A112" s="90">
        <v>286</v>
      </c>
      <c r="B112" s="154" t="s">
        <v>111</v>
      </c>
      <c r="C112" s="403">
        <v>79429</v>
      </c>
      <c r="D112" s="136">
        <v>3647.5</v>
      </c>
      <c r="E112" s="41">
        <v>36069</v>
      </c>
      <c r="F112" s="338">
        <f t="shared" si="4"/>
        <v>0.10112562033879509</v>
      </c>
      <c r="G112" s="385">
        <f>Muut[[#This Row],[Keskim. työttömyysaste 2022, %]]/$F$12</f>
        <v>1.0654924677624511</v>
      </c>
      <c r="H112" s="169">
        <v>0</v>
      </c>
      <c r="I112" s="391">
        <v>287</v>
      </c>
      <c r="J112" s="397">
        <v>3705</v>
      </c>
      <c r="K112" s="272">
        <v>2557.63</v>
      </c>
      <c r="L112" s="173">
        <f t="shared" si="5"/>
        <v>31.055703913388566</v>
      </c>
      <c r="M112" s="385">
        <v>0.5892130984540257</v>
      </c>
      <c r="N112" s="169">
        <v>0</v>
      </c>
      <c r="O112" s="405">
        <v>0</v>
      </c>
      <c r="P112" s="272">
        <v>22604</v>
      </c>
      <c r="Q112" s="15">
        <v>2833</v>
      </c>
      <c r="R112" s="161">
        <v>0.12533179968147232</v>
      </c>
      <c r="S112" s="409">
        <v>0.88433290415899457</v>
      </c>
      <c r="T112" s="162">
        <v>5862389.4546412714</v>
      </c>
      <c r="U112" s="162">
        <v>0</v>
      </c>
      <c r="V112" s="162">
        <v>0</v>
      </c>
      <c r="W112" s="162">
        <v>6363485.7000000002</v>
      </c>
      <c r="X112" s="162">
        <v>1943629.2168957628</v>
      </c>
      <c r="Y112" s="162">
        <v>0</v>
      </c>
      <c r="Z112" s="158">
        <v>0</v>
      </c>
      <c r="AA112" s="162">
        <v>1996970.9124895649</v>
      </c>
      <c r="AB112" s="177">
        <f>SUM(Muut[[#This Row],[Työttömyysaste]:[Koulutustausta]])</f>
        <v>16166475.284026599</v>
      </c>
      <c r="AD112" s="62"/>
    </row>
    <row r="113" spans="1:30" s="45" customFormat="1" x14ac:dyDescent="0.25">
      <c r="A113" s="90">
        <v>287</v>
      </c>
      <c r="B113" s="154" t="s">
        <v>112</v>
      </c>
      <c r="C113" s="403">
        <v>6242</v>
      </c>
      <c r="D113" s="136">
        <v>130.16666666666666</v>
      </c>
      <c r="E113" s="41">
        <v>2656</v>
      </c>
      <c r="F113" s="338">
        <f t="shared" si="4"/>
        <v>4.9008534136546184E-2</v>
      </c>
      <c r="G113" s="385">
        <f>Muut[[#This Row],[Keskim. työttömyysaste 2022, %]]/$F$12</f>
        <v>0.51636987544427759</v>
      </c>
      <c r="H113" s="169">
        <v>3</v>
      </c>
      <c r="I113" s="391">
        <v>3351</v>
      </c>
      <c r="J113" s="397">
        <v>315</v>
      </c>
      <c r="K113" s="272">
        <v>683.25</v>
      </c>
      <c r="L113" s="173">
        <f t="shared" si="5"/>
        <v>9.1357482619831689</v>
      </c>
      <c r="M113" s="385">
        <v>2.0029478705782884</v>
      </c>
      <c r="N113" s="169">
        <v>0</v>
      </c>
      <c r="O113" s="405">
        <v>0</v>
      </c>
      <c r="P113" s="272">
        <v>1486</v>
      </c>
      <c r="Q113" s="15">
        <v>242</v>
      </c>
      <c r="R113" s="161">
        <v>0.16285329744279947</v>
      </c>
      <c r="S113" s="409">
        <v>1.1490821151972117</v>
      </c>
      <c r="T113" s="162">
        <v>223269.7314199807</v>
      </c>
      <c r="U113" s="162">
        <v>128464.7294</v>
      </c>
      <c r="V113" s="162">
        <v>916261.58429999999</v>
      </c>
      <c r="W113" s="162">
        <v>541025.1</v>
      </c>
      <c r="X113" s="162">
        <v>519224.69725645601</v>
      </c>
      <c r="Y113" s="162">
        <v>0</v>
      </c>
      <c r="Z113" s="158">
        <v>0</v>
      </c>
      <c r="AA113" s="162">
        <v>203916.18110782409</v>
      </c>
      <c r="AB113" s="177">
        <f>SUM(Muut[[#This Row],[Työttömyysaste]:[Koulutustausta]])</f>
        <v>2532162.0234842612</v>
      </c>
      <c r="AD113" s="62"/>
    </row>
    <row r="114" spans="1:30" s="45" customFormat="1" x14ac:dyDescent="0.25">
      <c r="A114" s="90">
        <v>288</v>
      </c>
      <c r="B114" s="154" t="s">
        <v>113</v>
      </c>
      <c r="C114" s="403">
        <v>6405</v>
      </c>
      <c r="D114" s="136">
        <v>111.75</v>
      </c>
      <c r="E114" s="41">
        <v>2965</v>
      </c>
      <c r="F114" s="338">
        <f t="shared" si="4"/>
        <v>3.7689713322091062E-2</v>
      </c>
      <c r="G114" s="385">
        <f>Muut[[#This Row],[Keskim. työttömyysaste 2022, %]]/$F$12</f>
        <v>0.39711109333396277</v>
      </c>
      <c r="H114" s="169">
        <v>3</v>
      </c>
      <c r="I114" s="391">
        <v>4903</v>
      </c>
      <c r="J114" s="397">
        <v>275</v>
      </c>
      <c r="K114" s="272">
        <v>712.85</v>
      </c>
      <c r="L114" s="173">
        <f t="shared" si="5"/>
        <v>8.985059970540787</v>
      </c>
      <c r="M114" s="385">
        <v>2.0365392760285776</v>
      </c>
      <c r="N114" s="169">
        <v>0</v>
      </c>
      <c r="O114" s="405">
        <v>0</v>
      </c>
      <c r="P114" s="272">
        <v>1842</v>
      </c>
      <c r="Q114" s="15">
        <v>220</v>
      </c>
      <c r="R114" s="161">
        <v>0.11943539630836048</v>
      </c>
      <c r="S114" s="409">
        <v>0.8427282712383064</v>
      </c>
      <c r="T114" s="162">
        <v>176188.00621273526</v>
      </c>
      <c r="U114" s="162">
        <v>131819.3835</v>
      </c>
      <c r="V114" s="162">
        <v>1340623.8578999999</v>
      </c>
      <c r="W114" s="162">
        <v>472323.5</v>
      </c>
      <c r="X114" s="162">
        <v>541718.73463485506</v>
      </c>
      <c r="Y114" s="162">
        <v>0</v>
      </c>
      <c r="Z114" s="158">
        <v>0</v>
      </c>
      <c r="AA114" s="162">
        <v>153455.88823210887</v>
      </c>
      <c r="AB114" s="177">
        <f>SUM(Muut[[#This Row],[Työttömyysaste]:[Koulutustausta]])</f>
        <v>2816129.3704796988</v>
      </c>
      <c r="AD114" s="62"/>
    </row>
    <row r="115" spans="1:30" s="45" customFormat="1" x14ac:dyDescent="0.25">
      <c r="A115" s="90">
        <v>290</v>
      </c>
      <c r="B115" s="154" t="s">
        <v>114</v>
      </c>
      <c r="C115" s="403">
        <v>7755</v>
      </c>
      <c r="D115" s="136">
        <v>361.75</v>
      </c>
      <c r="E115" s="41">
        <v>3179</v>
      </c>
      <c r="F115" s="338">
        <f t="shared" si="4"/>
        <v>0.11379364580056621</v>
      </c>
      <c r="G115" s="385">
        <f>Muut[[#This Row],[Keskim. työttömyysaste 2022, %]]/$F$12</f>
        <v>1.1989669094095787</v>
      </c>
      <c r="H115" s="169">
        <v>0</v>
      </c>
      <c r="I115" s="391">
        <v>4</v>
      </c>
      <c r="J115" s="397">
        <v>202</v>
      </c>
      <c r="K115" s="272">
        <v>4807.07</v>
      </c>
      <c r="L115" s="173">
        <f t="shared" si="5"/>
        <v>1.6132488189271221</v>
      </c>
      <c r="M115" s="385">
        <v>11.342594714960155</v>
      </c>
      <c r="N115" s="169">
        <v>0</v>
      </c>
      <c r="O115" s="405">
        <v>0</v>
      </c>
      <c r="P115" s="272">
        <v>1802</v>
      </c>
      <c r="Q115" s="15">
        <v>194</v>
      </c>
      <c r="R115" s="161">
        <v>0.1076581576026637</v>
      </c>
      <c r="S115" s="409">
        <v>0.7596288524630872</v>
      </c>
      <c r="T115" s="162">
        <v>644071.65525378578</v>
      </c>
      <c r="U115" s="162">
        <v>0</v>
      </c>
      <c r="V115" s="162">
        <v>0</v>
      </c>
      <c r="W115" s="162">
        <v>346943.08</v>
      </c>
      <c r="X115" s="162">
        <v>3653054.4682628498</v>
      </c>
      <c r="Y115" s="162">
        <v>0</v>
      </c>
      <c r="Z115" s="158">
        <v>0</v>
      </c>
      <c r="AA115" s="162">
        <v>167478.90537670077</v>
      </c>
      <c r="AB115" s="177">
        <f>SUM(Muut[[#This Row],[Työttömyysaste]:[Koulutustausta]])</f>
        <v>4811548.1088933367</v>
      </c>
      <c r="AD115" s="62"/>
    </row>
    <row r="116" spans="1:30" s="45" customFormat="1" x14ac:dyDescent="0.25">
      <c r="A116" s="90">
        <v>291</v>
      </c>
      <c r="B116" s="154" t="s">
        <v>115</v>
      </c>
      <c r="C116" s="403">
        <v>2119</v>
      </c>
      <c r="D116" s="136">
        <v>89.166666666666671</v>
      </c>
      <c r="E116" s="41">
        <v>787</v>
      </c>
      <c r="F116" s="338">
        <f t="shared" si="4"/>
        <v>0.11329944938585346</v>
      </c>
      <c r="G116" s="385">
        <f>Muut[[#This Row],[Keskim. työttömyysaste 2022, %]]/$F$12</f>
        <v>1.193759895047565</v>
      </c>
      <c r="H116" s="169">
        <v>0</v>
      </c>
      <c r="I116" s="391">
        <v>7</v>
      </c>
      <c r="J116" s="397">
        <v>24</v>
      </c>
      <c r="K116" s="272">
        <v>660.93</v>
      </c>
      <c r="L116" s="173">
        <f t="shared" si="5"/>
        <v>3.2060883906011228</v>
      </c>
      <c r="M116" s="385">
        <v>5.7073995779784594</v>
      </c>
      <c r="N116" s="169">
        <v>3</v>
      </c>
      <c r="O116" s="405">
        <v>164</v>
      </c>
      <c r="P116" s="272">
        <v>453</v>
      </c>
      <c r="Q116" s="15">
        <v>62</v>
      </c>
      <c r="R116" s="161">
        <v>0.13686534216335541</v>
      </c>
      <c r="S116" s="409">
        <v>0.96571281846778589</v>
      </c>
      <c r="T116" s="162">
        <v>175223.81386355308</v>
      </c>
      <c r="U116" s="162">
        <v>0</v>
      </c>
      <c r="V116" s="162">
        <v>0</v>
      </c>
      <c r="W116" s="162">
        <v>41220.959999999999</v>
      </c>
      <c r="X116" s="162">
        <v>502262.97717923089</v>
      </c>
      <c r="Y116" s="162">
        <v>0</v>
      </c>
      <c r="Z116" s="158">
        <v>48547.28</v>
      </c>
      <c r="AA116" s="162">
        <v>58177.601494133967</v>
      </c>
      <c r="AB116" s="177">
        <f>SUM(Muut[[#This Row],[Työttömyysaste]:[Koulutustausta]])</f>
        <v>825432.63253691792</v>
      </c>
      <c r="AD116" s="62"/>
    </row>
    <row r="117" spans="1:30" s="45" customFormat="1" x14ac:dyDescent="0.25">
      <c r="A117" s="154">
        <v>297</v>
      </c>
      <c r="B117" s="154" t="s">
        <v>116</v>
      </c>
      <c r="C117" s="403">
        <v>122594</v>
      </c>
      <c r="D117" s="136">
        <v>5626.166666666667</v>
      </c>
      <c r="E117" s="41">
        <v>57573</v>
      </c>
      <c r="F117" s="338">
        <f t="shared" si="4"/>
        <v>9.7722311963362465E-2</v>
      </c>
      <c r="G117" s="385">
        <f>Muut[[#This Row],[Keskim. työttömyysaste 2022, %]]/$F$12</f>
        <v>1.0296341024209315</v>
      </c>
      <c r="H117" s="169">
        <v>0</v>
      </c>
      <c r="I117" s="391">
        <v>140</v>
      </c>
      <c r="J117" s="397">
        <v>6023</v>
      </c>
      <c r="K117" s="272">
        <v>3241.74</v>
      </c>
      <c r="L117" s="173">
        <f t="shared" si="5"/>
        <v>37.817345006076984</v>
      </c>
      <c r="M117" s="385">
        <v>0.48386335752914589</v>
      </c>
      <c r="N117" s="169">
        <v>3</v>
      </c>
      <c r="O117" s="405">
        <v>820</v>
      </c>
      <c r="P117" s="272">
        <v>37329</v>
      </c>
      <c r="Q117" s="15">
        <v>3576</v>
      </c>
      <c r="R117" s="161">
        <v>9.5796833561038339E-2</v>
      </c>
      <c r="S117" s="409">
        <v>0.6759361331088618</v>
      </c>
      <c r="T117" s="162">
        <v>8743741.7375523169</v>
      </c>
      <c r="U117" s="162">
        <v>0</v>
      </c>
      <c r="V117" s="162">
        <v>0</v>
      </c>
      <c r="W117" s="162">
        <v>10344743.42</v>
      </c>
      <c r="X117" s="162">
        <v>2463507.4571301048</v>
      </c>
      <c r="Y117" s="162">
        <v>0</v>
      </c>
      <c r="Z117" s="158">
        <v>242736.4</v>
      </c>
      <c r="AA117" s="162">
        <v>2355872.2576157479</v>
      </c>
      <c r="AB117" s="177">
        <f>SUM(Muut[[#This Row],[Työttömyysaste]:[Koulutustausta]])</f>
        <v>24150601.272298168</v>
      </c>
      <c r="AD117" s="62"/>
    </row>
    <row r="118" spans="1:30" s="45" customFormat="1" x14ac:dyDescent="0.25">
      <c r="A118" s="90">
        <v>300</v>
      </c>
      <c r="B118" s="154" t="s">
        <v>117</v>
      </c>
      <c r="C118" s="403">
        <v>3437</v>
      </c>
      <c r="D118" s="136">
        <v>54.583333333333336</v>
      </c>
      <c r="E118" s="41">
        <v>1478</v>
      </c>
      <c r="F118" s="338">
        <f t="shared" si="4"/>
        <v>3.6930536761389264E-2</v>
      </c>
      <c r="G118" s="385">
        <f>Muut[[#This Row],[Keskim. työttömyysaste 2022, %]]/$F$12</f>
        <v>0.38911216186219949</v>
      </c>
      <c r="H118" s="169">
        <v>0</v>
      </c>
      <c r="I118" s="391">
        <v>5</v>
      </c>
      <c r="J118" s="397">
        <v>61</v>
      </c>
      <c r="K118" s="272">
        <v>462.37</v>
      </c>
      <c r="L118" s="173">
        <f t="shared" si="5"/>
        <v>7.4334407509137703</v>
      </c>
      <c r="M118" s="385">
        <v>2.4616362920803692</v>
      </c>
      <c r="N118" s="169">
        <v>0</v>
      </c>
      <c r="O118" s="405">
        <v>0</v>
      </c>
      <c r="P118" s="272">
        <v>895</v>
      </c>
      <c r="Q118" s="15">
        <v>110</v>
      </c>
      <c r="R118" s="161">
        <v>0.12290502793296089</v>
      </c>
      <c r="S118" s="409">
        <v>0.86720976291673757</v>
      </c>
      <c r="T118" s="162">
        <v>92640.208717192698</v>
      </c>
      <c r="U118" s="162">
        <v>0</v>
      </c>
      <c r="V118" s="162">
        <v>0</v>
      </c>
      <c r="W118" s="162">
        <v>104769.94</v>
      </c>
      <c r="X118" s="162">
        <v>351370.54265710595</v>
      </c>
      <c r="Y118" s="162">
        <v>0</v>
      </c>
      <c r="Z118" s="158">
        <v>0</v>
      </c>
      <c r="AA118" s="162">
        <v>84738.456724767442</v>
      </c>
      <c r="AB118" s="177">
        <f>SUM(Muut[[#This Row],[Työttömyysaste]:[Koulutustausta]])</f>
        <v>633519.14809906611</v>
      </c>
      <c r="AD118" s="62"/>
    </row>
    <row r="119" spans="1:30" s="45" customFormat="1" x14ac:dyDescent="0.25">
      <c r="A119" s="90">
        <v>301</v>
      </c>
      <c r="B119" s="154" t="s">
        <v>118</v>
      </c>
      <c r="C119" s="403">
        <v>19890</v>
      </c>
      <c r="D119" s="136">
        <v>619.41666666666663</v>
      </c>
      <c r="E119" s="41">
        <v>8621</v>
      </c>
      <c r="F119" s="338">
        <f t="shared" si="4"/>
        <v>7.1849746742450607E-2</v>
      </c>
      <c r="G119" s="385">
        <f>Muut[[#This Row],[Keskim. työttömyysaste 2022, %]]/$F$12</f>
        <v>0.75703232977203994</v>
      </c>
      <c r="H119" s="169">
        <v>0</v>
      </c>
      <c r="I119" s="391">
        <v>85</v>
      </c>
      <c r="J119" s="397">
        <v>383</v>
      </c>
      <c r="K119" s="272">
        <v>1724.62</v>
      </c>
      <c r="L119" s="173">
        <f t="shared" si="5"/>
        <v>11.532975380083728</v>
      </c>
      <c r="M119" s="385">
        <v>1.5866181036923053</v>
      </c>
      <c r="N119" s="169">
        <v>0</v>
      </c>
      <c r="O119" s="405">
        <v>0</v>
      </c>
      <c r="P119" s="272">
        <v>5331</v>
      </c>
      <c r="Q119" s="15">
        <v>598</v>
      </c>
      <c r="R119" s="161">
        <v>0.11217407615831926</v>
      </c>
      <c r="S119" s="409">
        <v>0.79149287565128001</v>
      </c>
      <c r="T119" s="162">
        <v>1043024.23042302</v>
      </c>
      <c r="U119" s="162">
        <v>0</v>
      </c>
      <c r="V119" s="162">
        <v>0</v>
      </c>
      <c r="W119" s="162">
        <v>657817.81999999995</v>
      </c>
      <c r="X119" s="162">
        <v>1310596.8494437314</v>
      </c>
      <c r="Y119" s="162">
        <v>0</v>
      </c>
      <c r="Z119" s="158">
        <v>0</v>
      </c>
      <c r="AA119" s="162">
        <v>447567.61342529359</v>
      </c>
      <c r="AB119" s="177">
        <f>SUM(Muut[[#This Row],[Työttömyysaste]:[Koulutustausta]])</f>
        <v>3459006.5132920449</v>
      </c>
      <c r="AD119" s="62"/>
    </row>
    <row r="120" spans="1:30" s="45" customFormat="1" x14ac:dyDescent="0.25">
      <c r="A120" s="90">
        <v>304</v>
      </c>
      <c r="B120" s="154" t="s">
        <v>119</v>
      </c>
      <c r="C120" s="403">
        <v>950</v>
      </c>
      <c r="D120" s="136">
        <v>33.75</v>
      </c>
      <c r="E120" s="41">
        <v>415</v>
      </c>
      <c r="F120" s="338">
        <f t="shared" si="4"/>
        <v>8.1325301204819275E-2</v>
      </c>
      <c r="G120" s="385">
        <f>Muut[[#This Row],[Keskim. työttömyysaste 2022, %]]/$F$12</f>
        <v>0.85686985733134924</v>
      </c>
      <c r="H120" s="169">
        <v>0</v>
      </c>
      <c r="I120" s="391">
        <v>15</v>
      </c>
      <c r="J120" s="397">
        <v>35</v>
      </c>
      <c r="K120" s="272">
        <v>165.84</v>
      </c>
      <c r="L120" s="173">
        <f t="shared" si="5"/>
        <v>5.7284129281234923</v>
      </c>
      <c r="M120" s="385">
        <v>3.1943276012179291</v>
      </c>
      <c r="N120" s="169">
        <v>1</v>
      </c>
      <c r="O120" s="405">
        <v>0</v>
      </c>
      <c r="P120" s="272">
        <v>216</v>
      </c>
      <c r="Q120" s="15">
        <v>36</v>
      </c>
      <c r="R120" s="161">
        <v>0.16666666666666666</v>
      </c>
      <c r="S120" s="409">
        <v>1.1759889966825456</v>
      </c>
      <c r="T120" s="162">
        <v>56387.606266475435</v>
      </c>
      <c r="U120" s="162">
        <v>0</v>
      </c>
      <c r="V120" s="162">
        <v>0</v>
      </c>
      <c r="W120" s="162">
        <v>60113.9</v>
      </c>
      <c r="X120" s="162">
        <v>126027.40401465156</v>
      </c>
      <c r="Y120" s="162">
        <v>384446</v>
      </c>
      <c r="Z120" s="158">
        <v>0</v>
      </c>
      <c r="AA120" s="162">
        <v>31761.698816900534</v>
      </c>
      <c r="AB120" s="177">
        <f>SUM(Muut[[#This Row],[Työttömyysaste]:[Koulutustausta]])</f>
        <v>658736.60909802746</v>
      </c>
      <c r="AD120" s="62"/>
    </row>
    <row r="121" spans="1:30" s="45" customFormat="1" x14ac:dyDescent="0.25">
      <c r="A121" s="90">
        <v>305</v>
      </c>
      <c r="B121" s="154" t="s">
        <v>120</v>
      </c>
      <c r="C121" s="403">
        <v>15146</v>
      </c>
      <c r="D121" s="136">
        <v>569.16666666666663</v>
      </c>
      <c r="E121" s="41">
        <v>6499</v>
      </c>
      <c r="F121" s="338">
        <f t="shared" si="4"/>
        <v>8.7577576037339067E-2</v>
      </c>
      <c r="G121" s="385">
        <f>Muut[[#This Row],[Keskim. työttömyysaste 2022, %]]/$F$12</f>
        <v>0.92274586103953027</v>
      </c>
      <c r="H121" s="169">
        <v>0</v>
      </c>
      <c r="I121" s="391">
        <v>41</v>
      </c>
      <c r="J121" s="397">
        <v>495</v>
      </c>
      <c r="K121" s="272">
        <v>4978.8500000000004</v>
      </c>
      <c r="L121" s="173">
        <f t="shared" si="5"/>
        <v>3.0420679474175762</v>
      </c>
      <c r="M121" s="385">
        <v>6.0151278156071752</v>
      </c>
      <c r="N121" s="169">
        <v>0</v>
      </c>
      <c r="O121" s="405">
        <v>0</v>
      </c>
      <c r="P121" s="272">
        <v>4063</v>
      </c>
      <c r="Q121" s="15">
        <v>464</v>
      </c>
      <c r="R121" s="161">
        <v>0.11420132906719173</v>
      </c>
      <c r="S121" s="409">
        <v>0.80579703833724026</v>
      </c>
      <c r="T121" s="162">
        <v>968111.20335907827</v>
      </c>
      <c r="U121" s="162">
        <v>0</v>
      </c>
      <c r="V121" s="162">
        <v>0</v>
      </c>
      <c r="W121" s="162">
        <v>850182.29999999993</v>
      </c>
      <c r="X121" s="162">
        <v>3783595.8784270859</v>
      </c>
      <c r="Y121" s="162">
        <v>0</v>
      </c>
      <c r="Z121" s="158">
        <v>0</v>
      </c>
      <c r="AA121" s="162">
        <v>346976.83322970557</v>
      </c>
      <c r="AB121" s="177">
        <f>SUM(Muut[[#This Row],[Työttömyysaste]:[Koulutustausta]])</f>
        <v>5948866.2150158696</v>
      </c>
      <c r="AD121" s="62"/>
    </row>
    <row r="122" spans="1:30" s="45" customFormat="1" x14ac:dyDescent="0.25">
      <c r="A122" s="90">
        <v>309</v>
      </c>
      <c r="B122" s="154" t="s">
        <v>121</v>
      </c>
      <c r="C122" s="403">
        <v>6457</v>
      </c>
      <c r="D122" s="136">
        <v>393.75</v>
      </c>
      <c r="E122" s="41">
        <v>2498</v>
      </c>
      <c r="F122" s="338">
        <f t="shared" si="4"/>
        <v>0.15762610088070456</v>
      </c>
      <c r="G122" s="385">
        <f>Muut[[#This Row],[Keskim. työttömyysaste 2022, %]]/$F$12</f>
        <v>1.6607999303092937</v>
      </c>
      <c r="H122" s="169">
        <v>0</v>
      </c>
      <c r="I122" s="391">
        <v>9</v>
      </c>
      <c r="J122" s="397">
        <v>302</v>
      </c>
      <c r="K122" s="272">
        <v>445.87</v>
      </c>
      <c r="L122" s="173">
        <f t="shared" si="5"/>
        <v>14.481799627694171</v>
      </c>
      <c r="M122" s="385">
        <v>1.2635465203154457</v>
      </c>
      <c r="N122" s="169">
        <v>0</v>
      </c>
      <c r="O122" s="405">
        <v>0</v>
      </c>
      <c r="P122" s="272">
        <v>1631</v>
      </c>
      <c r="Q122" s="15">
        <v>265</v>
      </c>
      <c r="R122" s="161">
        <v>0.16247700797057021</v>
      </c>
      <c r="S122" s="409">
        <v>1.1464270415237572</v>
      </c>
      <c r="T122" s="162">
        <v>742836.59734099242</v>
      </c>
      <c r="U122" s="162">
        <v>0</v>
      </c>
      <c r="V122" s="162">
        <v>0</v>
      </c>
      <c r="W122" s="162">
        <v>518697.08</v>
      </c>
      <c r="X122" s="162">
        <v>338831.63668603887</v>
      </c>
      <c r="Y122" s="162">
        <v>0</v>
      </c>
      <c r="Z122" s="158">
        <v>0</v>
      </c>
      <c r="AA122" s="162">
        <v>210452.48954439032</v>
      </c>
      <c r="AB122" s="177">
        <f>SUM(Muut[[#This Row],[Työttömyysaste]:[Koulutustausta]])</f>
        <v>1810817.8035714217</v>
      </c>
      <c r="AD122" s="62"/>
    </row>
    <row r="123" spans="1:30" s="45" customFormat="1" x14ac:dyDescent="0.25">
      <c r="A123" s="90">
        <v>312</v>
      </c>
      <c r="B123" s="154" t="s">
        <v>122</v>
      </c>
      <c r="C123" s="403">
        <v>1196</v>
      </c>
      <c r="D123" s="136">
        <v>34.333333333333336</v>
      </c>
      <c r="E123" s="41">
        <v>493</v>
      </c>
      <c r="F123" s="338">
        <f t="shared" si="4"/>
        <v>6.9641649763353616E-2</v>
      </c>
      <c r="G123" s="385">
        <f>Muut[[#This Row],[Keskim. työttömyysaste 2022, %]]/$F$12</f>
        <v>0.73376710092662256</v>
      </c>
      <c r="H123" s="169">
        <v>0</v>
      </c>
      <c r="I123" s="391">
        <v>1</v>
      </c>
      <c r="J123" s="397">
        <v>20</v>
      </c>
      <c r="K123" s="272">
        <v>448.22</v>
      </c>
      <c r="L123" s="173">
        <f t="shared" si="5"/>
        <v>2.6683325152826733</v>
      </c>
      <c r="M123" s="385">
        <v>6.8576264100053583</v>
      </c>
      <c r="N123" s="169">
        <v>0</v>
      </c>
      <c r="O123" s="405">
        <v>0</v>
      </c>
      <c r="P123" s="272">
        <v>269</v>
      </c>
      <c r="Q123" s="15">
        <v>43</v>
      </c>
      <c r="R123" s="161">
        <v>0.15985130111524162</v>
      </c>
      <c r="S123" s="409">
        <v>1.1279002273014749</v>
      </c>
      <c r="T123" s="162">
        <v>60790.344309099826</v>
      </c>
      <c r="U123" s="162">
        <v>0</v>
      </c>
      <c r="V123" s="162">
        <v>0</v>
      </c>
      <c r="W123" s="162">
        <v>34350.800000000003</v>
      </c>
      <c r="X123" s="162">
        <v>340617.48086979694</v>
      </c>
      <c r="Y123" s="162">
        <v>0</v>
      </c>
      <c r="Z123" s="158">
        <v>0</v>
      </c>
      <c r="AA123" s="162">
        <v>38351.179340768394</v>
      </c>
      <c r="AB123" s="177">
        <f>SUM(Muut[[#This Row],[Työttömyysaste]:[Koulutustausta]])</f>
        <v>474109.80451966514</v>
      </c>
      <c r="AD123" s="62"/>
    </row>
    <row r="124" spans="1:30" s="45" customFormat="1" x14ac:dyDescent="0.25">
      <c r="A124" s="90">
        <v>316</v>
      </c>
      <c r="B124" s="154" t="s">
        <v>123</v>
      </c>
      <c r="C124" s="403">
        <v>4198</v>
      </c>
      <c r="D124" s="136">
        <v>182.5</v>
      </c>
      <c r="E124" s="41">
        <v>1987</v>
      </c>
      <c r="F124" s="338">
        <f t="shared" si="4"/>
        <v>9.1847005535983892E-2</v>
      </c>
      <c r="G124" s="385">
        <f>Muut[[#This Row],[Keskim. työttömyysaste 2022, %]]/$F$12</f>
        <v>0.9677299605902524</v>
      </c>
      <c r="H124" s="169">
        <v>0</v>
      </c>
      <c r="I124" s="391">
        <v>19</v>
      </c>
      <c r="J124" s="397">
        <v>161</v>
      </c>
      <c r="K124" s="272">
        <v>256.5</v>
      </c>
      <c r="L124" s="173">
        <f t="shared" si="5"/>
        <v>16.366471734892787</v>
      </c>
      <c r="M124" s="385">
        <v>1.1180435113859533</v>
      </c>
      <c r="N124" s="169">
        <v>0</v>
      </c>
      <c r="O124" s="405">
        <v>0</v>
      </c>
      <c r="P124" s="272">
        <v>1219</v>
      </c>
      <c r="Q124" s="15">
        <v>258</v>
      </c>
      <c r="R124" s="161">
        <v>0.21164889253486463</v>
      </c>
      <c r="S124" s="409">
        <v>1.4933806126862843</v>
      </c>
      <c r="T124" s="162">
        <v>281411.47904562426</v>
      </c>
      <c r="U124" s="162">
        <v>0</v>
      </c>
      <c r="V124" s="162">
        <v>0</v>
      </c>
      <c r="W124" s="162">
        <v>276523.94</v>
      </c>
      <c r="X124" s="162">
        <v>194922.99282295056</v>
      </c>
      <c r="Y124" s="162">
        <v>0</v>
      </c>
      <c r="Z124" s="158">
        <v>0</v>
      </c>
      <c r="AA124" s="162">
        <v>178233.69181678112</v>
      </c>
      <c r="AB124" s="177">
        <f>SUM(Muut[[#This Row],[Työttömyysaste]:[Koulutustausta]])</f>
        <v>931092.10368535598</v>
      </c>
      <c r="AD124" s="62"/>
    </row>
    <row r="125" spans="1:30" s="45" customFormat="1" x14ac:dyDescent="0.25">
      <c r="A125" s="90">
        <v>317</v>
      </c>
      <c r="B125" s="154" t="s">
        <v>124</v>
      </c>
      <c r="C125" s="403">
        <v>2474</v>
      </c>
      <c r="D125" s="136">
        <v>75.166666666666671</v>
      </c>
      <c r="E125" s="41">
        <v>1016</v>
      </c>
      <c r="F125" s="338">
        <f t="shared" si="4"/>
        <v>7.398293963254593E-2</v>
      </c>
      <c r="G125" s="385">
        <f>Muut[[#This Row],[Keskim. työttömyysaste 2022, %]]/$F$12</f>
        <v>0.77950834474298614</v>
      </c>
      <c r="H125" s="169">
        <v>0</v>
      </c>
      <c r="I125" s="391">
        <v>2</v>
      </c>
      <c r="J125" s="397">
        <v>29</v>
      </c>
      <c r="K125" s="272">
        <v>696.5</v>
      </c>
      <c r="L125" s="173">
        <f t="shared" si="5"/>
        <v>3.552045944005743</v>
      </c>
      <c r="M125" s="385">
        <v>5.1515176931644167</v>
      </c>
      <c r="N125" s="169">
        <v>0</v>
      </c>
      <c r="O125" s="405">
        <v>0</v>
      </c>
      <c r="P125" s="272">
        <v>578</v>
      </c>
      <c r="Q125" s="15">
        <v>91</v>
      </c>
      <c r="R125" s="161">
        <v>0.157439446366782</v>
      </c>
      <c r="S125" s="409">
        <v>1.1108823394267646</v>
      </c>
      <c r="T125" s="162">
        <v>133587.44748181759</v>
      </c>
      <c r="U125" s="162">
        <v>0</v>
      </c>
      <c r="V125" s="162">
        <v>0</v>
      </c>
      <c r="W125" s="162">
        <v>49808.659999999996</v>
      </c>
      <c r="X125" s="162">
        <v>529293.81871807051</v>
      </c>
      <c r="Y125" s="162">
        <v>0</v>
      </c>
      <c r="Z125" s="158">
        <v>0</v>
      </c>
      <c r="AA125" s="162">
        <v>78134.820267099814</v>
      </c>
      <c r="AB125" s="177">
        <f>SUM(Muut[[#This Row],[Työttömyysaste]:[Koulutustausta]])</f>
        <v>790824.74646698788</v>
      </c>
      <c r="AD125" s="62"/>
    </row>
    <row r="126" spans="1:30" s="104" customFormat="1" x14ac:dyDescent="0.25">
      <c r="A126" s="90">
        <v>320</v>
      </c>
      <c r="B126" s="154" t="s">
        <v>125</v>
      </c>
      <c r="C126" s="403">
        <v>6996</v>
      </c>
      <c r="D126" s="136">
        <v>405.83333333333331</v>
      </c>
      <c r="E126" s="41">
        <v>2778</v>
      </c>
      <c r="F126" s="338">
        <f t="shared" si="4"/>
        <v>0.14608831293496519</v>
      </c>
      <c r="G126" s="385">
        <f>Muut[[#This Row],[Keskim. työttömyysaste 2022, %]]/$F$12</f>
        <v>1.5392340391964405</v>
      </c>
      <c r="H126" s="169">
        <v>0</v>
      </c>
      <c r="I126" s="391">
        <v>5</v>
      </c>
      <c r="J126" s="397">
        <v>149</v>
      </c>
      <c r="K126" s="272">
        <v>3504.39</v>
      </c>
      <c r="L126" s="173">
        <f t="shared" si="5"/>
        <v>1.9963531456259149</v>
      </c>
      <c r="M126" s="385">
        <v>9.1659271645254918</v>
      </c>
      <c r="N126" s="169">
        <v>0</v>
      </c>
      <c r="O126" s="405">
        <v>0</v>
      </c>
      <c r="P126" s="272">
        <v>1552</v>
      </c>
      <c r="Q126" s="15">
        <v>224</v>
      </c>
      <c r="R126" s="161">
        <v>0.14432989690721648</v>
      </c>
      <c r="S126" s="409">
        <v>1.0183822239312765</v>
      </c>
      <c r="T126" s="162">
        <v>745932.70229838148</v>
      </c>
      <c r="U126" s="162">
        <v>0</v>
      </c>
      <c r="V126" s="162">
        <v>0</v>
      </c>
      <c r="W126" s="162">
        <v>255913.46</v>
      </c>
      <c r="X126" s="162">
        <v>2663104.042178635</v>
      </c>
      <c r="Y126" s="162">
        <v>0</v>
      </c>
      <c r="Z126" s="158">
        <v>0</v>
      </c>
      <c r="AA126" s="162">
        <v>202552.43595805787</v>
      </c>
      <c r="AB126" s="177">
        <f>SUM(Muut[[#This Row],[Työttömyysaste]:[Koulutustausta]])</f>
        <v>3867502.6404350745</v>
      </c>
      <c r="AD126" s="358"/>
    </row>
    <row r="127" spans="1:30" s="45" customFormat="1" x14ac:dyDescent="0.25">
      <c r="A127" s="90">
        <v>322</v>
      </c>
      <c r="B127" s="154" t="s">
        <v>126</v>
      </c>
      <c r="C127" s="403">
        <v>6549</v>
      </c>
      <c r="D127" s="136">
        <v>210.33333333333334</v>
      </c>
      <c r="E127" s="41">
        <v>2743</v>
      </c>
      <c r="F127" s="338">
        <f t="shared" si="4"/>
        <v>7.6680034026005595E-2</v>
      </c>
      <c r="G127" s="385">
        <f>Muut[[#This Row],[Keskim. työttömyysaste 2022, %]]/$F$12</f>
        <v>0.80792580958965821</v>
      </c>
      <c r="H127" s="169">
        <v>3</v>
      </c>
      <c r="I127" s="391">
        <v>4396</v>
      </c>
      <c r="J127" s="397">
        <v>207</v>
      </c>
      <c r="K127" s="272">
        <v>686.91</v>
      </c>
      <c r="L127" s="173">
        <f t="shared" si="5"/>
        <v>9.5340000873476871</v>
      </c>
      <c r="M127" s="385">
        <v>1.9192812418537561</v>
      </c>
      <c r="N127" s="169">
        <v>1</v>
      </c>
      <c r="O127" s="405">
        <v>0</v>
      </c>
      <c r="P127" s="272">
        <v>1691</v>
      </c>
      <c r="Q127" s="15">
        <v>301</v>
      </c>
      <c r="R127" s="161">
        <v>0.17800118273211119</v>
      </c>
      <c r="S127" s="409">
        <v>1.2559645937366515</v>
      </c>
      <c r="T127" s="162">
        <v>366514.92141747504</v>
      </c>
      <c r="U127" s="162">
        <v>134783.0043</v>
      </c>
      <c r="V127" s="162">
        <v>1201995.2028000001</v>
      </c>
      <c r="W127" s="162">
        <v>355530.77999999997</v>
      </c>
      <c r="X127" s="162">
        <v>522006.05458094738</v>
      </c>
      <c r="Y127" s="162">
        <v>2650249.3199999998</v>
      </c>
      <c r="Z127" s="158">
        <v>0</v>
      </c>
      <c r="AA127" s="162">
        <v>233845.62369616123</v>
      </c>
      <c r="AB127" s="177">
        <f>SUM(Muut[[#This Row],[Työttömyysaste]:[Koulutustausta]])</f>
        <v>5464924.9067945834</v>
      </c>
      <c r="AD127" s="62"/>
    </row>
    <row r="128" spans="1:30" s="45" customFormat="1" x14ac:dyDescent="0.25">
      <c r="A128" s="154">
        <v>398</v>
      </c>
      <c r="B128" s="154" t="s">
        <v>127</v>
      </c>
      <c r="C128" s="403">
        <v>120175</v>
      </c>
      <c r="D128" s="136">
        <v>7654.5</v>
      </c>
      <c r="E128" s="41">
        <v>55809</v>
      </c>
      <c r="F128" s="338">
        <f t="shared" si="4"/>
        <v>0.13715529753265601</v>
      </c>
      <c r="G128" s="385">
        <f>Muut[[#This Row],[Keskim. työttömyysaste 2022, %]]/$F$12</f>
        <v>1.4451128798534509</v>
      </c>
      <c r="H128" s="169">
        <v>0</v>
      </c>
      <c r="I128" s="391">
        <v>506</v>
      </c>
      <c r="J128" s="397">
        <v>10018</v>
      </c>
      <c r="K128" s="272">
        <v>459.5</v>
      </c>
      <c r="L128" s="173">
        <f t="shared" si="5"/>
        <v>261.53427638737759</v>
      </c>
      <c r="M128" s="385">
        <v>6.9965695434793973E-2</v>
      </c>
      <c r="N128" s="169">
        <v>0</v>
      </c>
      <c r="O128" s="405">
        <v>0</v>
      </c>
      <c r="P128" s="272">
        <v>36690</v>
      </c>
      <c r="Q128" s="15">
        <v>5701</v>
      </c>
      <c r="R128" s="161">
        <v>0.15538293813028073</v>
      </c>
      <c r="S128" s="409">
        <v>1.0963717530804895</v>
      </c>
      <c r="T128" s="162">
        <v>12029874.322101628</v>
      </c>
      <c r="U128" s="162">
        <v>0</v>
      </c>
      <c r="V128" s="162">
        <v>0</v>
      </c>
      <c r="W128" s="162">
        <v>17206315.719999999</v>
      </c>
      <c r="X128" s="162">
        <v>349189.53295183548</v>
      </c>
      <c r="Y128" s="162">
        <v>0</v>
      </c>
      <c r="Z128" s="158">
        <v>0</v>
      </c>
      <c r="AA128" s="162">
        <v>3745836.5963739119</v>
      </c>
      <c r="AB128" s="177">
        <f>SUM(Muut[[#This Row],[Työttömyysaste]:[Koulutustausta]])</f>
        <v>33331216.171427377</v>
      </c>
      <c r="AD128" s="62"/>
    </row>
    <row r="129" spans="1:30" s="45" customFormat="1" x14ac:dyDescent="0.25">
      <c r="A129" s="90">
        <v>399</v>
      </c>
      <c r="B129" s="154" t="s">
        <v>128</v>
      </c>
      <c r="C129" s="403">
        <v>7817</v>
      </c>
      <c r="D129" s="136">
        <v>188.66666666666666</v>
      </c>
      <c r="E129" s="41">
        <v>3656</v>
      </c>
      <c r="F129" s="338">
        <f t="shared" si="4"/>
        <v>5.1604668125455867E-2</v>
      </c>
      <c r="G129" s="385">
        <f>Muut[[#This Row],[Keskim. työttömyysaste 2022, %]]/$F$12</f>
        <v>0.54372358859054115</v>
      </c>
      <c r="H129" s="169">
        <v>0</v>
      </c>
      <c r="I129" s="391">
        <v>90</v>
      </c>
      <c r="J129" s="397">
        <v>140</v>
      </c>
      <c r="K129" s="272">
        <v>505.16</v>
      </c>
      <c r="L129" s="173">
        <f t="shared" si="5"/>
        <v>15.474305170639004</v>
      </c>
      <c r="M129" s="385">
        <v>1.1825039848766834</v>
      </c>
      <c r="N129" s="169">
        <v>0</v>
      </c>
      <c r="O129" s="405">
        <v>0</v>
      </c>
      <c r="P129" s="272">
        <v>2547</v>
      </c>
      <c r="Q129" s="15">
        <v>204</v>
      </c>
      <c r="R129" s="161">
        <v>8.0094228504122497E-2</v>
      </c>
      <c r="S129" s="409">
        <v>0.56513958851175339</v>
      </c>
      <c r="T129" s="162">
        <v>294417.40071768925</v>
      </c>
      <c r="U129" s="162">
        <v>0</v>
      </c>
      <c r="V129" s="162">
        <v>0</v>
      </c>
      <c r="W129" s="162">
        <v>240455.6</v>
      </c>
      <c r="X129" s="162">
        <v>383888.10547540634</v>
      </c>
      <c r="Y129" s="162">
        <v>0</v>
      </c>
      <c r="Z129" s="158">
        <v>0</v>
      </c>
      <c r="AA129" s="162">
        <v>125595.10192535898</v>
      </c>
      <c r="AB129" s="177">
        <f>SUM(Muut[[#This Row],[Työttömyysaste]:[Koulutustausta]])</f>
        <v>1044356.2081184547</v>
      </c>
      <c r="AD129" s="62"/>
    </row>
    <row r="130" spans="1:30" s="45" customFormat="1" x14ac:dyDescent="0.25">
      <c r="A130" s="90">
        <v>400</v>
      </c>
      <c r="B130" s="154" t="s">
        <v>129</v>
      </c>
      <c r="C130" s="403">
        <v>8366</v>
      </c>
      <c r="D130" s="136">
        <v>281.91666666666669</v>
      </c>
      <c r="E130" s="41">
        <v>3930</v>
      </c>
      <c r="F130" s="338">
        <f t="shared" si="4"/>
        <v>7.1734520780322317E-2</v>
      </c>
      <c r="G130" s="385">
        <f>Muut[[#This Row],[Keskim. työttömyysaste 2022, %]]/$F$12</f>
        <v>0.75581827151136327</v>
      </c>
      <c r="H130" s="169">
        <v>0</v>
      </c>
      <c r="I130" s="391">
        <v>25</v>
      </c>
      <c r="J130" s="397">
        <v>821</v>
      </c>
      <c r="K130" s="272">
        <v>531.88</v>
      </c>
      <c r="L130" s="173">
        <f t="shared" si="5"/>
        <v>15.729111829736031</v>
      </c>
      <c r="M130" s="385">
        <v>1.1633477926506404</v>
      </c>
      <c r="N130" s="169">
        <v>0</v>
      </c>
      <c r="O130" s="405">
        <v>0</v>
      </c>
      <c r="P130" s="272">
        <v>2595</v>
      </c>
      <c r="Q130" s="15">
        <v>560</v>
      </c>
      <c r="R130" s="161">
        <v>0.21579961464354527</v>
      </c>
      <c r="S130" s="409">
        <v>1.5226678338548569</v>
      </c>
      <c r="T130" s="162">
        <v>438006.37793107575</v>
      </c>
      <c r="U130" s="162">
        <v>0</v>
      </c>
      <c r="V130" s="162">
        <v>0</v>
      </c>
      <c r="W130" s="162">
        <v>1410100.34</v>
      </c>
      <c r="X130" s="162">
        <v>404193.5338115826</v>
      </c>
      <c r="Y130" s="162">
        <v>0</v>
      </c>
      <c r="Z130" s="158">
        <v>0</v>
      </c>
      <c r="AA130" s="162">
        <v>362159.50955698529</v>
      </c>
      <c r="AB130" s="177">
        <f>SUM(Muut[[#This Row],[Työttömyysaste]:[Koulutustausta]])</f>
        <v>2614459.7612996441</v>
      </c>
      <c r="AD130" s="62"/>
    </row>
    <row r="131" spans="1:30" s="45" customFormat="1" x14ac:dyDescent="0.25">
      <c r="A131" s="90">
        <v>402</v>
      </c>
      <c r="B131" s="154" t="s">
        <v>130</v>
      </c>
      <c r="C131" s="403">
        <v>9099</v>
      </c>
      <c r="D131" s="136">
        <v>393.08333333333331</v>
      </c>
      <c r="E131" s="41">
        <v>4072</v>
      </c>
      <c r="F131" s="338">
        <f t="shared" si="4"/>
        <v>9.6533235101506215E-2</v>
      </c>
      <c r="G131" s="385">
        <f>Muut[[#This Row],[Keskim. työttömyysaste 2022, %]]/$F$12</f>
        <v>1.0171056013778343</v>
      </c>
      <c r="H131" s="169">
        <v>0</v>
      </c>
      <c r="I131" s="391">
        <v>11</v>
      </c>
      <c r="J131" s="397">
        <v>214</v>
      </c>
      <c r="K131" s="272">
        <v>1096.71</v>
      </c>
      <c r="L131" s="173">
        <f t="shared" si="5"/>
        <v>8.2966326558525036</v>
      </c>
      <c r="M131" s="385">
        <v>2.2055246129971353</v>
      </c>
      <c r="N131" s="169">
        <v>0</v>
      </c>
      <c r="O131" s="405">
        <v>0</v>
      </c>
      <c r="P131" s="272">
        <v>2542</v>
      </c>
      <c r="Q131" s="15">
        <v>336</v>
      </c>
      <c r="R131" s="161">
        <v>0.13217938630999213</v>
      </c>
      <c r="S131" s="409">
        <v>0.93264902333281352</v>
      </c>
      <c r="T131" s="162">
        <v>641069.18066272011</v>
      </c>
      <c r="U131" s="162">
        <v>0</v>
      </c>
      <c r="V131" s="162">
        <v>0</v>
      </c>
      <c r="W131" s="162">
        <v>367553.56</v>
      </c>
      <c r="X131" s="162">
        <v>833426.88288053859</v>
      </c>
      <c r="Y131" s="162">
        <v>0</v>
      </c>
      <c r="Z131" s="158">
        <v>0</v>
      </c>
      <c r="AA131" s="162">
        <v>241261.91156176885</v>
      </c>
      <c r="AB131" s="177">
        <f>SUM(Muut[[#This Row],[Työttömyysaste]:[Koulutustausta]])</f>
        <v>2083311.5351050277</v>
      </c>
      <c r="AD131" s="62"/>
    </row>
    <row r="132" spans="1:30" s="45" customFormat="1" x14ac:dyDescent="0.25">
      <c r="A132" s="90">
        <v>403</v>
      </c>
      <c r="B132" s="154" t="s">
        <v>131</v>
      </c>
      <c r="C132" s="403">
        <v>2820</v>
      </c>
      <c r="D132" s="136">
        <v>67.083333333333329</v>
      </c>
      <c r="E132" s="41">
        <v>1103</v>
      </c>
      <c r="F132" s="338">
        <f t="shared" si="4"/>
        <v>6.081897854336657E-2</v>
      </c>
      <c r="G132" s="385">
        <f>Muut[[#This Row],[Keskim. työttömyysaste 2022, %]]/$F$12</f>
        <v>0.64080856382250528</v>
      </c>
      <c r="H132" s="169">
        <v>0</v>
      </c>
      <c r="I132" s="391">
        <v>11</v>
      </c>
      <c r="J132" s="397">
        <v>140</v>
      </c>
      <c r="K132" s="272">
        <v>420.89</v>
      </c>
      <c r="L132" s="173">
        <f t="shared" si="5"/>
        <v>6.700087908954834</v>
      </c>
      <c r="M132" s="385">
        <v>2.731072752496603</v>
      </c>
      <c r="N132" s="169">
        <v>0</v>
      </c>
      <c r="O132" s="405">
        <v>0</v>
      </c>
      <c r="P132" s="272">
        <v>661</v>
      </c>
      <c r="Q132" s="15">
        <v>87</v>
      </c>
      <c r="R132" s="161">
        <v>0.13161875945537066</v>
      </c>
      <c r="S132" s="409">
        <v>0.92869327725913597</v>
      </c>
      <c r="T132" s="162">
        <v>125176.44198907753</v>
      </c>
      <c r="U132" s="162">
        <v>0</v>
      </c>
      <c r="V132" s="162">
        <v>0</v>
      </c>
      <c r="W132" s="162">
        <v>240455.6</v>
      </c>
      <c r="X132" s="162">
        <v>319848.49297953863</v>
      </c>
      <c r="Y132" s="162">
        <v>0</v>
      </c>
      <c r="Z132" s="158">
        <v>0</v>
      </c>
      <c r="AA132" s="162">
        <v>74455.754640385814</v>
      </c>
      <c r="AB132" s="177">
        <f>SUM(Muut[[#This Row],[Työttömyysaste]:[Koulutustausta]])</f>
        <v>759936.28960900207</v>
      </c>
      <c r="AD132" s="62"/>
    </row>
    <row r="133" spans="1:30" s="45" customFormat="1" x14ac:dyDescent="0.25">
      <c r="A133" s="90">
        <v>405</v>
      </c>
      <c r="B133" s="154" t="s">
        <v>132</v>
      </c>
      <c r="C133" s="403">
        <v>72650</v>
      </c>
      <c r="D133" s="136">
        <v>3364.1666666666665</v>
      </c>
      <c r="E133" s="41">
        <v>33319</v>
      </c>
      <c r="F133" s="338">
        <f t="shared" si="4"/>
        <v>0.10096841641906019</v>
      </c>
      <c r="G133" s="385">
        <f>Muut[[#This Row],[Keskim. työttömyysaste 2022, %]]/$F$12</f>
        <v>1.0638361160701788</v>
      </c>
      <c r="H133" s="169">
        <v>0</v>
      </c>
      <c r="I133" s="391">
        <v>124</v>
      </c>
      <c r="J133" s="397">
        <v>6446</v>
      </c>
      <c r="K133" s="272">
        <v>1433.99</v>
      </c>
      <c r="L133" s="173">
        <f t="shared" si="5"/>
        <v>50.662835863569484</v>
      </c>
      <c r="M133" s="385">
        <v>0.36118048300246214</v>
      </c>
      <c r="N133" s="169">
        <v>0</v>
      </c>
      <c r="O133" s="405">
        <v>0</v>
      </c>
      <c r="P133" s="272">
        <v>21583</v>
      </c>
      <c r="Q133" s="15">
        <v>2731</v>
      </c>
      <c r="R133" s="161">
        <v>0.12653477273780289</v>
      </c>
      <c r="S133" s="409">
        <v>0.89282100262429653</v>
      </c>
      <c r="T133" s="162">
        <v>5353718.55177717</v>
      </c>
      <c r="U133" s="162">
        <v>0</v>
      </c>
      <c r="V133" s="162">
        <v>0</v>
      </c>
      <c r="W133" s="162">
        <v>11071262.84</v>
      </c>
      <c r="X133" s="162">
        <v>1089737.3196030522</v>
      </c>
      <c r="Y133" s="162">
        <v>0</v>
      </c>
      <c r="Z133" s="158">
        <v>0</v>
      </c>
      <c r="AA133" s="162">
        <v>1844067.7652498258</v>
      </c>
      <c r="AB133" s="177">
        <f>SUM(Muut[[#This Row],[Työttömyysaste]:[Koulutustausta]])</f>
        <v>19358786.476630047</v>
      </c>
      <c r="AD133" s="62"/>
    </row>
    <row r="134" spans="1:30" s="45" customFormat="1" x14ac:dyDescent="0.25">
      <c r="A134" s="90">
        <v>407</v>
      </c>
      <c r="B134" s="154" t="s">
        <v>133</v>
      </c>
      <c r="C134" s="403">
        <v>2518</v>
      </c>
      <c r="D134" s="136">
        <v>115.08333333333333</v>
      </c>
      <c r="E134" s="41">
        <v>1169</v>
      </c>
      <c r="F134" s="338">
        <f t="shared" si="4"/>
        <v>9.8445965212432276E-2</v>
      </c>
      <c r="G134" s="385">
        <f>Muut[[#This Row],[Keskim. työttömyysaste 2022, %]]/$F$12</f>
        <v>1.0372587487130631</v>
      </c>
      <c r="H134" s="169">
        <v>1</v>
      </c>
      <c r="I134" s="391">
        <v>751</v>
      </c>
      <c r="J134" s="397">
        <v>173</v>
      </c>
      <c r="K134" s="272">
        <v>329.89</v>
      </c>
      <c r="L134" s="173">
        <f t="shared" si="5"/>
        <v>7.6328473127406111</v>
      </c>
      <c r="M134" s="385">
        <v>2.3973265516441136</v>
      </c>
      <c r="N134" s="169">
        <v>0</v>
      </c>
      <c r="O134" s="405">
        <v>0</v>
      </c>
      <c r="P134" s="272">
        <v>722</v>
      </c>
      <c r="Q134" s="15">
        <v>163</v>
      </c>
      <c r="R134" s="161">
        <v>0.2257617728531856</v>
      </c>
      <c r="S134" s="409">
        <v>1.5929601644813431</v>
      </c>
      <c r="T134" s="162">
        <v>180920.60025180507</v>
      </c>
      <c r="U134" s="162">
        <v>51822.202600000004</v>
      </c>
      <c r="V134" s="162">
        <v>205345.40429999999</v>
      </c>
      <c r="W134" s="162">
        <v>297134.42</v>
      </c>
      <c r="X134" s="162">
        <v>250694.52671486614</v>
      </c>
      <c r="Y134" s="162">
        <v>0</v>
      </c>
      <c r="Z134" s="158">
        <v>0</v>
      </c>
      <c r="AA134" s="162">
        <v>114034.82512508315</v>
      </c>
      <c r="AB134" s="177">
        <f>SUM(Muut[[#This Row],[Työttömyysaste]:[Koulutustausta]])</f>
        <v>1099951.9789917544</v>
      </c>
      <c r="AD134" s="62"/>
    </row>
    <row r="135" spans="1:30" s="45" customFormat="1" x14ac:dyDescent="0.25">
      <c r="A135" s="90">
        <v>408</v>
      </c>
      <c r="B135" s="154" t="s">
        <v>134</v>
      </c>
      <c r="C135" s="403">
        <v>14099</v>
      </c>
      <c r="D135" s="136">
        <v>342.75</v>
      </c>
      <c r="E135" s="41">
        <v>6270</v>
      </c>
      <c r="F135" s="338">
        <f t="shared" si="4"/>
        <v>5.466507177033493E-2</v>
      </c>
      <c r="G135" s="385">
        <f>Muut[[#This Row],[Keskim. työttömyysaste 2022, %]]/$F$12</f>
        <v>0.57596899802295609</v>
      </c>
      <c r="H135" s="169">
        <v>0</v>
      </c>
      <c r="I135" s="391">
        <v>22</v>
      </c>
      <c r="J135" s="397">
        <v>411</v>
      </c>
      <c r="K135" s="272">
        <v>737.16</v>
      </c>
      <c r="L135" s="173">
        <f t="shared" si="5"/>
        <v>19.126105594443541</v>
      </c>
      <c r="M135" s="385">
        <v>0.95672521711866387</v>
      </c>
      <c r="N135" s="169">
        <v>0</v>
      </c>
      <c r="O135" s="405">
        <v>0</v>
      </c>
      <c r="P135" s="272">
        <v>4245</v>
      </c>
      <c r="Q135" s="15">
        <v>422</v>
      </c>
      <c r="R135" s="161">
        <v>9.9411071849234395E-2</v>
      </c>
      <c r="S135" s="409">
        <v>0.70143795985870572</v>
      </c>
      <c r="T135" s="162">
        <v>562513.05477951432</v>
      </c>
      <c r="U135" s="162">
        <v>0</v>
      </c>
      <c r="V135" s="162">
        <v>0</v>
      </c>
      <c r="W135" s="162">
        <v>705908.94</v>
      </c>
      <c r="X135" s="162">
        <v>560192.72276556038</v>
      </c>
      <c r="Y135" s="162">
        <v>0</v>
      </c>
      <c r="Z135" s="158">
        <v>0</v>
      </c>
      <c r="AA135" s="162">
        <v>281160.58302164159</v>
      </c>
      <c r="AB135" s="177">
        <f>SUM(Muut[[#This Row],[Työttömyysaste]:[Koulutustausta]])</f>
        <v>2109775.3005667161</v>
      </c>
      <c r="AD135" s="62"/>
    </row>
    <row r="136" spans="1:30" s="45" customFormat="1" x14ac:dyDescent="0.25">
      <c r="A136" s="90">
        <v>410</v>
      </c>
      <c r="B136" s="154" t="s">
        <v>135</v>
      </c>
      <c r="C136" s="403">
        <v>18775</v>
      </c>
      <c r="D136" s="136">
        <v>736.83333333333337</v>
      </c>
      <c r="E136" s="41">
        <v>8460</v>
      </c>
      <c r="F136" s="338">
        <f t="shared" si="4"/>
        <v>8.7096138691883374E-2</v>
      </c>
      <c r="G136" s="385">
        <f>Muut[[#This Row],[Keskim. työttömyysaste 2022, %]]/$F$12</f>
        <v>0.91767328038623963</v>
      </c>
      <c r="H136" s="169">
        <v>0</v>
      </c>
      <c r="I136" s="391">
        <v>26</v>
      </c>
      <c r="J136" s="397">
        <v>277</v>
      </c>
      <c r="K136" s="272">
        <v>648.51</v>
      </c>
      <c r="L136" s="173">
        <f t="shared" si="5"/>
        <v>28.950979938628549</v>
      </c>
      <c r="M136" s="385">
        <v>0.63204864105699465</v>
      </c>
      <c r="N136" s="169">
        <v>0</v>
      </c>
      <c r="O136" s="405">
        <v>0</v>
      </c>
      <c r="P136" s="272">
        <v>5990</v>
      </c>
      <c r="Q136" s="15">
        <v>486</v>
      </c>
      <c r="R136" s="161">
        <v>8.1135225375626049E-2</v>
      </c>
      <c r="S136" s="409">
        <v>0.57248479371056826</v>
      </c>
      <c r="T136" s="162">
        <v>1193474.7081849617</v>
      </c>
      <c r="U136" s="162">
        <v>0</v>
      </c>
      <c r="V136" s="162">
        <v>0</v>
      </c>
      <c r="W136" s="162">
        <v>475758.58</v>
      </c>
      <c r="X136" s="162">
        <v>492824.60068464593</v>
      </c>
      <c r="Y136" s="162">
        <v>0</v>
      </c>
      <c r="Z136" s="158">
        <v>0</v>
      </c>
      <c r="AA136" s="162">
        <v>305577.06891446962</v>
      </c>
      <c r="AB136" s="177">
        <f>SUM(Muut[[#This Row],[Työttömyysaste]:[Koulutustausta]])</f>
        <v>2467634.9577840776</v>
      </c>
      <c r="AD136" s="62"/>
    </row>
    <row r="137" spans="1:30" s="45" customFormat="1" x14ac:dyDescent="0.25">
      <c r="A137" s="90">
        <v>416</v>
      </c>
      <c r="B137" s="154" t="s">
        <v>136</v>
      </c>
      <c r="C137" s="403">
        <v>2886</v>
      </c>
      <c r="D137" s="136">
        <v>103.41666666666667</v>
      </c>
      <c r="E137" s="41">
        <v>1342</v>
      </c>
      <c r="F137" s="338">
        <f t="shared" si="4"/>
        <v>7.7061599602583214E-2</v>
      </c>
      <c r="G137" s="385">
        <f>Muut[[#This Row],[Keskim. työttömyysaste 2022, %]]/$F$12</f>
        <v>0.81194610876249718</v>
      </c>
      <c r="H137" s="169">
        <v>0</v>
      </c>
      <c r="I137" s="391">
        <v>3</v>
      </c>
      <c r="J137" s="397">
        <v>76</v>
      </c>
      <c r="K137" s="272">
        <v>217.96</v>
      </c>
      <c r="L137" s="173">
        <f t="shared" si="5"/>
        <v>13.240961644338411</v>
      </c>
      <c r="M137" s="385">
        <v>1.3819560858936977</v>
      </c>
      <c r="N137" s="169">
        <v>0</v>
      </c>
      <c r="O137" s="405">
        <v>0</v>
      </c>
      <c r="P137" s="272">
        <v>886</v>
      </c>
      <c r="Q137" s="15">
        <v>97</v>
      </c>
      <c r="R137" s="161">
        <v>0.10948081264108352</v>
      </c>
      <c r="S137" s="409">
        <v>0.77248938608266549</v>
      </c>
      <c r="T137" s="162">
        <v>162318.76106918103</v>
      </c>
      <c r="U137" s="162">
        <v>0</v>
      </c>
      <c r="V137" s="162">
        <v>0</v>
      </c>
      <c r="W137" s="162">
        <v>130533.04</v>
      </c>
      <c r="X137" s="162">
        <v>165635.14820931896</v>
      </c>
      <c r="Y137" s="162">
        <v>0</v>
      </c>
      <c r="Z137" s="158">
        <v>0</v>
      </c>
      <c r="AA137" s="162">
        <v>63381.966188908904</v>
      </c>
      <c r="AB137" s="177">
        <f>SUM(Muut[[#This Row],[Työttömyysaste]:[Koulutustausta]])</f>
        <v>521868.91546740883</v>
      </c>
      <c r="AD137" s="62"/>
    </row>
    <row r="138" spans="1:30" s="45" customFormat="1" x14ac:dyDescent="0.25">
      <c r="A138" s="90">
        <v>418</v>
      </c>
      <c r="B138" s="154" t="s">
        <v>137</v>
      </c>
      <c r="C138" s="403">
        <v>24580</v>
      </c>
      <c r="D138" s="136">
        <v>692.75</v>
      </c>
      <c r="E138" s="41">
        <v>11603</v>
      </c>
      <c r="F138" s="338">
        <f t="shared" si="4"/>
        <v>5.9704386796518141E-2</v>
      </c>
      <c r="G138" s="385">
        <f>Muut[[#This Row],[Keskim. työttömyysaste 2022, %]]/$F$12</f>
        <v>0.62906486220743996</v>
      </c>
      <c r="H138" s="169">
        <v>0</v>
      </c>
      <c r="I138" s="391">
        <v>70</v>
      </c>
      <c r="J138" s="397">
        <v>725</v>
      </c>
      <c r="K138" s="272">
        <v>269.58</v>
      </c>
      <c r="L138" s="173">
        <f t="shared" si="5"/>
        <v>91.178870836115451</v>
      </c>
      <c r="M138" s="385">
        <v>0.20068714779730065</v>
      </c>
      <c r="N138" s="169">
        <v>0</v>
      </c>
      <c r="O138" s="405">
        <v>0</v>
      </c>
      <c r="P138" s="272">
        <v>8586</v>
      </c>
      <c r="Q138" s="15">
        <v>572</v>
      </c>
      <c r="R138" s="161">
        <v>6.6620079198695545E-2</v>
      </c>
      <c r="S138" s="409">
        <v>0.47006688057471424</v>
      </c>
      <c r="T138" s="162">
        <v>1071081.4394655882</v>
      </c>
      <c r="U138" s="162">
        <v>0</v>
      </c>
      <c r="V138" s="162">
        <v>0</v>
      </c>
      <c r="W138" s="162">
        <v>1245216.5</v>
      </c>
      <c r="X138" s="162">
        <v>204862.92555637824</v>
      </c>
      <c r="Y138" s="162">
        <v>0</v>
      </c>
      <c r="Z138" s="158">
        <v>0</v>
      </c>
      <c r="AA138" s="162">
        <v>328487.15477428772</v>
      </c>
      <c r="AB138" s="177">
        <f>SUM(Muut[[#This Row],[Työttömyysaste]:[Koulutustausta]])</f>
        <v>2849648.0197962541</v>
      </c>
      <c r="AD138" s="62"/>
    </row>
    <row r="139" spans="1:30" s="45" customFormat="1" x14ac:dyDescent="0.25">
      <c r="A139" s="90">
        <v>420</v>
      </c>
      <c r="B139" s="154" t="s">
        <v>138</v>
      </c>
      <c r="C139" s="403">
        <v>9177</v>
      </c>
      <c r="D139" s="136">
        <v>321.33333333333331</v>
      </c>
      <c r="E139" s="41">
        <v>4034</v>
      </c>
      <c r="F139" s="338">
        <f t="shared" si="4"/>
        <v>7.9656255164435627E-2</v>
      </c>
      <c r="G139" s="385">
        <f>Muut[[#This Row],[Keskim. työttömyysaste 2022, %]]/$F$12</f>
        <v>0.83928424471983099</v>
      </c>
      <c r="H139" s="169">
        <v>0</v>
      </c>
      <c r="I139" s="391">
        <v>15</v>
      </c>
      <c r="J139" s="397">
        <v>208</v>
      </c>
      <c r="K139" s="272">
        <v>1136.26</v>
      </c>
      <c r="L139" s="173">
        <f t="shared" si="5"/>
        <v>8.0764965764877754</v>
      </c>
      <c r="M139" s="385">
        <v>2.2656392353026815</v>
      </c>
      <c r="N139" s="169">
        <v>0</v>
      </c>
      <c r="O139" s="405">
        <v>0</v>
      </c>
      <c r="P139" s="272">
        <v>2453</v>
      </c>
      <c r="Q139" s="15">
        <v>271</v>
      </c>
      <c r="R139" s="161">
        <v>0.11047696697920913</v>
      </c>
      <c r="S139" s="409">
        <v>0.77951818532646522</v>
      </c>
      <c r="T139" s="162">
        <v>533525.2645605026</v>
      </c>
      <c r="U139" s="162">
        <v>0</v>
      </c>
      <c r="V139" s="162">
        <v>0</v>
      </c>
      <c r="W139" s="162">
        <v>357248.32</v>
      </c>
      <c r="X139" s="162">
        <v>863482.26052633859</v>
      </c>
      <c r="Y139" s="162">
        <v>0</v>
      </c>
      <c r="Z139" s="158">
        <v>0</v>
      </c>
      <c r="AA139" s="162">
        <v>203377.93933504581</v>
      </c>
      <c r="AB139" s="177">
        <f>SUM(Muut[[#This Row],[Työttömyysaste]:[Koulutustausta]])</f>
        <v>1957633.784421887</v>
      </c>
      <c r="AD139" s="62"/>
    </row>
    <row r="140" spans="1:30" s="45" customFormat="1" x14ac:dyDescent="0.25">
      <c r="A140" s="90">
        <v>421</v>
      </c>
      <c r="B140" s="154" t="s">
        <v>139</v>
      </c>
      <c r="C140" s="403">
        <v>695</v>
      </c>
      <c r="D140" s="136">
        <v>23.583333333333332</v>
      </c>
      <c r="E140" s="41">
        <v>277</v>
      </c>
      <c r="F140" s="338">
        <f t="shared" si="4"/>
        <v>8.5138387484957875E-2</v>
      </c>
      <c r="G140" s="385">
        <f>Muut[[#This Row],[Keskim. työttömyysaste 2022, %]]/$F$12</f>
        <v>0.89704577612230074</v>
      </c>
      <c r="H140" s="169">
        <v>0</v>
      </c>
      <c r="I140" s="391">
        <v>1</v>
      </c>
      <c r="J140" s="397">
        <v>11</v>
      </c>
      <c r="K140" s="272">
        <v>480.06</v>
      </c>
      <c r="L140" s="173">
        <f t="shared" si="5"/>
        <v>1.4477356997042037</v>
      </c>
      <c r="M140" s="385">
        <v>12.639342617037874</v>
      </c>
      <c r="N140" s="169">
        <v>0</v>
      </c>
      <c r="O140" s="405">
        <v>0</v>
      </c>
      <c r="P140" s="272">
        <v>147</v>
      </c>
      <c r="Q140" s="15">
        <v>15</v>
      </c>
      <c r="R140" s="161">
        <v>0.10204081632653061</v>
      </c>
      <c r="S140" s="409">
        <v>0.71999326327502799</v>
      </c>
      <c r="T140" s="162">
        <v>43186.160833834278</v>
      </c>
      <c r="U140" s="162">
        <v>0</v>
      </c>
      <c r="V140" s="162">
        <v>0</v>
      </c>
      <c r="W140" s="162">
        <v>18892.939999999999</v>
      </c>
      <c r="X140" s="162">
        <v>364813.76972548018</v>
      </c>
      <c r="Y140" s="162">
        <v>0</v>
      </c>
      <c r="Z140" s="158">
        <v>0</v>
      </c>
      <c r="AA140" s="162">
        <v>14226.238890061786</v>
      </c>
      <c r="AB140" s="177">
        <f>SUM(Muut[[#This Row],[Työttömyysaste]:[Koulutustausta]])</f>
        <v>441119.10944937624</v>
      </c>
      <c r="AD140" s="62"/>
    </row>
    <row r="141" spans="1:30" s="45" customFormat="1" x14ac:dyDescent="0.25">
      <c r="A141" s="90">
        <v>422</v>
      </c>
      <c r="B141" s="154" t="s">
        <v>140</v>
      </c>
      <c r="C141" s="403">
        <v>10372</v>
      </c>
      <c r="D141" s="136">
        <v>567.16666666666663</v>
      </c>
      <c r="E141" s="41">
        <v>4026</v>
      </c>
      <c r="F141" s="338">
        <f t="shared" ref="F141:F204" si="6">D141/E141</f>
        <v>0.14087597284318595</v>
      </c>
      <c r="G141" s="385">
        <f>Muut[[#This Row],[Keskim. työttömyysaste 2022, %]]/$F$12</f>
        <v>1.4843151265746859</v>
      </c>
      <c r="H141" s="169">
        <v>0</v>
      </c>
      <c r="I141" s="391">
        <v>11</v>
      </c>
      <c r="J141" s="397">
        <v>545</v>
      </c>
      <c r="K141" s="272">
        <v>3417.86</v>
      </c>
      <c r="L141" s="173">
        <f t="shared" si="5"/>
        <v>3.0346474109530526</v>
      </c>
      <c r="M141" s="385">
        <v>6.0298364355059411</v>
      </c>
      <c r="N141" s="169">
        <v>3</v>
      </c>
      <c r="O141" s="405">
        <v>239</v>
      </c>
      <c r="P141" s="272">
        <v>2350</v>
      </c>
      <c r="Q141" s="15">
        <v>420</v>
      </c>
      <c r="R141" s="161">
        <v>0.17872340425531916</v>
      </c>
      <c r="S141" s="409">
        <v>1.2610605411234108</v>
      </c>
      <c r="T141" s="162">
        <v>1066433.573458517</v>
      </c>
      <c r="U141" s="162">
        <v>0</v>
      </c>
      <c r="V141" s="162">
        <v>0</v>
      </c>
      <c r="W141" s="162">
        <v>936059.29999999993</v>
      </c>
      <c r="X141" s="162">
        <v>2597346.9795315787</v>
      </c>
      <c r="Y141" s="162">
        <v>0</v>
      </c>
      <c r="Z141" s="158">
        <v>70748.78</v>
      </c>
      <c r="AA141" s="162">
        <v>371856.4376818852</v>
      </c>
      <c r="AB141" s="177">
        <f>SUM(Muut[[#This Row],[Työttömyysaste]:[Koulutustausta]])</f>
        <v>5042445.0706719812</v>
      </c>
      <c r="AD141" s="62"/>
    </row>
    <row r="142" spans="1:30" s="45" customFormat="1" x14ac:dyDescent="0.25">
      <c r="A142" s="154">
        <v>423</v>
      </c>
      <c r="B142" s="154" t="s">
        <v>141</v>
      </c>
      <c r="C142" s="403">
        <v>20497</v>
      </c>
      <c r="D142" s="136">
        <v>472.5</v>
      </c>
      <c r="E142" s="41">
        <v>9961</v>
      </c>
      <c r="F142" s="338">
        <f t="shared" si="6"/>
        <v>4.7434996486296559E-2</v>
      </c>
      <c r="G142" s="385">
        <f>Muut[[#This Row],[Keskim. työttömyysaste 2022, %]]/$F$12</f>
        <v>0.4997905703338158</v>
      </c>
      <c r="H142" s="169">
        <v>0</v>
      </c>
      <c r="I142" s="391">
        <v>303</v>
      </c>
      <c r="J142" s="397">
        <v>846</v>
      </c>
      <c r="K142" s="272">
        <v>300.54000000000002</v>
      </c>
      <c r="L142" s="173">
        <f t="shared" ref="L142:L205" si="7">C142/K142</f>
        <v>68.200572303187585</v>
      </c>
      <c r="M142" s="385">
        <v>0.26830313748882206</v>
      </c>
      <c r="N142" s="169">
        <v>0</v>
      </c>
      <c r="O142" s="405">
        <v>0</v>
      </c>
      <c r="P142" s="272">
        <v>7066</v>
      </c>
      <c r="Q142" s="15">
        <v>599</v>
      </c>
      <c r="R142" s="161">
        <v>8.4772148315878856E-2</v>
      </c>
      <c r="S142" s="409">
        <v>0.59814668186768605</v>
      </c>
      <c r="T142" s="162">
        <v>709616.24106555898</v>
      </c>
      <c r="U142" s="162">
        <v>0</v>
      </c>
      <c r="V142" s="162">
        <v>0</v>
      </c>
      <c r="W142" s="162">
        <v>1453038.84</v>
      </c>
      <c r="X142" s="162">
        <v>228390.47276027128</v>
      </c>
      <c r="Y142" s="162">
        <v>0</v>
      </c>
      <c r="Z142" s="158">
        <v>0</v>
      </c>
      <c r="AA142" s="162">
        <v>348557.84246221895</v>
      </c>
      <c r="AB142" s="177">
        <f>SUM(Muut[[#This Row],[Työttömyysaste]:[Koulutustausta]])</f>
        <v>2739603.3962880489</v>
      </c>
      <c r="AD142" s="62"/>
    </row>
    <row r="143" spans="1:30" s="45" customFormat="1" x14ac:dyDescent="0.25">
      <c r="A143" s="90">
        <v>425</v>
      </c>
      <c r="B143" s="154" t="s">
        <v>142</v>
      </c>
      <c r="C143" s="403">
        <v>10258</v>
      </c>
      <c r="D143" s="136">
        <v>228.16666666666666</v>
      </c>
      <c r="E143" s="41">
        <v>4480</v>
      </c>
      <c r="F143" s="338">
        <f t="shared" si="6"/>
        <v>5.0930059523809523E-2</v>
      </c>
      <c r="G143" s="385">
        <f>Muut[[#This Row],[Keskim. työttömyysaste 2022, %]]/$F$12</f>
        <v>0.53661569267520515</v>
      </c>
      <c r="H143" s="169">
        <v>0</v>
      </c>
      <c r="I143" s="391">
        <v>11</v>
      </c>
      <c r="J143" s="397">
        <v>82</v>
      </c>
      <c r="K143" s="272">
        <v>637.30999999999995</v>
      </c>
      <c r="L143" s="173">
        <f t="shared" si="7"/>
        <v>16.095777565078222</v>
      </c>
      <c r="M143" s="385">
        <v>1.1368464464356904</v>
      </c>
      <c r="N143" s="169">
        <v>0</v>
      </c>
      <c r="O143" s="405">
        <v>0</v>
      </c>
      <c r="P143" s="272">
        <v>3423</v>
      </c>
      <c r="Q143" s="15">
        <v>184</v>
      </c>
      <c r="R143" s="161">
        <v>5.375401694420099E-2</v>
      </c>
      <c r="S143" s="409">
        <v>0.37928479472320492</v>
      </c>
      <c r="T143" s="162">
        <v>381303.9035262703</v>
      </c>
      <c r="U143" s="162">
        <v>0</v>
      </c>
      <c r="V143" s="162">
        <v>0</v>
      </c>
      <c r="W143" s="162">
        <v>140838.28</v>
      </c>
      <c r="X143" s="162">
        <v>484313.34329822462</v>
      </c>
      <c r="Y143" s="162">
        <v>0</v>
      </c>
      <c r="Z143" s="158">
        <v>0</v>
      </c>
      <c r="AA143" s="162">
        <v>110612.69835201418</v>
      </c>
      <c r="AB143" s="177">
        <f>SUM(Muut[[#This Row],[Työttömyysaste]:[Koulutustausta]])</f>
        <v>1117068.225176509</v>
      </c>
      <c r="AD143" s="62"/>
    </row>
    <row r="144" spans="1:30" s="45" customFormat="1" x14ac:dyDescent="0.25">
      <c r="A144" s="90">
        <v>426</v>
      </c>
      <c r="B144" s="154" t="s">
        <v>143</v>
      </c>
      <c r="C144" s="403">
        <v>11962</v>
      </c>
      <c r="D144" s="136">
        <v>546.41666666666663</v>
      </c>
      <c r="E144" s="41">
        <v>5639</v>
      </c>
      <c r="F144" s="338">
        <f t="shared" si="6"/>
        <v>9.6899568481409223E-2</v>
      </c>
      <c r="G144" s="385">
        <f>Muut[[#This Row],[Keskim. työttömyysaste 2022, %]]/$F$12</f>
        <v>1.0209654091660973</v>
      </c>
      <c r="H144" s="169">
        <v>0</v>
      </c>
      <c r="I144" s="391">
        <v>7</v>
      </c>
      <c r="J144" s="397">
        <v>257</v>
      </c>
      <c r="K144" s="272">
        <v>727.19</v>
      </c>
      <c r="L144" s="173">
        <f t="shared" si="7"/>
        <v>16.449621144405175</v>
      </c>
      <c r="M144" s="385">
        <v>1.1123920342507174</v>
      </c>
      <c r="N144" s="169">
        <v>3</v>
      </c>
      <c r="O144" s="405">
        <v>463</v>
      </c>
      <c r="P144" s="272">
        <v>3781</v>
      </c>
      <c r="Q144" s="15">
        <v>322</v>
      </c>
      <c r="R144" s="161">
        <v>8.5162655382174032E-2</v>
      </c>
      <c r="S144" s="409">
        <v>0.60090207394622541</v>
      </c>
      <c r="T144" s="162">
        <v>845979.84030729521</v>
      </c>
      <c r="U144" s="162">
        <v>0</v>
      </c>
      <c r="V144" s="162">
        <v>0</v>
      </c>
      <c r="W144" s="162">
        <v>441407.77999999997</v>
      </c>
      <c r="X144" s="162">
        <v>552616.18382425513</v>
      </c>
      <c r="Y144" s="162">
        <v>0</v>
      </c>
      <c r="Z144" s="158">
        <v>137057.25999999998</v>
      </c>
      <c r="AA144" s="162">
        <v>204354.57300092719</v>
      </c>
      <c r="AB144" s="177">
        <f>SUM(Muut[[#This Row],[Työttömyysaste]:[Koulutustausta]])</f>
        <v>2181415.6371324775</v>
      </c>
      <c r="AD144" s="62"/>
    </row>
    <row r="145" spans="1:30" s="45" customFormat="1" x14ac:dyDescent="0.25">
      <c r="A145" s="90">
        <v>430</v>
      </c>
      <c r="B145" s="154" t="s">
        <v>144</v>
      </c>
      <c r="C145" s="403">
        <v>15392</v>
      </c>
      <c r="D145" s="136">
        <v>545.58333333333337</v>
      </c>
      <c r="E145" s="41">
        <v>6664</v>
      </c>
      <c r="F145" s="338">
        <f t="shared" si="6"/>
        <v>8.1870248099239706E-2</v>
      </c>
      <c r="G145" s="385">
        <f>Muut[[#This Row],[Keskim. työttömyysaste 2022, %]]/$F$12</f>
        <v>0.86261159527461462</v>
      </c>
      <c r="H145" s="169">
        <v>0</v>
      </c>
      <c r="I145" s="391">
        <v>33</v>
      </c>
      <c r="J145" s="397">
        <v>660</v>
      </c>
      <c r="K145" s="272">
        <v>848.09</v>
      </c>
      <c r="L145" s="173">
        <f t="shared" si="7"/>
        <v>18.149017203362849</v>
      </c>
      <c r="M145" s="385">
        <v>1.008232419554264</v>
      </c>
      <c r="N145" s="169">
        <v>0</v>
      </c>
      <c r="O145" s="405">
        <v>0</v>
      </c>
      <c r="P145" s="272">
        <v>4192</v>
      </c>
      <c r="Q145" s="15">
        <v>663</v>
      </c>
      <c r="R145" s="161">
        <v>0.15815839694656489</v>
      </c>
      <c r="S145" s="409">
        <v>1.1159552072526639</v>
      </c>
      <c r="T145" s="162">
        <v>919719.79531031987</v>
      </c>
      <c r="U145" s="162">
        <v>0</v>
      </c>
      <c r="V145" s="162">
        <v>0</v>
      </c>
      <c r="W145" s="162">
        <v>1133576.3999999999</v>
      </c>
      <c r="X145" s="162">
        <v>644492.16757589148</v>
      </c>
      <c r="Y145" s="162">
        <v>0</v>
      </c>
      <c r="Z145" s="158">
        <v>0</v>
      </c>
      <c r="AA145" s="162">
        <v>488335.92789743829</v>
      </c>
      <c r="AB145" s="177">
        <f>SUM(Muut[[#This Row],[Työttömyysaste]:[Koulutustausta]])</f>
        <v>3186124.2907836498</v>
      </c>
      <c r="AD145" s="62"/>
    </row>
    <row r="146" spans="1:30" s="45" customFormat="1" x14ac:dyDescent="0.25">
      <c r="A146" s="90">
        <v>433</v>
      </c>
      <c r="B146" s="154" t="s">
        <v>145</v>
      </c>
      <c r="C146" s="403">
        <v>7749</v>
      </c>
      <c r="D146" s="136">
        <v>204.33333333333334</v>
      </c>
      <c r="E146" s="41">
        <v>3611</v>
      </c>
      <c r="F146" s="338">
        <f t="shared" si="6"/>
        <v>5.6586356503277029E-2</v>
      </c>
      <c r="G146" s="385">
        <f>Muut[[#This Row],[Keskim. työttömyysaste 2022, %]]/$F$12</f>
        <v>0.59621227964158519</v>
      </c>
      <c r="H146" s="169">
        <v>0</v>
      </c>
      <c r="I146" s="391">
        <v>37</v>
      </c>
      <c r="J146" s="397">
        <v>246</v>
      </c>
      <c r="K146" s="272">
        <v>597.69000000000005</v>
      </c>
      <c r="L146" s="173">
        <f t="shared" si="7"/>
        <v>12.964914922451436</v>
      </c>
      <c r="M146" s="385">
        <v>1.4113804554005187</v>
      </c>
      <c r="N146" s="169">
        <v>0</v>
      </c>
      <c r="O146" s="405">
        <v>0</v>
      </c>
      <c r="P146" s="272">
        <v>2309</v>
      </c>
      <c r="Q146" s="15">
        <v>296</v>
      </c>
      <c r="R146" s="161">
        <v>0.12819402338674751</v>
      </c>
      <c r="S146" s="409">
        <v>0.90452856565968009</v>
      </c>
      <c r="T146" s="162">
        <v>320030.79110887693</v>
      </c>
      <c r="U146" s="162">
        <v>0</v>
      </c>
      <c r="V146" s="162">
        <v>0</v>
      </c>
      <c r="W146" s="162">
        <v>422514.83999999997</v>
      </c>
      <c r="X146" s="162">
        <v>454204.77029375971</v>
      </c>
      <c r="Y146" s="162">
        <v>0</v>
      </c>
      <c r="Z146" s="158">
        <v>0</v>
      </c>
      <c r="AA146" s="162">
        <v>199271.32444608974</v>
      </c>
      <c r="AB146" s="177">
        <f>SUM(Muut[[#This Row],[Työttömyysaste]:[Koulutustausta]])</f>
        <v>1396021.7258487265</v>
      </c>
      <c r="AD146" s="62"/>
    </row>
    <row r="147" spans="1:30" s="45" customFormat="1" x14ac:dyDescent="0.25">
      <c r="A147" s="90">
        <v>434</v>
      </c>
      <c r="B147" s="154" t="s">
        <v>146</v>
      </c>
      <c r="C147" s="403">
        <v>14568</v>
      </c>
      <c r="D147" s="136">
        <v>702</v>
      </c>
      <c r="E147" s="41">
        <v>6745</v>
      </c>
      <c r="F147" s="338">
        <f t="shared" si="6"/>
        <v>0.10407709414381024</v>
      </c>
      <c r="G147" s="385">
        <f>Muut[[#This Row],[Keskim. työttömyysaste 2022, %]]/$F$12</f>
        <v>1.0965901569287186</v>
      </c>
      <c r="H147" s="169">
        <v>1</v>
      </c>
      <c r="I147" s="391">
        <v>5747</v>
      </c>
      <c r="J147" s="397">
        <v>720</v>
      </c>
      <c r="K147" s="272">
        <v>819.82</v>
      </c>
      <c r="L147" s="173">
        <f t="shared" si="7"/>
        <v>17.769754336317728</v>
      </c>
      <c r="M147" s="385">
        <v>1.0297512943147593</v>
      </c>
      <c r="N147" s="169">
        <v>3</v>
      </c>
      <c r="O147" s="405">
        <v>708</v>
      </c>
      <c r="P147" s="272">
        <v>4182</v>
      </c>
      <c r="Q147" s="15">
        <v>660</v>
      </c>
      <c r="R147" s="161">
        <v>0.15781922525107603</v>
      </c>
      <c r="S147" s="409">
        <v>1.1135620341613774</v>
      </c>
      <c r="T147" s="162">
        <v>1106596.9368831497</v>
      </c>
      <c r="U147" s="162">
        <v>299819.63760000002</v>
      </c>
      <c r="V147" s="162">
        <v>1571398.1871</v>
      </c>
      <c r="W147" s="162">
        <v>1236628.8</v>
      </c>
      <c r="X147" s="162">
        <v>623008.84201213007</v>
      </c>
      <c r="Y147" s="162">
        <v>0</v>
      </c>
      <c r="Z147" s="158">
        <v>209582.15999999997</v>
      </c>
      <c r="AA147" s="162">
        <v>461202.02781943762</v>
      </c>
      <c r="AB147" s="177">
        <f>SUM(Muut[[#This Row],[Työttömyysaste]:[Koulutustausta]])</f>
        <v>5508236.591414717</v>
      </c>
      <c r="AD147" s="62"/>
    </row>
    <row r="148" spans="1:30" s="45" customFormat="1" x14ac:dyDescent="0.25">
      <c r="A148" s="90">
        <v>435</v>
      </c>
      <c r="B148" s="154" t="s">
        <v>147</v>
      </c>
      <c r="C148" s="403">
        <v>692</v>
      </c>
      <c r="D148" s="136">
        <v>28.666666666666668</v>
      </c>
      <c r="E148" s="41">
        <v>284</v>
      </c>
      <c r="F148" s="338">
        <f t="shared" si="6"/>
        <v>0.10093896713615023</v>
      </c>
      <c r="G148" s="385">
        <f>Muut[[#This Row],[Keskim. työttömyysaste 2022, %]]/$F$12</f>
        <v>1.0635258288351888</v>
      </c>
      <c r="H148" s="169">
        <v>0</v>
      </c>
      <c r="I148" s="391">
        <v>0</v>
      </c>
      <c r="J148" s="397">
        <v>4</v>
      </c>
      <c r="K148" s="272">
        <v>214.5</v>
      </c>
      <c r="L148" s="173">
        <f t="shared" si="7"/>
        <v>3.2261072261072261</v>
      </c>
      <c r="M148" s="385">
        <v>5.6719836772314096</v>
      </c>
      <c r="N148" s="169">
        <v>3</v>
      </c>
      <c r="O148" s="405">
        <v>309</v>
      </c>
      <c r="P148" s="272">
        <v>140</v>
      </c>
      <c r="Q148" s="15">
        <v>23</v>
      </c>
      <c r="R148" s="161">
        <v>0.16428571428571428</v>
      </c>
      <c r="S148" s="409">
        <v>1.159189153872795</v>
      </c>
      <c r="T148" s="162">
        <v>50979.940441082159</v>
      </c>
      <c r="U148" s="162">
        <v>0</v>
      </c>
      <c r="V148" s="162">
        <v>0</v>
      </c>
      <c r="W148" s="162">
        <v>6870.16</v>
      </c>
      <c r="X148" s="162">
        <v>163005.77762387093</v>
      </c>
      <c r="Y148" s="162">
        <v>0</v>
      </c>
      <c r="Z148" s="158">
        <v>91470.18</v>
      </c>
      <c r="AA148" s="162">
        <v>22805.377370065664</v>
      </c>
      <c r="AB148" s="177">
        <f>SUM(Muut[[#This Row],[Työttömyysaste]:[Koulutustausta]])</f>
        <v>335131.43543501874</v>
      </c>
      <c r="AD148" s="62"/>
    </row>
    <row r="149" spans="1:30" s="45" customFormat="1" x14ac:dyDescent="0.25">
      <c r="A149" s="90">
        <v>436</v>
      </c>
      <c r="B149" s="154" t="s">
        <v>148</v>
      </c>
      <c r="C149" s="403">
        <v>1988</v>
      </c>
      <c r="D149" s="136">
        <v>49.666666666666664</v>
      </c>
      <c r="E149" s="41">
        <v>824</v>
      </c>
      <c r="F149" s="338">
        <f t="shared" si="6"/>
        <v>6.0275080906148866E-2</v>
      </c>
      <c r="G149" s="385">
        <f>Muut[[#This Row],[Keskim. työttömyysaste 2022, %]]/$F$12</f>
        <v>0.63507788119482178</v>
      </c>
      <c r="H149" s="169">
        <v>0</v>
      </c>
      <c r="I149" s="391">
        <v>3</v>
      </c>
      <c r="J149" s="397">
        <v>33</v>
      </c>
      <c r="K149" s="272">
        <v>214.12</v>
      </c>
      <c r="L149" s="173">
        <f t="shared" si="7"/>
        <v>9.2845133569960776</v>
      </c>
      <c r="M149" s="385">
        <v>1.9708547797704696</v>
      </c>
      <c r="N149" s="169">
        <v>0</v>
      </c>
      <c r="O149" s="405">
        <v>0</v>
      </c>
      <c r="P149" s="272">
        <v>548</v>
      </c>
      <c r="Q149" s="15">
        <v>53</v>
      </c>
      <c r="R149" s="161">
        <v>9.6715328467153291E-2</v>
      </c>
      <c r="S149" s="409">
        <v>0.6824169725274627</v>
      </c>
      <c r="T149" s="162">
        <v>87455.787522766215</v>
      </c>
      <c r="U149" s="162">
        <v>0</v>
      </c>
      <c r="V149" s="162">
        <v>0</v>
      </c>
      <c r="W149" s="162">
        <v>56678.82</v>
      </c>
      <c r="X149" s="162">
        <v>162717.00281968879</v>
      </c>
      <c r="Y149" s="162">
        <v>0</v>
      </c>
      <c r="Z149" s="158">
        <v>0</v>
      </c>
      <c r="AA149" s="162">
        <v>38569.415683564061</v>
      </c>
      <c r="AB149" s="177">
        <f>SUM(Muut[[#This Row],[Työttömyysaste]:[Koulutustausta]])</f>
        <v>345421.02602601901</v>
      </c>
      <c r="AD149" s="62"/>
    </row>
    <row r="150" spans="1:30" s="45" customFormat="1" x14ac:dyDescent="0.25">
      <c r="A150" s="90">
        <v>440</v>
      </c>
      <c r="B150" s="154" t="s">
        <v>149</v>
      </c>
      <c r="C150" s="403">
        <v>5732</v>
      </c>
      <c r="D150" s="136">
        <v>50.333333333333336</v>
      </c>
      <c r="E150" s="41">
        <v>2443</v>
      </c>
      <c r="F150" s="338">
        <f t="shared" si="6"/>
        <v>2.0603083640332923E-2</v>
      </c>
      <c r="G150" s="385">
        <f>Muut[[#This Row],[Keskim. työttömyysaste 2022, %]]/$F$12</f>
        <v>0.21708079869283969</v>
      </c>
      <c r="H150" s="392">
        <v>3</v>
      </c>
      <c r="I150" s="391">
        <v>5277</v>
      </c>
      <c r="J150" s="397">
        <v>152</v>
      </c>
      <c r="K150" s="272">
        <v>142.74</v>
      </c>
      <c r="L150" s="173">
        <f t="shared" si="7"/>
        <v>40.156928681518842</v>
      </c>
      <c r="M150" s="385">
        <v>0.45567298417171659</v>
      </c>
      <c r="N150" s="169">
        <v>3</v>
      </c>
      <c r="O150" s="405">
        <v>2142</v>
      </c>
      <c r="P150" s="272">
        <v>1534</v>
      </c>
      <c r="Q150" s="15">
        <v>128</v>
      </c>
      <c r="R150" s="161">
        <v>8.344198174706649E-2</v>
      </c>
      <c r="S150" s="409">
        <v>0.58876111437561607</v>
      </c>
      <c r="T150" s="162">
        <v>86193.155456696622</v>
      </c>
      <c r="U150" s="162">
        <v>117968.5724</v>
      </c>
      <c r="V150" s="162">
        <v>1442886.4161</v>
      </c>
      <c r="W150" s="162">
        <v>261066.08</v>
      </c>
      <c r="X150" s="162">
        <v>108472.93565515777</v>
      </c>
      <c r="Y150" s="162">
        <v>0</v>
      </c>
      <c r="Z150" s="158">
        <v>634074.84</v>
      </c>
      <c r="AA150" s="162">
        <v>95944.958657097319</v>
      </c>
      <c r="AB150" s="177">
        <f>SUM(Muut[[#This Row],[Työttömyysaste]:[Koulutustausta]])</f>
        <v>2746606.9582689521</v>
      </c>
      <c r="AD150" s="62"/>
    </row>
    <row r="151" spans="1:30" s="45" customFormat="1" x14ac:dyDescent="0.25">
      <c r="A151" s="90">
        <v>441</v>
      </c>
      <c r="B151" s="154" t="s">
        <v>150</v>
      </c>
      <c r="C151" s="403">
        <v>4421</v>
      </c>
      <c r="D151" s="136">
        <v>196.58333333333334</v>
      </c>
      <c r="E151" s="41">
        <v>1911</v>
      </c>
      <c r="F151" s="338">
        <f t="shared" si="6"/>
        <v>0.10286935286935288</v>
      </c>
      <c r="G151" s="385">
        <f>Muut[[#This Row],[Keskim. työttömyysaste 2022, %]]/$F$12</f>
        <v>1.083865001556332</v>
      </c>
      <c r="H151" s="169">
        <v>0</v>
      </c>
      <c r="I151" s="391">
        <v>13</v>
      </c>
      <c r="J151" s="397">
        <v>209</v>
      </c>
      <c r="K151" s="272">
        <v>750.16</v>
      </c>
      <c r="L151" s="173">
        <f t="shared" si="7"/>
        <v>5.8934094059933884</v>
      </c>
      <c r="M151" s="385">
        <v>3.1048967188448908</v>
      </c>
      <c r="N151" s="169">
        <v>0</v>
      </c>
      <c r="O151" s="405">
        <v>0</v>
      </c>
      <c r="P151" s="272">
        <v>1111</v>
      </c>
      <c r="Q151" s="15">
        <v>144</v>
      </c>
      <c r="R151" s="161">
        <v>0.12961296129612962</v>
      </c>
      <c r="S151" s="409">
        <v>0.91454049787013458</v>
      </c>
      <c r="T151" s="162">
        <v>331925.71199616528</v>
      </c>
      <c r="U151" s="162">
        <v>0</v>
      </c>
      <c r="V151" s="162">
        <v>0</v>
      </c>
      <c r="W151" s="162">
        <v>358965.86</v>
      </c>
      <c r="X151" s="162">
        <v>570071.86080337083</v>
      </c>
      <c r="Y151" s="162">
        <v>0</v>
      </c>
      <c r="Z151" s="158">
        <v>0</v>
      </c>
      <c r="AA151" s="162">
        <v>114947.70807301428</v>
      </c>
      <c r="AB151" s="177">
        <f>SUM(Muut[[#This Row],[Työttömyysaste]:[Koulutustausta]])</f>
        <v>1375911.1408725502</v>
      </c>
      <c r="AD151" s="62"/>
    </row>
    <row r="152" spans="1:30" s="45" customFormat="1" x14ac:dyDescent="0.25">
      <c r="A152" s="90">
        <v>444</v>
      </c>
      <c r="B152" s="154" t="s">
        <v>151</v>
      </c>
      <c r="C152" s="403">
        <v>45811</v>
      </c>
      <c r="D152" s="136">
        <v>1796.6666666666667</v>
      </c>
      <c r="E152" s="41">
        <v>21411</v>
      </c>
      <c r="F152" s="338">
        <f t="shared" si="6"/>
        <v>8.3913253312160416E-2</v>
      </c>
      <c r="G152" s="385">
        <f>Muut[[#This Row],[Keskim. työttömyysaste 2022, %]]/$F$12</f>
        <v>0.88413736350895145</v>
      </c>
      <c r="H152" s="169">
        <v>1</v>
      </c>
      <c r="I152" s="391">
        <v>1602</v>
      </c>
      <c r="J152" s="397">
        <v>2567</v>
      </c>
      <c r="K152" s="272">
        <v>940.16</v>
      </c>
      <c r="L152" s="173">
        <f t="shared" si="7"/>
        <v>48.726812457454052</v>
      </c>
      <c r="M152" s="385">
        <v>0.37553097780520345</v>
      </c>
      <c r="N152" s="169">
        <v>0</v>
      </c>
      <c r="O152" s="405">
        <v>0</v>
      </c>
      <c r="P152" s="272">
        <v>13909</v>
      </c>
      <c r="Q152" s="15">
        <v>2184</v>
      </c>
      <c r="R152" s="161">
        <v>0.15702063412179165</v>
      </c>
      <c r="S152" s="409">
        <v>1.1079272278760572</v>
      </c>
      <c r="T152" s="162">
        <v>2805657.8249450126</v>
      </c>
      <c r="U152" s="162">
        <v>942822.44770000002</v>
      </c>
      <c r="V152" s="162">
        <v>438033.73860000004</v>
      </c>
      <c r="W152" s="162">
        <v>4408925.18</v>
      </c>
      <c r="X152" s="162">
        <v>714459.26289444522</v>
      </c>
      <c r="Y152" s="162">
        <v>0</v>
      </c>
      <c r="Z152" s="158">
        <v>0</v>
      </c>
      <c r="AA152" s="162">
        <v>1442971.8779360205</v>
      </c>
      <c r="AB152" s="177">
        <f>SUM(Muut[[#This Row],[Työttömyysaste]:[Koulutustausta]])</f>
        <v>10752870.332075479</v>
      </c>
      <c r="AD152" s="62"/>
    </row>
    <row r="153" spans="1:30" s="45" customFormat="1" x14ac:dyDescent="0.25">
      <c r="A153" s="90">
        <v>445</v>
      </c>
      <c r="B153" s="154" t="s">
        <v>152</v>
      </c>
      <c r="C153" s="403">
        <v>14991</v>
      </c>
      <c r="D153" s="136">
        <v>376.66666666666669</v>
      </c>
      <c r="E153" s="41">
        <v>6791</v>
      </c>
      <c r="F153" s="338">
        <f t="shared" si="6"/>
        <v>5.5465567172237766E-2</v>
      </c>
      <c r="G153" s="385">
        <f>Muut[[#This Row],[Keskim. työttömyysaste 2022, %]]/$F$12</f>
        <v>0.58440327826122263</v>
      </c>
      <c r="H153" s="169">
        <v>3</v>
      </c>
      <c r="I153" s="391">
        <v>8181</v>
      </c>
      <c r="J153" s="397">
        <v>587</v>
      </c>
      <c r="K153" s="272">
        <v>883.98</v>
      </c>
      <c r="L153" s="173">
        <f t="shared" si="7"/>
        <v>16.958528473494876</v>
      </c>
      <c r="M153" s="385">
        <v>1.0790103372517132</v>
      </c>
      <c r="N153" s="169">
        <v>1</v>
      </c>
      <c r="O153" s="405">
        <v>0</v>
      </c>
      <c r="P153" s="272">
        <v>4372</v>
      </c>
      <c r="Q153" s="15">
        <v>536</v>
      </c>
      <c r="R153" s="161">
        <v>0.12259835315645014</v>
      </c>
      <c r="S153" s="409">
        <v>0.86504588594031728</v>
      </c>
      <c r="T153" s="162">
        <v>606859.89174155693</v>
      </c>
      <c r="U153" s="162">
        <v>308525.27370000002</v>
      </c>
      <c r="V153" s="162">
        <v>2236925.1033000001</v>
      </c>
      <c r="W153" s="162">
        <v>1008195.98</v>
      </c>
      <c r="X153" s="162">
        <v>671766.18789720023</v>
      </c>
      <c r="Y153" s="162">
        <v>6066557.8799999999</v>
      </c>
      <c r="Z153" s="158">
        <v>0</v>
      </c>
      <c r="AA153" s="162">
        <v>368677.47876841278</v>
      </c>
      <c r="AB153" s="177">
        <f>SUM(Muut[[#This Row],[Työttömyysaste]:[Koulutustausta]])</f>
        <v>11267507.795407169</v>
      </c>
      <c r="AD153" s="62"/>
    </row>
    <row r="154" spans="1:30" s="45" customFormat="1" x14ac:dyDescent="0.25">
      <c r="A154" s="90">
        <v>475</v>
      </c>
      <c r="B154" s="154" t="s">
        <v>153</v>
      </c>
      <c r="C154" s="403">
        <v>5479</v>
      </c>
      <c r="D154" s="136">
        <v>93.25</v>
      </c>
      <c r="E154" s="41">
        <v>2583</v>
      </c>
      <c r="F154" s="338">
        <f t="shared" si="6"/>
        <v>3.6101432442895855E-2</v>
      </c>
      <c r="G154" s="385">
        <f>Muut[[#This Row],[Keskim. työttömyysaste 2022, %]]/$F$12</f>
        <v>0.38037644876215193</v>
      </c>
      <c r="H154" s="169">
        <v>3</v>
      </c>
      <c r="I154" s="391">
        <v>4671</v>
      </c>
      <c r="J154" s="397">
        <v>283</v>
      </c>
      <c r="K154" s="272">
        <v>522.11</v>
      </c>
      <c r="L154" s="173">
        <f t="shared" si="7"/>
        <v>10.493957212081744</v>
      </c>
      <c r="M154" s="385">
        <v>1.7437108954867302</v>
      </c>
      <c r="N154" s="169">
        <v>1</v>
      </c>
      <c r="O154" s="405">
        <v>0</v>
      </c>
      <c r="P154" s="272">
        <v>1624</v>
      </c>
      <c r="Q154" s="15">
        <v>163</v>
      </c>
      <c r="R154" s="161">
        <v>0.10036945812807882</v>
      </c>
      <c r="S154" s="409">
        <v>0.70820027016966114</v>
      </c>
      <c r="T154" s="162">
        <v>144364.3991229276</v>
      </c>
      <c r="U154" s="162">
        <v>112761.6553</v>
      </c>
      <c r="V154" s="162">
        <v>1277188.2603</v>
      </c>
      <c r="W154" s="162">
        <v>486063.82</v>
      </c>
      <c r="X154" s="162">
        <v>396768.98160932062</v>
      </c>
      <c r="Y154" s="162">
        <v>2217241.7200000002</v>
      </c>
      <c r="Z154" s="158">
        <v>0</v>
      </c>
      <c r="AA154" s="162">
        <v>110314.91843777968</v>
      </c>
      <c r="AB154" s="177">
        <f>SUM(Muut[[#This Row],[Työttömyysaste]:[Koulutustausta]])</f>
        <v>4744703.7547700284</v>
      </c>
      <c r="AD154" s="62"/>
    </row>
    <row r="155" spans="1:30" s="45" customFormat="1" x14ac:dyDescent="0.25">
      <c r="A155" s="90">
        <v>480</v>
      </c>
      <c r="B155" s="154" t="s">
        <v>154</v>
      </c>
      <c r="C155" s="403">
        <v>1978</v>
      </c>
      <c r="D155" s="136">
        <v>53.916666666666664</v>
      </c>
      <c r="E155" s="41">
        <v>906</v>
      </c>
      <c r="F155" s="338">
        <f t="shared" si="6"/>
        <v>5.9510669610007352E-2</v>
      </c>
      <c r="G155" s="385">
        <f>Muut[[#This Row],[Keskim. työttömyysaste 2022, %]]/$F$12</f>
        <v>0.62702379484575776</v>
      </c>
      <c r="H155" s="169">
        <v>0</v>
      </c>
      <c r="I155" s="391">
        <v>19</v>
      </c>
      <c r="J155" s="397">
        <v>58</v>
      </c>
      <c r="K155" s="272">
        <v>195.31</v>
      </c>
      <c r="L155" s="173">
        <f t="shared" si="7"/>
        <v>10.127489631867288</v>
      </c>
      <c r="M155" s="385">
        <v>1.8068078262850473</v>
      </c>
      <c r="N155" s="169">
        <v>0</v>
      </c>
      <c r="O155" s="405">
        <v>0</v>
      </c>
      <c r="P155" s="272">
        <v>588</v>
      </c>
      <c r="Q155" s="15">
        <v>89</v>
      </c>
      <c r="R155" s="161">
        <v>0.15136054421768708</v>
      </c>
      <c r="S155" s="409">
        <v>1.0679900071912916</v>
      </c>
      <c r="T155" s="162">
        <v>85912.329896014038</v>
      </c>
      <c r="U155" s="162">
        <v>0</v>
      </c>
      <c r="V155" s="162">
        <v>0</v>
      </c>
      <c r="W155" s="162">
        <v>99617.319999999992</v>
      </c>
      <c r="X155" s="162">
        <v>148422.65001267244</v>
      </c>
      <c r="Y155" s="162">
        <v>0</v>
      </c>
      <c r="Z155" s="158">
        <v>0</v>
      </c>
      <c r="AA155" s="162">
        <v>60057.926778998968</v>
      </c>
      <c r="AB155" s="177">
        <f>SUM(Muut[[#This Row],[Työttömyysaste]:[Koulutustausta]])</f>
        <v>394010.22668768541</v>
      </c>
      <c r="AD155" s="62"/>
    </row>
    <row r="156" spans="1:30" s="45" customFormat="1" x14ac:dyDescent="0.25">
      <c r="A156" s="90">
        <v>481</v>
      </c>
      <c r="B156" s="154" t="s">
        <v>155</v>
      </c>
      <c r="C156" s="403">
        <v>9642</v>
      </c>
      <c r="D156" s="136">
        <v>221.25</v>
      </c>
      <c r="E156" s="41">
        <v>4789</v>
      </c>
      <c r="F156" s="338">
        <f t="shared" si="6"/>
        <v>4.6199624138651078E-2</v>
      </c>
      <c r="G156" s="385">
        <f>Muut[[#This Row],[Keskim. työttömyysaste 2022, %]]/$F$12</f>
        <v>0.48677428497617425</v>
      </c>
      <c r="H156" s="169">
        <v>0</v>
      </c>
      <c r="I156" s="391">
        <v>123</v>
      </c>
      <c r="J156" s="397">
        <v>241</v>
      </c>
      <c r="K156" s="272">
        <v>174.89</v>
      </c>
      <c r="L156" s="173">
        <f t="shared" si="7"/>
        <v>55.131797129624339</v>
      </c>
      <c r="M156" s="385">
        <v>0.33190333854809301</v>
      </c>
      <c r="N156" s="169">
        <v>0</v>
      </c>
      <c r="O156" s="405">
        <v>0</v>
      </c>
      <c r="P156" s="272">
        <v>3365</v>
      </c>
      <c r="Q156" s="15">
        <v>287</v>
      </c>
      <c r="R156" s="161">
        <v>8.5289747399702825E-2</v>
      </c>
      <c r="S156" s="409">
        <v>0.6017988268313057</v>
      </c>
      <c r="T156" s="162">
        <v>325117.19721312862</v>
      </c>
      <c r="U156" s="162">
        <v>0</v>
      </c>
      <c r="V156" s="162">
        <v>0</v>
      </c>
      <c r="W156" s="162">
        <v>413927.14</v>
      </c>
      <c r="X156" s="162">
        <v>132904.803956358</v>
      </c>
      <c r="Y156" s="162">
        <v>0</v>
      </c>
      <c r="Z156" s="158">
        <v>0</v>
      </c>
      <c r="AA156" s="162">
        <v>164966.33411658078</v>
      </c>
      <c r="AB156" s="177">
        <f>SUM(Muut[[#This Row],[Työttömyysaste]:[Koulutustausta]])</f>
        <v>1036915.4752860673</v>
      </c>
      <c r="AD156" s="62"/>
    </row>
    <row r="157" spans="1:30" s="45" customFormat="1" x14ac:dyDescent="0.25">
      <c r="A157" s="90">
        <v>483</v>
      </c>
      <c r="B157" s="154" t="s">
        <v>156</v>
      </c>
      <c r="C157" s="403">
        <v>1067</v>
      </c>
      <c r="D157" s="136">
        <v>30.416666666666668</v>
      </c>
      <c r="E157" s="41">
        <v>413</v>
      </c>
      <c r="F157" s="338">
        <f t="shared" si="6"/>
        <v>7.3648103309120264E-2</v>
      </c>
      <c r="G157" s="385">
        <f>Muut[[#This Row],[Keskim. työttömyysaste 2022, %]]/$F$12</f>
        <v>0.77598040019888281</v>
      </c>
      <c r="H157" s="169">
        <v>0</v>
      </c>
      <c r="I157" s="391">
        <v>3</v>
      </c>
      <c r="J157" s="397">
        <v>3</v>
      </c>
      <c r="K157" s="272">
        <v>229.97</v>
      </c>
      <c r="L157" s="173">
        <f t="shared" si="7"/>
        <v>4.6397356176892641</v>
      </c>
      <c r="M157" s="385">
        <v>3.943851338794965</v>
      </c>
      <c r="N157" s="169">
        <v>0</v>
      </c>
      <c r="O157" s="405">
        <v>0</v>
      </c>
      <c r="P157" s="272">
        <v>226</v>
      </c>
      <c r="Q157" s="15">
        <v>21</v>
      </c>
      <c r="R157" s="161">
        <v>9.2920353982300891E-2</v>
      </c>
      <c r="S157" s="409">
        <v>0.65563988310619814</v>
      </c>
      <c r="T157" s="162">
        <v>57353.557197335642</v>
      </c>
      <c r="U157" s="162">
        <v>0</v>
      </c>
      <c r="V157" s="162">
        <v>0</v>
      </c>
      <c r="W157" s="162">
        <v>5152.62</v>
      </c>
      <c r="X157" s="162">
        <v>174761.95188886527</v>
      </c>
      <c r="Y157" s="162">
        <v>0</v>
      </c>
      <c r="Z157" s="158">
        <v>0</v>
      </c>
      <c r="AA157" s="162">
        <v>19888.71128244873</v>
      </c>
      <c r="AB157" s="177">
        <f>SUM(Muut[[#This Row],[Työttömyysaste]:[Koulutustausta]])</f>
        <v>257156.84036864963</v>
      </c>
      <c r="AD157" s="62"/>
    </row>
    <row r="158" spans="1:30" s="45" customFormat="1" x14ac:dyDescent="0.25">
      <c r="A158" s="90">
        <v>484</v>
      </c>
      <c r="B158" s="154" t="s">
        <v>157</v>
      </c>
      <c r="C158" s="403">
        <v>2967</v>
      </c>
      <c r="D158" s="136">
        <v>102.5</v>
      </c>
      <c r="E158" s="41">
        <v>1195</v>
      </c>
      <c r="F158" s="338">
        <f t="shared" si="6"/>
        <v>8.5774058577405859E-2</v>
      </c>
      <c r="G158" s="385">
        <f>Muut[[#This Row],[Keskim. työttömyysaste 2022, %]]/$F$12</f>
        <v>0.90374341376060174</v>
      </c>
      <c r="H158" s="169">
        <v>0</v>
      </c>
      <c r="I158" s="391">
        <v>15</v>
      </c>
      <c r="J158" s="397">
        <v>59</v>
      </c>
      <c r="K158" s="272">
        <v>446.28</v>
      </c>
      <c r="L158" s="173">
        <f t="shared" si="7"/>
        <v>6.6482925517612266</v>
      </c>
      <c r="M158" s="385">
        <v>2.7523499281978765</v>
      </c>
      <c r="N158" s="169">
        <v>0</v>
      </c>
      <c r="O158" s="405">
        <v>0</v>
      </c>
      <c r="P158" s="272">
        <v>704</v>
      </c>
      <c r="Q158" s="15">
        <v>120</v>
      </c>
      <c r="R158" s="161">
        <v>0.17045454545454544</v>
      </c>
      <c r="S158" s="409">
        <v>1.2027160193344217</v>
      </c>
      <c r="T158" s="162">
        <v>185741.04270664114</v>
      </c>
      <c r="U158" s="162">
        <v>0</v>
      </c>
      <c r="V158" s="162">
        <v>0</v>
      </c>
      <c r="W158" s="162">
        <v>101334.86</v>
      </c>
      <c r="X158" s="162">
        <v>339143.20950107754</v>
      </c>
      <c r="Y158" s="162">
        <v>0</v>
      </c>
      <c r="Z158" s="158">
        <v>0</v>
      </c>
      <c r="AA158" s="162">
        <v>101451.27314685346</v>
      </c>
      <c r="AB158" s="177">
        <f>SUM(Muut[[#This Row],[Työttömyysaste]:[Koulutustausta]])</f>
        <v>727670.38535457209</v>
      </c>
      <c r="AD158" s="62"/>
    </row>
    <row r="159" spans="1:30" s="45" customFormat="1" x14ac:dyDescent="0.25">
      <c r="A159" s="90">
        <v>489</v>
      </c>
      <c r="B159" s="154" t="s">
        <v>158</v>
      </c>
      <c r="C159" s="403">
        <v>1791</v>
      </c>
      <c r="D159" s="136">
        <v>74</v>
      </c>
      <c r="E159" s="41">
        <v>756</v>
      </c>
      <c r="F159" s="338">
        <f t="shared" si="6"/>
        <v>9.7883597883597878E-2</v>
      </c>
      <c r="G159" s="385">
        <f>Muut[[#This Row],[Keskim. työttömyysaste 2022, %]]/$F$12</f>
        <v>1.0313334633997937</v>
      </c>
      <c r="H159" s="169">
        <v>0</v>
      </c>
      <c r="I159" s="391">
        <v>6</v>
      </c>
      <c r="J159" s="397">
        <v>90</v>
      </c>
      <c r="K159" s="272">
        <v>422.63</v>
      </c>
      <c r="L159" s="173">
        <f t="shared" si="7"/>
        <v>4.2377493315666186</v>
      </c>
      <c r="M159" s="385">
        <v>4.3179589201218498</v>
      </c>
      <c r="N159" s="169">
        <v>0</v>
      </c>
      <c r="O159" s="405">
        <v>0</v>
      </c>
      <c r="P159" s="272">
        <v>443</v>
      </c>
      <c r="Q159" s="15">
        <v>83</v>
      </c>
      <c r="R159" s="161">
        <v>0.18735891647855529</v>
      </c>
      <c r="S159" s="409">
        <v>1.3219921452548706</v>
      </c>
      <c r="T159" s="162">
        <v>127949.87999637934</v>
      </c>
      <c r="U159" s="162">
        <v>0</v>
      </c>
      <c r="V159" s="162">
        <v>0</v>
      </c>
      <c r="W159" s="162">
        <v>154578.6</v>
      </c>
      <c r="X159" s="162">
        <v>321170.77760921483</v>
      </c>
      <c r="Y159" s="162">
        <v>0</v>
      </c>
      <c r="Z159" s="158">
        <v>0</v>
      </c>
      <c r="AA159" s="162">
        <v>67313.367911066394</v>
      </c>
      <c r="AB159" s="177">
        <f>SUM(Muut[[#This Row],[Työttömyysaste]:[Koulutustausta]])</f>
        <v>671012.62551666051</v>
      </c>
      <c r="AD159" s="62"/>
    </row>
    <row r="160" spans="1:30" s="45" customFormat="1" x14ac:dyDescent="0.25">
      <c r="A160" s="90">
        <v>491</v>
      </c>
      <c r="B160" s="154" t="s">
        <v>159</v>
      </c>
      <c r="C160" s="403">
        <v>51980</v>
      </c>
      <c r="D160" s="136">
        <v>2312.75</v>
      </c>
      <c r="E160" s="41">
        <v>23508</v>
      </c>
      <c r="F160" s="338">
        <f t="shared" si="6"/>
        <v>9.8381402075889066E-2</v>
      </c>
      <c r="G160" s="385">
        <f>Muut[[#This Row],[Keskim. työttömyysaste 2022, %]]/$F$12</f>
        <v>1.0365784904812576</v>
      </c>
      <c r="H160" s="169">
        <v>0</v>
      </c>
      <c r="I160" s="391">
        <v>85</v>
      </c>
      <c r="J160" s="397">
        <v>2364</v>
      </c>
      <c r="K160" s="272">
        <v>2548.35</v>
      </c>
      <c r="L160" s="173">
        <f t="shared" si="7"/>
        <v>20.397512115682698</v>
      </c>
      <c r="M160" s="385">
        <v>0.89709114639572529</v>
      </c>
      <c r="N160" s="169">
        <v>3</v>
      </c>
      <c r="O160" s="405">
        <v>283</v>
      </c>
      <c r="P160" s="272">
        <v>14868</v>
      </c>
      <c r="Q160" s="15">
        <v>1663</v>
      </c>
      <c r="R160" s="161">
        <v>0.11185095507129406</v>
      </c>
      <c r="S160" s="409">
        <v>0.78921295459365359</v>
      </c>
      <c r="T160" s="162">
        <v>3732361.1100123962</v>
      </c>
      <c r="U160" s="162">
        <v>0</v>
      </c>
      <c r="V160" s="162">
        <v>0</v>
      </c>
      <c r="W160" s="162">
        <v>4060264.56</v>
      </c>
      <c r="X160" s="162">
        <v>1936577.032204156</v>
      </c>
      <c r="Y160" s="162">
        <v>0</v>
      </c>
      <c r="Z160" s="158">
        <v>83773.659999999989</v>
      </c>
      <c r="AA160" s="162">
        <v>1166292.1170670919</v>
      </c>
      <c r="AB160" s="177">
        <f>SUM(Muut[[#This Row],[Työttömyysaste]:[Koulutustausta]])</f>
        <v>10979268.479283644</v>
      </c>
      <c r="AD160" s="62"/>
    </row>
    <row r="161" spans="1:30" s="45" customFormat="1" x14ac:dyDescent="0.25">
      <c r="A161" s="90">
        <v>494</v>
      </c>
      <c r="B161" s="154" t="s">
        <v>160</v>
      </c>
      <c r="C161" s="403">
        <v>8882</v>
      </c>
      <c r="D161" s="136">
        <v>370.5</v>
      </c>
      <c r="E161" s="41">
        <v>3838</v>
      </c>
      <c r="F161" s="338">
        <f t="shared" si="6"/>
        <v>9.6534653465346537E-2</v>
      </c>
      <c r="G161" s="385">
        <f>Muut[[#This Row],[Keskim. työttömyysaste 2022, %]]/$F$12</f>
        <v>1.0171205457211505</v>
      </c>
      <c r="H161" s="169">
        <v>0</v>
      </c>
      <c r="I161" s="391">
        <v>5</v>
      </c>
      <c r="J161" s="397">
        <v>132</v>
      </c>
      <c r="K161" s="272">
        <v>784.59</v>
      </c>
      <c r="L161" s="173">
        <f t="shared" si="7"/>
        <v>11.32056233191858</v>
      </c>
      <c r="M161" s="385">
        <v>1.6163885671903118</v>
      </c>
      <c r="N161" s="169">
        <v>0</v>
      </c>
      <c r="O161" s="405">
        <v>0</v>
      </c>
      <c r="P161" s="272">
        <v>2664</v>
      </c>
      <c r="Q161" s="15">
        <v>226</v>
      </c>
      <c r="R161" s="161">
        <v>8.4834834834834838E-2</v>
      </c>
      <c r="S161" s="409">
        <v>0.59858899380688135</v>
      </c>
      <c r="T161" s="162">
        <v>625789.66087508865</v>
      </c>
      <c r="U161" s="162">
        <v>0</v>
      </c>
      <c r="V161" s="162">
        <v>0</v>
      </c>
      <c r="W161" s="162">
        <v>226715.28</v>
      </c>
      <c r="X161" s="162">
        <v>596236.37792966398</v>
      </c>
      <c r="Y161" s="162">
        <v>0</v>
      </c>
      <c r="Z161" s="158">
        <v>0</v>
      </c>
      <c r="AA161" s="162">
        <v>151152.85540428301</v>
      </c>
      <c r="AB161" s="177">
        <f>SUM(Muut[[#This Row],[Työttömyysaste]:[Koulutustausta]])</f>
        <v>1599894.1742090355</v>
      </c>
      <c r="AD161" s="62"/>
    </row>
    <row r="162" spans="1:30" s="45" customFormat="1" x14ac:dyDescent="0.25">
      <c r="A162" s="90">
        <v>495</v>
      </c>
      <c r="B162" s="154" t="s">
        <v>161</v>
      </c>
      <c r="C162" s="403">
        <v>1477</v>
      </c>
      <c r="D162" s="136">
        <v>58.75</v>
      </c>
      <c r="E162" s="41">
        <v>593</v>
      </c>
      <c r="F162" s="338">
        <f t="shared" si="6"/>
        <v>9.9072512647554803E-2</v>
      </c>
      <c r="G162" s="385">
        <f>Muut[[#This Row],[Keskim. työttömyysaste 2022, %]]/$F$12</f>
        <v>1.0438602565266359</v>
      </c>
      <c r="H162" s="169">
        <v>0</v>
      </c>
      <c r="I162" s="391">
        <v>2</v>
      </c>
      <c r="J162" s="397">
        <v>30</v>
      </c>
      <c r="K162" s="272">
        <v>733.25</v>
      </c>
      <c r="L162" s="173">
        <f t="shared" si="7"/>
        <v>2.0143198090692125</v>
      </c>
      <c r="M162" s="385">
        <v>9.0841719597316182</v>
      </c>
      <c r="N162" s="169">
        <v>0</v>
      </c>
      <c r="O162" s="405">
        <v>0</v>
      </c>
      <c r="P162" s="272">
        <v>336</v>
      </c>
      <c r="Q162" s="15">
        <v>54</v>
      </c>
      <c r="R162" s="161">
        <v>0.16071428571428573</v>
      </c>
      <c r="S162" s="409">
        <v>1.1339893896581692</v>
      </c>
      <c r="T162" s="162">
        <v>106799.21135509929</v>
      </c>
      <c r="U162" s="162">
        <v>0</v>
      </c>
      <c r="V162" s="162">
        <v>0</v>
      </c>
      <c r="W162" s="162">
        <v>51526.2</v>
      </c>
      <c r="X162" s="162">
        <v>557221.38201726507</v>
      </c>
      <c r="Y162" s="162">
        <v>0</v>
      </c>
      <c r="Z162" s="158">
        <v>0</v>
      </c>
      <c r="AA162" s="162">
        <v>47617.473199969048</v>
      </c>
      <c r="AB162" s="177">
        <f>SUM(Muut[[#This Row],[Työttömyysaste]:[Koulutustausta]])</f>
        <v>763164.26657233341</v>
      </c>
      <c r="AD162" s="62"/>
    </row>
    <row r="163" spans="1:30" s="45" customFormat="1" x14ac:dyDescent="0.25">
      <c r="A163" s="90">
        <v>498</v>
      </c>
      <c r="B163" s="154" t="s">
        <v>162</v>
      </c>
      <c r="C163" s="403">
        <v>2281</v>
      </c>
      <c r="D163" s="136">
        <v>134.33333333333334</v>
      </c>
      <c r="E163" s="41">
        <v>1054</v>
      </c>
      <c r="F163" s="338">
        <f t="shared" si="6"/>
        <v>0.12745098039215688</v>
      </c>
      <c r="G163" s="385">
        <f>Muut[[#This Row],[Keskim. työttömyysaste 2022, %]]/$F$12</f>
        <v>1.3428650342200812</v>
      </c>
      <c r="H163" s="169">
        <v>0</v>
      </c>
      <c r="I163" s="391">
        <v>13</v>
      </c>
      <c r="J163" s="397">
        <v>99</v>
      </c>
      <c r="K163" s="272">
        <v>1904.05</v>
      </c>
      <c r="L163" s="173">
        <f t="shared" si="7"/>
        <v>1.1979727423124393</v>
      </c>
      <c r="M163" s="385">
        <v>15.274494052474973</v>
      </c>
      <c r="N163" s="169">
        <v>0</v>
      </c>
      <c r="O163" s="405">
        <v>0</v>
      </c>
      <c r="P163" s="272">
        <v>674</v>
      </c>
      <c r="Q163" s="15">
        <v>87</v>
      </c>
      <c r="R163" s="161">
        <v>0.12908011869436201</v>
      </c>
      <c r="S163" s="409">
        <v>0.91078079565028014</v>
      </c>
      <c r="T163" s="162">
        <v>212179.21515948948</v>
      </c>
      <c r="U163" s="162">
        <v>0</v>
      </c>
      <c r="V163" s="162">
        <v>0</v>
      </c>
      <c r="W163" s="162">
        <v>170036.46</v>
      </c>
      <c r="X163" s="162">
        <v>1446951.7523763706</v>
      </c>
      <c r="Y163" s="162">
        <v>0</v>
      </c>
      <c r="Z163" s="158">
        <v>0</v>
      </c>
      <c r="AA163" s="162">
        <v>59063.068984389749</v>
      </c>
      <c r="AB163" s="177">
        <f>SUM(Muut[[#This Row],[Työttömyysaste]:[Koulutustausta]])</f>
        <v>1888230.4965202499</v>
      </c>
      <c r="AD163" s="62"/>
    </row>
    <row r="164" spans="1:30" s="45" customFormat="1" x14ac:dyDescent="0.25">
      <c r="A164" s="90">
        <v>499</v>
      </c>
      <c r="B164" s="154" t="s">
        <v>163</v>
      </c>
      <c r="C164" s="403">
        <v>19662</v>
      </c>
      <c r="D164" s="136">
        <v>328</v>
      </c>
      <c r="E164" s="41">
        <v>9337</v>
      </c>
      <c r="F164" s="338">
        <f t="shared" si="6"/>
        <v>3.5129056442112026E-2</v>
      </c>
      <c r="G164" s="385">
        <f>Muut[[#This Row],[Keskim. työttömyysaste 2022, %]]/$F$12</f>
        <v>0.37013117856062344</v>
      </c>
      <c r="H164" s="169">
        <v>3</v>
      </c>
      <c r="I164" s="391">
        <v>13483</v>
      </c>
      <c r="J164" s="397">
        <v>596</v>
      </c>
      <c r="K164" s="272">
        <v>849.49</v>
      </c>
      <c r="L164" s="173">
        <f t="shared" si="7"/>
        <v>23.145652097140637</v>
      </c>
      <c r="M164" s="385">
        <v>0.79057731666756692</v>
      </c>
      <c r="N164" s="169">
        <v>3</v>
      </c>
      <c r="O164" s="405">
        <v>2088</v>
      </c>
      <c r="P164" s="272">
        <v>6424</v>
      </c>
      <c r="Q164" s="15">
        <v>451</v>
      </c>
      <c r="R164" s="161">
        <v>7.0205479452054798E-2</v>
      </c>
      <c r="S164" s="409">
        <v>0.49536522805463401</v>
      </c>
      <c r="T164" s="162">
        <v>504113.75726014143</v>
      </c>
      <c r="U164" s="162">
        <v>404657.72340000002</v>
      </c>
      <c r="V164" s="162">
        <v>3686647.2519</v>
      </c>
      <c r="W164" s="162">
        <v>1023653.84</v>
      </c>
      <c r="X164" s="162">
        <v>645556.0747491942</v>
      </c>
      <c r="Y164" s="162">
        <v>0</v>
      </c>
      <c r="Z164" s="158">
        <v>618089.76</v>
      </c>
      <c r="AA164" s="162">
        <v>276904.53577131039</v>
      </c>
      <c r="AB164" s="177">
        <f>SUM(Muut[[#This Row],[Työttömyysaste]:[Koulutustausta]])</f>
        <v>7159622.9430806451</v>
      </c>
      <c r="AD164" s="62"/>
    </row>
    <row r="165" spans="1:30" s="45" customFormat="1" x14ac:dyDescent="0.25">
      <c r="A165" s="90">
        <v>500</v>
      </c>
      <c r="B165" s="154" t="s">
        <v>164</v>
      </c>
      <c r="C165" s="403">
        <v>10486</v>
      </c>
      <c r="D165" s="136">
        <v>364.5</v>
      </c>
      <c r="E165" s="41">
        <v>4876</v>
      </c>
      <c r="F165" s="338">
        <f t="shared" si="6"/>
        <v>7.4753896636587366E-2</v>
      </c>
      <c r="G165" s="385">
        <f>Muut[[#This Row],[Keskim. työttömyysaste 2022, %]]/$F$12</f>
        <v>0.78763139880211386</v>
      </c>
      <c r="H165" s="169">
        <v>0</v>
      </c>
      <c r="I165" s="391">
        <v>12</v>
      </c>
      <c r="J165" s="397">
        <v>196</v>
      </c>
      <c r="K165" s="272">
        <v>144.06</v>
      </c>
      <c r="L165" s="173">
        <f t="shared" si="7"/>
        <v>72.789115646258509</v>
      </c>
      <c r="M165" s="385">
        <v>0.25138961182610631</v>
      </c>
      <c r="N165" s="169">
        <v>0</v>
      </c>
      <c r="O165" s="405">
        <v>0</v>
      </c>
      <c r="P165" s="272">
        <v>3619</v>
      </c>
      <c r="Q165" s="15">
        <v>195</v>
      </c>
      <c r="R165" s="161">
        <v>5.3882287924841114E-2</v>
      </c>
      <c r="S165" s="409">
        <v>0.38018986629416368</v>
      </c>
      <c r="T165" s="162">
        <v>572108.0542698052</v>
      </c>
      <c r="U165" s="162">
        <v>0</v>
      </c>
      <c r="V165" s="162">
        <v>0</v>
      </c>
      <c r="W165" s="162">
        <v>336637.83999999997</v>
      </c>
      <c r="X165" s="162">
        <v>109476.04813284311</v>
      </c>
      <c r="Y165" s="162">
        <v>0</v>
      </c>
      <c r="Z165" s="158">
        <v>0</v>
      </c>
      <c r="AA165" s="162">
        <v>113341.05476621987</v>
      </c>
      <c r="AB165" s="177">
        <f>SUM(Muut[[#This Row],[Työttömyysaste]:[Koulutustausta]])</f>
        <v>1131562.9971688681</v>
      </c>
      <c r="AD165" s="62"/>
    </row>
    <row r="166" spans="1:30" s="45" customFormat="1" x14ac:dyDescent="0.25">
      <c r="A166" s="90">
        <v>503</v>
      </c>
      <c r="B166" s="154" t="s">
        <v>165</v>
      </c>
      <c r="C166" s="403">
        <v>7539</v>
      </c>
      <c r="D166" s="136">
        <v>220.91666666666666</v>
      </c>
      <c r="E166" s="41">
        <v>3554</v>
      </c>
      <c r="F166" s="338">
        <f t="shared" si="6"/>
        <v>6.2160007503282683E-2</v>
      </c>
      <c r="G166" s="385">
        <f>Muut[[#This Row],[Keskim. työttömyysaste 2022, %]]/$F$12</f>
        <v>0.65493808165443479</v>
      </c>
      <c r="H166" s="169">
        <v>0</v>
      </c>
      <c r="I166" s="391">
        <v>65</v>
      </c>
      <c r="J166" s="397">
        <v>237</v>
      </c>
      <c r="K166" s="272">
        <v>519.84</v>
      </c>
      <c r="L166" s="173">
        <f t="shared" si="7"/>
        <v>14.502539242843952</v>
      </c>
      <c r="M166" s="385">
        <v>1.2617395630566941</v>
      </c>
      <c r="N166" s="169">
        <v>0</v>
      </c>
      <c r="O166" s="405">
        <v>0</v>
      </c>
      <c r="P166" s="272">
        <v>2221</v>
      </c>
      <c r="Q166" s="15">
        <v>294</v>
      </c>
      <c r="R166" s="161">
        <v>0.13237280504277352</v>
      </c>
      <c r="S166" s="409">
        <v>0.93401377314183276</v>
      </c>
      <c r="T166" s="162">
        <v>342026.04174725211</v>
      </c>
      <c r="U166" s="162">
        <v>0</v>
      </c>
      <c r="V166" s="162">
        <v>0</v>
      </c>
      <c r="W166" s="162">
        <v>407056.98</v>
      </c>
      <c r="X166" s="162">
        <v>395043.93212117988</v>
      </c>
      <c r="Y166" s="162">
        <v>0</v>
      </c>
      <c r="Z166" s="158">
        <v>0</v>
      </c>
      <c r="AA166" s="162">
        <v>200190.69322941377</v>
      </c>
      <c r="AB166" s="177">
        <f>SUM(Muut[[#This Row],[Työttömyysaste]:[Koulutustausta]])</f>
        <v>1344317.6470978458</v>
      </c>
      <c r="AD166" s="62"/>
    </row>
    <row r="167" spans="1:30" s="45" customFormat="1" x14ac:dyDescent="0.25">
      <c r="A167" s="90">
        <v>504</v>
      </c>
      <c r="B167" s="154" t="s">
        <v>166</v>
      </c>
      <c r="C167" s="403">
        <v>1764</v>
      </c>
      <c r="D167" s="136">
        <v>82.75</v>
      </c>
      <c r="E167" s="41">
        <v>856</v>
      </c>
      <c r="F167" s="338">
        <f t="shared" si="6"/>
        <v>9.6670560747663545E-2</v>
      </c>
      <c r="G167" s="385">
        <f>Muut[[#This Row],[Keskim. työttömyysaste 2022, %]]/$F$12</f>
        <v>1.0185525091062719</v>
      </c>
      <c r="H167" s="169">
        <v>1</v>
      </c>
      <c r="I167" s="391">
        <v>158</v>
      </c>
      <c r="J167" s="397">
        <v>67</v>
      </c>
      <c r="K167" s="272">
        <v>200.44</v>
      </c>
      <c r="L167" s="173">
        <f t="shared" si="7"/>
        <v>8.8006385950908008</v>
      </c>
      <c r="M167" s="385">
        <v>2.0792158807300383</v>
      </c>
      <c r="N167" s="169">
        <v>0</v>
      </c>
      <c r="O167" s="405">
        <v>0</v>
      </c>
      <c r="P167" s="272">
        <v>516</v>
      </c>
      <c r="Q167" s="15">
        <v>87</v>
      </c>
      <c r="R167" s="161">
        <v>0.16860465116279069</v>
      </c>
      <c r="S167" s="409">
        <v>1.1896632873416451</v>
      </c>
      <c r="T167" s="162">
        <v>124459.25338741613</v>
      </c>
      <c r="U167" s="162">
        <v>36304.354800000001</v>
      </c>
      <c r="V167" s="162">
        <v>43201.829400000002</v>
      </c>
      <c r="W167" s="162">
        <v>115075.18</v>
      </c>
      <c r="X167" s="162">
        <v>152321.10986913141</v>
      </c>
      <c r="Y167" s="162">
        <v>0</v>
      </c>
      <c r="Z167" s="158">
        <v>0</v>
      </c>
      <c r="AA167" s="162">
        <v>59662.232485092922</v>
      </c>
      <c r="AB167" s="177">
        <f>SUM(Muut[[#This Row],[Työttömyysaste]:[Koulutustausta]])</f>
        <v>531023.9599416405</v>
      </c>
      <c r="AD167" s="62"/>
    </row>
    <row r="168" spans="1:30" s="45" customFormat="1" x14ac:dyDescent="0.25">
      <c r="A168" s="90">
        <v>505</v>
      </c>
      <c r="B168" s="154" t="s">
        <v>167</v>
      </c>
      <c r="C168" s="403">
        <v>20912</v>
      </c>
      <c r="D168" s="136">
        <v>643.66666666666663</v>
      </c>
      <c r="E168" s="41">
        <v>10203</v>
      </c>
      <c r="F168" s="338">
        <f t="shared" si="6"/>
        <v>6.308602045150119E-2</v>
      </c>
      <c r="G168" s="385">
        <f>Muut[[#This Row],[Keskim. työttömyysaste 2022, %]]/$F$12</f>
        <v>0.66469485563586272</v>
      </c>
      <c r="H168" s="169">
        <v>0</v>
      </c>
      <c r="I168" s="391">
        <v>167</v>
      </c>
      <c r="J168" s="397">
        <v>970</v>
      </c>
      <c r="K168" s="272">
        <v>580.85</v>
      </c>
      <c r="L168" s="173">
        <f t="shared" si="7"/>
        <v>36.002410260824654</v>
      </c>
      <c r="M168" s="385">
        <v>0.50825562496824217</v>
      </c>
      <c r="N168" s="169">
        <v>0</v>
      </c>
      <c r="O168" s="405">
        <v>0</v>
      </c>
      <c r="P168" s="272">
        <v>6816</v>
      </c>
      <c r="Q168" s="15">
        <v>938</v>
      </c>
      <c r="R168" s="161">
        <v>0.13761737089201878</v>
      </c>
      <c r="S168" s="409">
        <v>0.97101908352836963</v>
      </c>
      <c r="T168" s="162">
        <v>962859.84533462953</v>
      </c>
      <c r="U168" s="162">
        <v>0</v>
      </c>
      <c r="V168" s="162">
        <v>0</v>
      </c>
      <c r="W168" s="162">
        <v>1666013.8</v>
      </c>
      <c r="X168" s="162">
        <v>441407.48686631909</v>
      </c>
      <c r="Y168" s="162">
        <v>0</v>
      </c>
      <c r="Z168" s="158">
        <v>0</v>
      </c>
      <c r="AA168" s="162">
        <v>577298.18905500788</v>
      </c>
      <c r="AB168" s="177">
        <f>SUM(Muut[[#This Row],[Työttömyysaste]:[Koulutustausta]])</f>
        <v>3647579.3212559563</v>
      </c>
      <c r="AD168" s="62"/>
    </row>
    <row r="169" spans="1:30" s="45" customFormat="1" x14ac:dyDescent="0.25">
      <c r="A169" s="90">
        <v>507</v>
      </c>
      <c r="B169" s="154" t="s">
        <v>168</v>
      </c>
      <c r="C169" s="403">
        <v>5564</v>
      </c>
      <c r="D169" s="136">
        <v>205.16666666666666</v>
      </c>
      <c r="E169" s="41">
        <v>2208</v>
      </c>
      <c r="F169" s="338">
        <f t="shared" si="6"/>
        <v>9.2919685990338161E-2</v>
      </c>
      <c r="G169" s="385">
        <f>Muut[[#This Row],[Keskim. työttömyysaste 2022, %]]/$F$12</f>
        <v>0.97903207117905644</v>
      </c>
      <c r="H169" s="169">
        <v>0</v>
      </c>
      <c r="I169" s="391">
        <v>13</v>
      </c>
      <c r="J169" s="397">
        <v>151</v>
      </c>
      <c r="K169" s="272">
        <v>981.26</v>
      </c>
      <c r="L169" s="173">
        <f t="shared" si="7"/>
        <v>5.6702606852414243</v>
      </c>
      <c r="M169" s="385">
        <v>3.2270875261706577</v>
      </c>
      <c r="N169" s="169">
        <v>0</v>
      </c>
      <c r="O169" s="405">
        <v>0</v>
      </c>
      <c r="P169" s="272">
        <v>1267</v>
      </c>
      <c r="Q169" s="15">
        <v>229</v>
      </c>
      <c r="R169" s="161">
        <v>0.18074191002367798</v>
      </c>
      <c r="S169" s="409">
        <v>1.2753029845633921</v>
      </c>
      <c r="T169" s="162">
        <v>377336.85693866946</v>
      </c>
      <c r="U169" s="162">
        <v>0</v>
      </c>
      <c r="V169" s="162">
        <v>0</v>
      </c>
      <c r="W169" s="162">
        <v>259348.54</v>
      </c>
      <c r="X169" s="162">
        <v>745692.5377678303</v>
      </c>
      <c r="Y169" s="162">
        <v>0</v>
      </c>
      <c r="Z169" s="158">
        <v>0</v>
      </c>
      <c r="AA169" s="162">
        <v>201733.19046772757</v>
      </c>
      <c r="AB169" s="177">
        <f>SUM(Muut[[#This Row],[Työttömyysaste]:[Koulutustausta]])</f>
        <v>1584111.1251742274</v>
      </c>
      <c r="AD169" s="62"/>
    </row>
    <row r="170" spans="1:30" s="45" customFormat="1" x14ac:dyDescent="0.25">
      <c r="A170" s="90">
        <v>508</v>
      </c>
      <c r="B170" s="154" t="s">
        <v>169</v>
      </c>
      <c r="C170" s="403">
        <v>9360</v>
      </c>
      <c r="D170" s="136">
        <v>326</v>
      </c>
      <c r="E170" s="41">
        <v>3834</v>
      </c>
      <c r="F170" s="338">
        <f t="shared" si="6"/>
        <v>8.5028690662493481E-2</v>
      </c>
      <c r="G170" s="385">
        <f>Muut[[#This Row],[Keskim. työttömyysaste 2022, %]]/$F$12</f>
        <v>0.89588997467770426</v>
      </c>
      <c r="H170" s="169">
        <v>0</v>
      </c>
      <c r="I170" s="391">
        <v>14</v>
      </c>
      <c r="J170" s="397">
        <v>274</v>
      </c>
      <c r="K170" s="272">
        <v>534.80999999999995</v>
      </c>
      <c r="L170" s="173">
        <f t="shared" si="7"/>
        <v>17.501542603915411</v>
      </c>
      <c r="M170" s="385">
        <v>1.0455322677319199</v>
      </c>
      <c r="N170" s="169">
        <v>0</v>
      </c>
      <c r="O170" s="405">
        <v>0</v>
      </c>
      <c r="P170" s="272">
        <v>2394</v>
      </c>
      <c r="Q170" s="15">
        <v>326</v>
      </c>
      <c r="R170" s="161">
        <v>0.13617376775271511</v>
      </c>
      <c r="S170" s="409">
        <v>0.96083311508398472</v>
      </c>
      <c r="T170" s="162">
        <v>580865.67438985396</v>
      </c>
      <c r="U170" s="162">
        <v>0</v>
      </c>
      <c r="V170" s="162">
        <v>0</v>
      </c>
      <c r="W170" s="162">
        <v>470605.95999999996</v>
      </c>
      <c r="X170" s="162">
        <v>406420.13953856606</v>
      </c>
      <c r="Y170" s="162">
        <v>0</v>
      </c>
      <c r="Z170" s="158">
        <v>0</v>
      </c>
      <c r="AA170" s="162">
        <v>255682.30392280073</v>
      </c>
      <c r="AB170" s="177">
        <f>SUM(Muut[[#This Row],[Työttömyysaste]:[Koulutustausta]])</f>
        <v>1713574.077851221</v>
      </c>
      <c r="AD170" s="62"/>
    </row>
    <row r="171" spans="1:30" s="45" customFormat="1" x14ac:dyDescent="0.25">
      <c r="A171" s="90">
        <v>529</v>
      </c>
      <c r="B171" s="154" t="s">
        <v>170</v>
      </c>
      <c r="C171" s="403">
        <v>19850</v>
      </c>
      <c r="D171" s="136">
        <v>591.91666666666663</v>
      </c>
      <c r="E171" s="41">
        <v>9082</v>
      </c>
      <c r="F171" s="338">
        <f t="shared" si="6"/>
        <v>6.5174704543786238E-2</v>
      </c>
      <c r="G171" s="385">
        <f>Muut[[#This Row],[Keskim. työttömyysaste 2022, %]]/$F$12</f>
        <v>0.68670191141865145</v>
      </c>
      <c r="H171" s="169">
        <v>0</v>
      </c>
      <c r="I171" s="391">
        <v>270</v>
      </c>
      <c r="J171" s="397">
        <v>658</v>
      </c>
      <c r="K171" s="272">
        <v>312.58</v>
      </c>
      <c r="L171" s="173">
        <f t="shared" si="7"/>
        <v>63.503743041781306</v>
      </c>
      <c r="M171" s="385">
        <v>0.28814722803724058</v>
      </c>
      <c r="N171" s="169">
        <v>3</v>
      </c>
      <c r="O171" s="405">
        <v>4249</v>
      </c>
      <c r="P171" s="272">
        <v>5986</v>
      </c>
      <c r="Q171" s="15">
        <v>617</v>
      </c>
      <c r="R171" s="161">
        <v>0.10307383895756765</v>
      </c>
      <c r="S171" s="409">
        <v>0.72728220275956967</v>
      </c>
      <c r="T171" s="162">
        <v>944221.65186880424</v>
      </c>
      <c r="U171" s="162">
        <v>0</v>
      </c>
      <c r="V171" s="162">
        <v>0</v>
      </c>
      <c r="W171" s="162">
        <v>1130141.32</v>
      </c>
      <c r="X171" s="162">
        <v>237540.07445067406</v>
      </c>
      <c r="Y171" s="162">
        <v>0</v>
      </c>
      <c r="Z171" s="158">
        <v>1257788.98</v>
      </c>
      <c r="AA171" s="162">
        <v>410431.16553542315</v>
      </c>
      <c r="AB171" s="177">
        <f>SUM(Muut[[#This Row],[Työttömyysaste]:[Koulutustausta]])</f>
        <v>3980123.1918549011</v>
      </c>
      <c r="AD171" s="62"/>
    </row>
    <row r="172" spans="1:30" s="45" customFormat="1" x14ac:dyDescent="0.25">
      <c r="A172" s="90">
        <v>531</v>
      </c>
      <c r="B172" s="154" t="s">
        <v>171</v>
      </c>
      <c r="C172" s="403">
        <v>5072</v>
      </c>
      <c r="D172" s="136">
        <v>155.33333333333334</v>
      </c>
      <c r="E172" s="41">
        <v>2273</v>
      </c>
      <c r="F172" s="338">
        <f t="shared" si="6"/>
        <v>6.8338466050740579E-2</v>
      </c>
      <c r="G172" s="385">
        <f>Muut[[#This Row],[Keskim. työttömyysaste 2022, %]]/$F$12</f>
        <v>0.72003633294470082</v>
      </c>
      <c r="H172" s="169">
        <v>0</v>
      </c>
      <c r="I172" s="391">
        <v>29</v>
      </c>
      <c r="J172" s="397">
        <v>97</v>
      </c>
      <c r="K172" s="272">
        <v>182.93</v>
      </c>
      <c r="L172" s="173">
        <f t="shared" si="7"/>
        <v>27.726452741485812</v>
      </c>
      <c r="M172" s="385">
        <v>0.65996280512650629</v>
      </c>
      <c r="N172" s="169">
        <v>0</v>
      </c>
      <c r="O172" s="405">
        <v>0</v>
      </c>
      <c r="P172" s="272">
        <v>1451</v>
      </c>
      <c r="Q172" s="15">
        <v>155</v>
      </c>
      <c r="R172" s="161">
        <v>0.10682288077188146</v>
      </c>
      <c r="S172" s="409">
        <v>0.75373519428998448</v>
      </c>
      <c r="T172" s="162">
        <v>252975.72192377885</v>
      </c>
      <c r="U172" s="162">
        <v>0</v>
      </c>
      <c r="V172" s="162">
        <v>0</v>
      </c>
      <c r="W172" s="162">
        <v>166601.38</v>
      </c>
      <c r="X172" s="162">
        <v>139014.67086589613</v>
      </c>
      <c r="Y172" s="162">
        <v>0</v>
      </c>
      <c r="Z172" s="158">
        <v>0</v>
      </c>
      <c r="AA172" s="162">
        <v>108686.32366162512</v>
      </c>
      <c r="AB172" s="177">
        <f>SUM(Muut[[#This Row],[Työttömyysaste]:[Koulutustausta]])</f>
        <v>667278.0964513002</v>
      </c>
      <c r="AD172" s="62"/>
    </row>
    <row r="173" spans="1:30" s="45" customFormat="1" x14ac:dyDescent="0.25">
      <c r="A173" s="90">
        <v>535</v>
      </c>
      <c r="B173" s="154" t="s">
        <v>172</v>
      </c>
      <c r="C173" s="403">
        <v>10419</v>
      </c>
      <c r="D173" s="136">
        <v>283.91666666666669</v>
      </c>
      <c r="E173" s="41">
        <v>4381</v>
      </c>
      <c r="F173" s="338">
        <f t="shared" si="6"/>
        <v>6.480636080042608E-2</v>
      </c>
      <c r="G173" s="385">
        <f>Muut[[#This Row],[Keskim. työttömyysaste 2022, %]]/$F$12</f>
        <v>0.6828209217863227</v>
      </c>
      <c r="H173" s="169">
        <v>0</v>
      </c>
      <c r="I173" s="391">
        <v>5</v>
      </c>
      <c r="J173" s="397">
        <v>115</v>
      </c>
      <c r="K173" s="272">
        <v>527.30999999999995</v>
      </c>
      <c r="L173" s="173">
        <f t="shared" si="7"/>
        <v>19.758775672754169</v>
      </c>
      <c r="M173" s="385">
        <v>0.92609116225306465</v>
      </c>
      <c r="N173" s="169">
        <v>0</v>
      </c>
      <c r="O173" s="405">
        <v>0</v>
      </c>
      <c r="P173" s="272">
        <v>2782</v>
      </c>
      <c r="Q173" s="15">
        <v>274</v>
      </c>
      <c r="R173" s="161">
        <v>9.8490294751977001E-2</v>
      </c>
      <c r="S173" s="409">
        <v>0.69494101745007375</v>
      </c>
      <c r="T173" s="162">
        <v>492808.33572203177</v>
      </c>
      <c r="U173" s="162">
        <v>0</v>
      </c>
      <c r="V173" s="162">
        <v>0</v>
      </c>
      <c r="W173" s="162">
        <v>197517.1</v>
      </c>
      <c r="X173" s="162">
        <v>400720.63682444475</v>
      </c>
      <c r="Y173" s="162">
        <v>0</v>
      </c>
      <c r="Z173" s="158">
        <v>0</v>
      </c>
      <c r="AA173" s="162">
        <v>205849.9868008942</v>
      </c>
      <c r="AB173" s="177">
        <f>SUM(Muut[[#This Row],[Työttömyysaste]:[Koulutustausta]])</f>
        <v>1296896.0593473706</v>
      </c>
      <c r="AD173" s="62"/>
    </row>
    <row r="174" spans="1:30" s="45" customFormat="1" x14ac:dyDescent="0.25">
      <c r="A174" s="90">
        <v>536</v>
      </c>
      <c r="B174" s="154" t="s">
        <v>173</v>
      </c>
      <c r="C174" s="403">
        <v>35346</v>
      </c>
      <c r="D174" s="136">
        <v>1220.8333333333333</v>
      </c>
      <c r="E174" s="41">
        <v>16562</v>
      </c>
      <c r="F174" s="338">
        <f t="shared" si="6"/>
        <v>7.3712917119510515E-2</v>
      </c>
      <c r="G174" s="385">
        <f>Muut[[#This Row],[Keskim. työttömyysaste 2022, %]]/$F$12</f>
        <v>0.77666329961197356</v>
      </c>
      <c r="H174" s="169">
        <v>0</v>
      </c>
      <c r="I174" s="391">
        <v>117</v>
      </c>
      <c r="J174" s="397">
        <v>1117</v>
      </c>
      <c r="K174" s="272">
        <v>288.3</v>
      </c>
      <c r="L174" s="173">
        <f t="shared" si="7"/>
        <v>122.60145681581685</v>
      </c>
      <c r="M174" s="385">
        <v>0.14925130583862525</v>
      </c>
      <c r="N174" s="169">
        <v>0</v>
      </c>
      <c r="O174" s="405">
        <v>0</v>
      </c>
      <c r="P174" s="272">
        <v>12045</v>
      </c>
      <c r="Q174" s="15">
        <v>1065</v>
      </c>
      <c r="R174" s="161">
        <v>8.8418430884184315E-2</v>
      </c>
      <c r="S174" s="409">
        <v>0.62387461094242158</v>
      </c>
      <c r="T174" s="162">
        <v>1901595.9522446352</v>
      </c>
      <c r="U174" s="162">
        <v>0</v>
      </c>
      <c r="V174" s="162">
        <v>0</v>
      </c>
      <c r="W174" s="162">
        <v>1918492.18</v>
      </c>
      <c r="X174" s="162">
        <v>219088.88433082515</v>
      </c>
      <c r="Y174" s="162">
        <v>0</v>
      </c>
      <c r="Z174" s="158">
        <v>0</v>
      </c>
      <c r="AA174" s="162">
        <v>626923.34891368286</v>
      </c>
      <c r="AB174" s="177">
        <f>SUM(Muut[[#This Row],[Työttömyysaste]:[Koulutustausta]])</f>
        <v>4666100.3654891429</v>
      </c>
      <c r="AD174" s="62"/>
    </row>
    <row r="175" spans="1:30" s="45" customFormat="1" x14ac:dyDescent="0.25">
      <c r="A175" s="90">
        <v>538</v>
      </c>
      <c r="B175" s="154" t="s">
        <v>174</v>
      </c>
      <c r="C175" s="403">
        <v>4644</v>
      </c>
      <c r="D175" s="136">
        <v>117.5</v>
      </c>
      <c r="E175" s="41">
        <v>2307</v>
      </c>
      <c r="F175" s="338">
        <f t="shared" si="6"/>
        <v>5.0931946250541829E-2</v>
      </c>
      <c r="G175" s="385">
        <f>Muut[[#This Row],[Keskim. työttömyysaste 2022, %]]/$F$12</f>
        <v>0.53663557184247512</v>
      </c>
      <c r="H175" s="169">
        <v>0</v>
      </c>
      <c r="I175" s="391">
        <v>37</v>
      </c>
      <c r="J175" s="397">
        <v>105</v>
      </c>
      <c r="K175" s="272">
        <v>198.93</v>
      </c>
      <c r="L175" s="173">
        <f t="shared" si="7"/>
        <v>23.344895189262555</v>
      </c>
      <c r="M175" s="385">
        <v>0.78382992851879751</v>
      </c>
      <c r="N175" s="169">
        <v>0</v>
      </c>
      <c r="O175" s="405">
        <v>0</v>
      </c>
      <c r="P175" s="272">
        <v>1577</v>
      </c>
      <c r="Q175" s="15">
        <v>154</v>
      </c>
      <c r="R175" s="161">
        <v>9.7653772986683582E-2</v>
      </c>
      <c r="S175" s="409">
        <v>0.68903857510125066</v>
      </c>
      <c r="T175" s="162">
        <v>172630.2327097372</v>
      </c>
      <c r="U175" s="162">
        <v>0</v>
      </c>
      <c r="V175" s="162">
        <v>0</v>
      </c>
      <c r="W175" s="162">
        <v>180341.69999999998</v>
      </c>
      <c r="X175" s="162">
        <v>151173.60998935503</v>
      </c>
      <c r="Y175" s="162">
        <v>0</v>
      </c>
      <c r="Z175" s="158">
        <v>0</v>
      </c>
      <c r="AA175" s="162">
        <v>90973.018908957019</v>
      </c>
      <c r="AB175" s="177">
        <f>SUM(Muut[[#This Row],[Työttömyysaste]:[Koulutustausta]])</f>
        <v>595118.56160804932</v>
      </c>
      <c r="AD175" s="62"/>
    </row>
    <row r="176" spans="1:30" s="45" customFormat="1" x14ac:dyDescent="0.25">
      <c r="A176" s="90">
        <v>541</v>
      </c>
      <c r="B176" s="154" t="s">
        <v>175</v>
      </c>
      <c r="C176" s="403">
        <v>9243</v>
      </c>
      <c r="D176" s="136">
        <v>451.5</v>
      </c>
      <c r="E176" s="41">
        <v>3862</v>
      </c>
      <c r="F176" s="338">
        <f t="shared" si="6"/>
        <v>0.11690833764888658</v>
      </c>
      <c r="G176" s="385">
        <f>Muut[[#This Row],[Keskim. työttömyysaste 2022, %]]/$F$12</f>
        <v>1.2317843170325737</v>
      </c>
      <c r="H176" s="169">
        <v>0</v>
      </c>
      <c r="I176" s="391">
        <v>8</v>
      </c>
      <c r="J176" s="398">
        <v>252</v>
      </c>
      <c r="K176" s="272">
        <v>2401.35</v>
      </c>
      <c r="L176" s="173">
        <f t="shared" si="7"/>
        <v>3.8490848897495162</v>
      </c>
      <c r="M176" s="385">
        <v>4.7539682941805106</v>
      </c>
      <c r="N176" s="169">
        <v>0</v>
      </c>
      <c r="O176" s="405">
        <v>0</v>
      </c>
      <c r="P176" s="272">
        <v>2219</v>
      </c>
      <c r="Q176" s="15">
        <v>288</v>
      </c>
      <c r="R176" s="161">
        <v>0.12978819287967552</v>
      </c>
      <c r="S176" s="409">
        <v>0.91577692035486202</v>
      </c>
      <c r="T176" s="162">
        <v>788665.44178034307</v>
      </c>
      <c r="U176" s="162">
        <v>0</v>
      </c>
      <c r="V176" s="162">
        <v>0</v>
      </c>
      <c r="W176" s="162">
        <v>432820.08</v>
      </c>
      <c r="X176" s="162">
        <v>1824866.7790073776</v>
      </c>
      <c r="Y176" s="162">
        <v>0</v>
      </c>
      <c r="Z176" s="158">
        <v>0</v>
      </c>
      <c r="AA176" s="162">
        <v>240646.47630770094</v>
      </c>
      <c r="AB176" s="177">
        <f>SUM(Muut[[#This Row],[Työttömyysaste]:[Koulutustausta]])</f>
        <v>3286998.7770954217</v>
      </c>
      <c r="AD176" s="62"/>
    </row>
    <row r="177" spans="1:30" s="45" customFormat="1" x14ac:dyDescent="0.25">
      <c r="A177" s="90">
        <v>543</v>
      </c>
      <c r="B177" s="154" t="s">
        <v>176</v>
      </c>
      <c r="C177" s="403">
        <v>44458</v>
      </c>
      <c r="D177" s="136">
        <v>1528.0833333333333</v>
      </c>
      <c r="E177" s="41">
        <v>22307</v>
      </c>
      <c r="F177" s="338">
        <f t="shared" si="6"/>
        <v>6.8502413293286116E-2</v>
      </c>
      <c r="G177" s="385">
        <f>Muut[[#This Row],[Keskim. työttömyysaste 2022, %]]/$F$12</f>
        <v>0.7217637344820903</v>
      </c>
      <c r="H177" s="169">
        <v>0</v>
      </c>
      <c r="I177" s="391">
        <v>546</v>
      </c>
      <c r="J177" s="397">
        <v>3164</v>
      </c>
      <c r="K177" s="272">
        <v>361.9</v>
      </c>
      <c r="L177" s="173">
        <f t="shared" si="7"/>
        <v>122.84609008013264</v>
      </c>
      <c r="M177" s="385">
        <v>0.14895408975200108</v>
      </c>
      <c r="N177" s="169">
        <v>0</v>
      </c>
      <c r="O177" s="405">
        <v>0</v>
      </c>
      <c r="P177" s="272">
        <v>15143</v>
      </c>
      <c r="Q177" s="15">
        <v>2289</v>
      </c>
      <c r="R177" s="161">
        <v>0.15115895133064783</v>
      </c>
      <c r="S177" s="409">
        <v>1.0665675810894857</v>
      </c>
      <c r="T177" s="162">
        <v>2222747.6818937822</v>
      </c>
      <c r="U177" s="162">
        <v>0</v>
      </c>
      <c r="V177" s="162">
        <v>0</v>
      </c>
      <c r="W177" s="162">
        <v>5434296.5599999996</v>
      </c>
      <c r="X177" s="162">
        <v>275020.00429873611</v>
      </c>
      <c r="Y177" s="162">
        <v>0</v>
      </c>
      <c r="Z177" s="158">
        <v>0</v>
      </c>
      <c r="AA177" s="162">
        <v>1348078.4310157706</v>
      </c>
      <c r="AB177" s="177">
        <f>SUM(Muut[[#This Row],[Työttömyysaste]:[Koulutustausta]])</f>
        <v>9280142.6772082876</v>
      </c>
      <c r="AD177" s="62"/>
    </row>
    <row r="178" spans="1:30" s="45" customFormat="1" x14ac:dyDescent="0.25">
      <c r="A178" s="90">
        <v>545</v>
      </c>
      <c r="B178" s="154" t="s">
        <v>177</v>
      </c>
      <c r="C178" s="403">
        <v>9584</v>
      </c>
      <c r="D178" s="136">
        <v>160.66666666666666</v>
      </c>
      <c r="E178" s="41">
        <v>4495</v>
      </c>
      <c r="F178" s="338">
        <f t="shared" si="6"/>
        <v>3.5743418613274007E-2</v>
      </c>
      <c r="G178" s="385">
        <f>Muut[[#This Row],[Keskim. työttömyysaste 2022, %]]/$F$12</f>
        <v>0.37660429846493865</v>
      </c>
      <c r="H178" s="393">
        <v>3</v>
      </c>
      <c r="I178" s="391">
        <v>7212</v>
      </c>
      <c r="J178" s="397">
        <v>1870</v>
      </c>
      <c r="K178" s="272">
        <v>977.82</v>
      </c>
      <c r="L178" s="173">
        <f t="shared" si="7"/>
        <v>9.8013949397639646</v>
      </c>
      <c r="M178" s="385">
        <v>1.8669207434180943</v>
      </c>
      <c r="N178" s="169">
        <v>3</v>
      </c>
      <c r="O178" s="405">
        <v>95</v>
      </c>
      <c r="P178" s="272">
        <v>2858</v>
      </c>
      <c r="Q178" s="15">
        <v>716</v>
      </c>
      <c r="R178" s="161">
        <v>0.25052484254723584</v>
      </c>
      <c r="S178" s="409">
        <v>1.7676867493870596</v>
      </c>
      <c r="T178" s="162">
        <v>250021.44756872181</v>
      </c>
      <c r="U178" s="162">
        <v>197245.42879999999</v>
      </c>
      <c r="V178" s="162">
        <v>1971972.1116000002</v>
      </c>
      <c r="W178" s="162">
        <v>3211799.8</v>
      </c>
      <c r="X178" s="162">
        <v>743078.36585628684</v>
      </c>
      <c r="Y178" s="162">
        <v>0</v>
      </c>
      <c r="Z178" s="158">
        <v>28121.899999999998</v>
      </c>
      <c r="AA178" s="162">
        <v>481647.12378815014</v>
      </c>
      <c r="AB178" s="177">
        <f>SUM(Muut[[#This Row],[Työttömyysaste]:[Koulutustausta]])</f>
        <v>6883886.1776131587</v>
      </c>
      <c r="AD178" s="62"/>
    </row>
    <row r="179" spans="1:30" s="45" customFormat="1" x14ac:dyDescent="0.25">
      <c r="A179" s="90">
        <v>560</v>
      </c>
      <c r="B179" s="154" t="s">
        <v>178</v>
      </c>
      <c r="C179" s="403">
        <v>15735</v>
      </c>
      <c r="D179" s="136">
        <v>724.08333333333337</v>
      </c>
      <c r="E179" s="41">
        <v>7242</v>
      </c>
      <c r="F179" s="338">
        <f t="shared" si="6"/>
        <v>9.9983890269722916E-2</v>
      </c>
      <c r="G179" s="385">
        <f>Muut[[#This Row],[Keskim. työttömyysaste 2022, %]]/$F$12</f>
        <v>1.0534628279467575</v>
      </c>
      <c r="H179" s="169">
        <v>0</v>
      </c>
      <c r="I179" s="391">
        <v>96</v>
      </c>
      <c r="J179" s="397">
        <v>557</v>
      </c>
      <c r="K179" s="272">
        <v>785.26</v>
      </c>
      <c r="L179" s="173">
        <f t="shared" si="7"/>
        <v>20.037949214272981</v>
      </c>
      <c r="M179" s="385">
        <v>0.91318863681142404</v>
      </c>
      <c r="N179" s="169">
        <v>0</v>
      </c>
      <c r="O179" s="405">
        <v>0</v>
      </c>
      <c r="P179" s="272">
        <v>4749</v>
      </c>
      <c r="Q179" s="15">
        <v>719</v>
      </c>
      <c r="R179" s="161">
        <v>0.15140029479890504</v>
      </c>
      <c r="S179" s="409">
        <v>1.068270484668036</v>
      </c>
      <c r="T179" s="162">
        <v>1148235.9783956041</v>
      </c>
      <c r="U179" s="162">
        <v>0</v>
      </c>
      <c r="V179" s="162">
        <v>0</v>
      </c>
      <c r="W179" s="162">
        <v>956669.78</v>
      </c>
      <c r="X179" s="162">
        <v>596745.53350545873</v>
      </c>
      <c r="Y179" s="162">
        <v>0</v>
      </c>
      <c r="Z179" s="158">
        <v>0</v>
      </c>
      <c r="AA179" s="162">
        <v>477886.58164783142</v>
      </c>
      <c r="AB179" s="177">
        <f>SUM(Muut[[#This Row],[Työttömyysaste]:[Koulutustausta]])</f>
        <v>3179537.8735488942</v>
      </c>
      <c r="AD179" s="62"/>
    </row>
    <row r="180" spans="1:30" s="45" customFormat="1" x14ac:dyDescent="0.25">
      <c r="A180" s="90">
        <v>561</v>
      </c>
      <c r="B180" s="154" t="s">
        <v>179</v>
      </c>
      <c r="C180" s="403">
        <v>1317</v>
      </c>
      <c r="D180" s="136">
        <v>39.583333333333336</v>
      </c>
      <c r="E180" s="41">
        <v>580</v>
      </c>
      <c r="F180" s="338">
        <f t="shared" si="6"/>
        <v>6.8247126436781616E-2</v>
      </c>
      <c r="G180" s="385">
        <f>Muut[[#This Row],[Keskim. työttömyysaste 2022, %]]/$F$12</f>
        <v>0.71907394902699973</v>
      </c>
      <c r="H180" s="169">
        <v>0</v>
      </c>
      <c r="I180" s="391">
        <v>6</v>
      </c>
      <c r="J180" s="397">
        <v>105</v>
      </c>
      <c r="K180" s="272">
        <v>117.78</v>
      </c>
      <c r="L180" s="173">
        <f t="shared" si="7"/>
        <v>11.181864493122772</v>
      </c>
      <c r="M180" s="385">
        <v>1.6364379606578709</v>
      </c>
      <c r="N180" s="169">
        <v>0</v>
      </c>
      <c r="O180" s="405">
        <v>0</v>
      </c>
      <c r="P180" s="272">
        <v>400</v>
      </c>
      <c r="Q180" s="15">
        <v>90</v>
      </c>
      <c r="R180" s="161">
        <v>0.22500000000000001</v>
      </c>
      <c r="S180" s="409">
        <v>1.5875851455214367</v>
      </c>
      <c r="T180" s="162">
        <v>65600.102475465057</v>
      </c>
      <c r="U180" s="162">
        <v>0</v>
      </c>
      <c r="V180" s="162">
        <v>0</v>
      </c>
      <c r="W180" s="162">
        <v>180341.69999999998</v>
      </c>
      <c r="X180" s="162">
        <v>89504.990622561862</v>
      </c>
      <c r="Y180" s="162">
        <v>0</v>
      </c>
      <c r="Z180" s="158">
        <v>0</v>
      </c>
      <c r="AA180" s="162">
        <v>59442.855170008741</v>
      </c>
      <c r="AB180" s="177">
        <f>SUM(Muut[[#This Row],[Työttömyysaste]:[Koulutustausta]])</f>
        <v>394889.64826803561</v>
      </c>
      <c r="AD180" s="62"/>
    </row>
    <row r="181" spans="1:30" s="45" customFormat="1" x14ac:dyDescent="0.25">
      <c r="A181" s="90">
        <v>562</v>
      </c>
      <c r="B181" s="154" t="s">
        <v>180</v>
      </c>
      <c r="C181" s="403">
        <v>8935</v>
      </c>
      <c r="D181" s="136">
        <v>329.25</v>
      </c>
      <c r="E181" s="41">
        <v>3875</v>
      </c>
      <c r="F181" s="338">
        <f t="shared" si="6"/>
        <v>8.496774193548387E-2</v>
      </c>
      <c r="G181" s="385">
        <f>Muut[[#This Row],[Keskim. työttömyysaste 2022, %]]/$F$12</f>
        <v>0.89524779904178842</v>
      </c>
      <c r="H181" s="169">
        <v>0</v>
      </c>
      <c r="I181" s="391">
        <v>14</v>
      </c>
      <c r="J181" s="397">
        <v>174</v>
      </c>
      <c r="K181" s="272">
        <v>799.72</v>
      </c>
      <c r="L181" s="173">
        <f t="shared" si="7"/>
        <v>11.172660431150902</v>
      </c>
      <c r="M181" s="385">
        <v>1.6377860618103075</v>
      </c>
      <c r="N181" s="169">
        <v>0</v>
      </c>
      <c r="O181" s="405">
        <v>0</v>
      </c>
      <c r="P181" s="272">
        <v>2476</v>
      </c>
      <c r="Q181" s="15">
        <v>253</v>
      </c>
      <c r="R181" s="161">
        <v>0.10218093699515347</v>
      </c>
      <c r="S181" s="409">
        <v>0.72098194546207772</v>
      </c>
      <c r="T181" s="162">
        <v>554093.43737904646</v>
      </c>
      <c r="U181" s="162">
        <v>0</v>
      </c>
      <c r="V181" s="162">
        <v>0</v>
      </c>
      <c r="W181" s="162">
        <v>298851.96000000002</v>
      </c>
      <c r="X181" s="162">
        <v>607734.17473828478</v>
      </c>
      <c r="Y181" s="162">
        <v>0</v>
      </c>
      <c r="Z181" s="158">
        <v>0</v>
      </c>
      <c r="AA181" s="162">
        <v>183145.31179926515</v>
      </c>
      <c r="AB181" s="177">
        <f>SUM(Muut[[#This Row],[Työttömyysaste]:[Koulutustausta]])</f>
        <v>1643824.8839165966</v>
      </c>
      <c r="AD181" s="62"/>
    </row>
    <row r="182" spans="1:30" s="45" customFormat="1" x14ac:dyDescent="0.25">
      <c r="A182" s="90">
        <v>563</v>
      </c>
      <c r="B182" s="154" t="s">
        <v>181</v>
      </c>
      <c r="C182" s="403">
        <v>7025</v>
      </c>
      <c r="D182" s="136">
        <v>223</v>
      </c>
      <c r="E182" s="41">
        <v>2957</v>
      </c>
      <c r="F182" s="338">
        <f t="shared" si="6"/>
        <v>7.5414271220831927E-2</v>
      </c>
      <c r="G182" s="385">
        <f>Muut[[#This Row],[Keskim. työttömyysaste 2022, %]]/$F$12</f>
        <v>0.79458932047475261</v>
      </c>
      <c r="H182" s="169">
        <v>0</v>
      </c>
      <c r="I182" s="391">
        <v>8</v>
      </c>
      <c r="J182" s="397">
        <v>125</v>
      </c>
      <c r="K182" s="272">
        <v>587.84</v>
      </c>
      <c r="L182" s="173">
        <f t="shared" si="7"/>
        <v>11.950530756668481</v>
      </c>
      <c r="M182" s="385">
        <v>1.5311811583989969</v>
      </c>
      <c r="N182" s="169">
        <v>0</v>
      </c>
      <c r="O182" s="405">
        <v>0</v>
      </c>
      <c r="P182" s="272">
        <v>1813</v>
      </c>
      <c r="Q182" s="15">
        <v>190</v>
      </c>
      <c r="R182" s="161">
        <v>0.10479867622724766</v>
      </c>
      <c r="S182" s="409">
        <v>0.73945254066083954</v>
      </c>
      <c r="T182" s="162">
        <v>386664.44566073496</v>
      </c>
      <c r="U182" s="162">
        <v>0</v>
      </c>
      <c r="V182" s="162">
        <v>0</v>
      </c>
      <c r="W182" s="162">
        <v>214692.5</v>
      </c>
      <c r="X182" s="162">
        <v>446719.42339588021</v>
      </c>
      <c r="Y182" s="162">
        <v>0</v>
      </c>
      <c r="Z182" s="158">
        <v>0</v>
      </c>
      <c r="AA182" s="162">
        <v>147684.01601018835</v>
      </c>
      <c r="AB182" s="177">
        <f>SUM(Muut[[#This Row],[Työttömyysaste]:[Koulutustausta]])</f>
        <v>1195760.3850668035</v>
      </c>
      <c r="AD182" s="62"/>
    </row>
    <row r="183" spans="1:30" s="45" customFormat="1" x14ac:dyDescent="0.25">
      <c r="A183" s="90">
        <v>564</v>
      </c>
      <c r="B183" s="154" t="s">
        <v>182</v>
      </c>
      <c r="C183" s="403">
        <v>211848</v>
      </c>
      <c r="D183" s="136">
        <v>11529</v>
      </c>
      <c r="E183" s="41">
        <v>101653</v>
      </c>
      <c r="F183" s="338">
        <f t="shared" si="6"/>
        <v>0.11341524598388636</v>
      </c>
      <c r="G183" s="385">
        <f>Muut[[#This Row],[Keskim. työttömyysaste 2022, %]]/$F$12</f>
        <v>1.1949799657139621</v>
      </c>
      <c r="H183" s="169">
        <v>0</v>
      </c>
      <c r="I183" s="391">
        <v>480</v>
      </c>
      <c r="J183" s="397">
        <v>10999</v>
      </c>
      <c r="K183" s="272">
        <v>2972.44</v>
      </c>
      <c r="L183" s="173">
        <f t="shared" si="7"/>
        <v>71.270740536394342</v>
      </c>
      <c r="M183" s="385">
        <v>0.25674529813724067</v>
      </c>
      <c r="N183" s="169">
        <v>0</v>
      </c>
      <c r="O183" s="405">
        <v>0</v>
      </c>
      <c r="P183" s="272">
        <v>68357</v>
      </c>
      <c r="Q183" s="15">
        <v>6231</v>
      </c>
      <c r="R183" s="161">
        <v>9.1153795514724162E-2</v>
      </c>
      <c r="S183" s="409">
        <v>0.64317516318699841</v>
      </c>
      <c r="T183" s="162">
        <v>17535985.599843103</v>
      </c>
      <c r="U183" s="162">
        <v>0</v>
      </c>
      <c r="V183" s="162">
        <v>0</v>
      </c>
      <c r="W183" s="162">
        <v>18891222.460000001</v>
      </c>
      <c r="X183" s="162">
        <v>2258857.3130083871</v>
      </c>
      <c r="Y183" s="162">
        <v>0</v>
      </c>
      <c r="Z183" s="158">
        <v>0</v>
      </c>
      <c r="AA183" s="162">
        <v>3873740.2251309599</v>
      </c>
      <c r="AB183" s="177">
        <f>SUM(Muut[[#This Row],[Työttömyysaste]:[Koulutustausta]])</f>
        <v>42559805.597982459</v>
      </c>
      <c r="AD183" s="62"/>
    </row>
    <row r="184" spans="1:30" s="45" customFormat="1" x14ac:dyDescent="0.25">
      <c r="A184" s="90">
        <v>576</v>
      </c>
      <c r="B184" s="154" t="s">
        <v>183</v>
      </c>
      <c r="C184" s="403">
        <v>2750</v>
      </c>
      <c r="D184" s="136">
        <v>119.75</v>
      </c>
      <c r="E184" s="41">
        <v>1073</v>
      </c>
      <c r="F184" s="338">
        <f t="shared" si="6"/>
        <v>0.11160298229263746</v>
      </c>
      <c r="G184" s="385">
        <f>Muut[[#This Row],[Keskim. työttömyysaste 2022, %]]/$F$12</f>
        <v>1.1758853652936541</v>
      </c>
      <c r="H184" s="169">
        <v>0</v>
      </c>
      <c r="I184" s="391">
        <v>8</v>
      </c>
      <c r="J184" s="397">
        <v>56</v>
      </c>
      <c r="K184" s="272">
        <v>523.09</v>
      </c>
      <c r="L184" s="173">
        <f t="shared" si="7"/>
        <v>5.2572215106387041</v>
      </c>
      <c r="M184" s="385">
        <v>3.4806270746722627</v>
      </c>
      <c r="N184" s="169">
        <v>0</v>
      </c>
      <c r="O184" s="405">
        <v>0</v>
      </c>
      <c r="P184" s="272">
        <v>586</v>
      </c>
      <c r="Q184" s="15">
        <v>99</v>
      </c>
      <c r="R184" s="161">
        <v>0.16894197952218429</v>
      </c>
      <c r="S184" s="409">
        <v>1.1920434539751401</v>
      </c>
      <c r="T184" s="162">
        <v>223997.3429482014</v>
      </c>
      <c r="U184" s="162">
        <v>0</v>
      </c>
      <c r="V184" s="162">
        <v>0</v>
      </c>
      <c r="W184" s="162">
        <v>96182.239999999991</v>
      </c>
      <c r="X184" s="162">
        <v>397513.71663063241</v>
      </c>
      <c r="Y184" s="162">
        <v>0</v>
      </c>
      <c r="Z184" s="158">
        <v>0</v>
      </c>
      <c r="AA184" s="162">
        <v>93196.937340411387</v>
      </c>
      <c r="AB184" s="177">
        <f>SUM(Muut[[#This Row],[Työttömyysaste]:[Koulutustausta]])</f>
        <v>810890.23691924522</v>
      </c>
      <c r="AD184" s="62"/>
    </row>
    <row r="185" spans="1:30" s="45" customFormat="1" x14ac:dyDescent="0.25">
      <c r="A185" s="90">
        <v>577</v>
      </c>
      <c r="B185" s="154" t="s">
        <v>184</v>
      </c>
      <c r="C185" s="403">
        <v>11138</v>
      </c>
      <c r="D185" s="136">
        <v>226.5</v>
      </c>
      <c r="E185" s="41">
        <v>5115</v>
      </c>
      <c r="F185" s="338">
        <f t="shared" si="6"/>
        <v>4.4281524926686217E-2</v>
      </c>
      <c r="G185" s="385">
        <f>Muut[[#This Row],[Keskim. työttömyysaste 2022, %]]/$F$12</f>
        <v>0.46656456704393612</v>
      </c>
      <c r="H185" s="169">
        <v>0</v>
      </c>
      <c r="I185" s="391">
        <v>105</v>
      </c>
      <c r="J185" s="397">
        <v>393</v>
      </c>
      <c r="K185" s="272">
        <v>238.52</v>
      </c>
      <c r="L185" s="173">
        <f t="shared" si="7"/>
        <v>46.696293811839674</v>
      </c>
      <c r="M185" s="385">
        <v>0.39186038192262251</v>
      </c>
      <c r="N185" s="169">
        <v>0</v>
      </c>
      <c r="O185" s="405">
        <v>0</v>
      </c>
      <c r="P185" s="272">
        <v>3727</v>
      </c>
      <c r="Q185" s="15">
        <v>365</v>
      </c>
      <c r="R185" s="161">
        <v>9.7933995170378318E-2</v>
      </c>
      <c r="S185" s="409">
        <v>0.69101580432915888</v>
      </c>
      <c r="T185" s="162">
        <v>359968.21515362844</v>
      </c>
      <c r="U185" s="162">
        <v>0</v>
      </c>
      <c r="V185" s="162">
        <v>0</v>
      </c>
      <c r="W185" s="162">
        <v>674993.22</v>
      </c>
      <c r="X185" s="162">
        <v>181259.38498296367</v>
      </c>
      <c r="Y185" s="162">
        <v>0</v>
      </c>
      <c r="Z185" s="158">
        <v>0</v>
      </c>
      <c r="AA185" s="162">
        <v>218812.46243361462</v>
      </c>
      <c r="AB185" s="177">
        <f>SUM(Muut[[#This Row],[Työttömyysaste]:[Koulutustausta]])</f>
        <v>1435033.2825702068</v>
      </c>
      <c r="AD185" s="62"/>
    </row>
    <row r="186" spans="1:30" s="45" customFormat="1" x14ac:dyDescent="0.25">
      <c r="A186" s="90">
        <v>578</v>
      </c>
      <c r="B186" s="154" t="s">
        <v>185</v>
      </c>
      <c r="C186" s="403">
        <v>3100</v>
      </c>
      <c r="D186" s="136">
        <v>134</v>
      </c>
      <c r="E186" s="41">
        <v>1286</v>
      </c>
      <c r="F186" s="338">
        <f t="shared" si="6"/>
        <v>0.104199066874028</v>
      </c>
      <c r="G186" s="385">
        <f>Muut[[#This Row],[Keskim. työttömyysaste 2022, %]]/$F$12</f>
        <v>1.0978753013350921</v>
      </c>
      <c r="H186" s="169">
        <v>0</v>
      </c>
      <c r="I186" s="391">
        <v>2</v>
      </c>
      <c r="J186" s="397">
        <v>30</v>
      </c>
      <c r="K186" s="272">
        <v>918.79</v>
      </c>
      <c r="L186" s="173">
        <f t="shared" si="7"/>
        <v>3.3740027645054909</v>
      </c>
      <c r="M186" s="385">
        <v>5.4233587832167611</v>
      </c>
      <c r="N186" s="169">
        <v>0</v>
      </c>
      <c r="O186" s="405">
        <v>0</v>
      </c>
      <c r="P186" s="272">
        <v>743</v>
      </c>
      <c r="Q186" s="15">
        <v>71</v>
      </c>
      <c r="R186" s="161">
        <v>9.5558546433378203E-2</v>
      </c>
      <c r="S186" s="409">
        <v>0.67425479486778539</v>
      </c>
      <c r="T186" s="162">
        <v>235754.44858279367</v>
      </c>
      <c r="U186" s="162">
        <v>0</v>
      </c>
      <c r="V186" s="162">
        <v>0</v>
      </c>
      <c r="W186" s="162">
        <v>51526.2</v>
      </c>
      <c r="X186" s="162">
        <v>698219.4798276755</v>
      </c>
      <c r="Y186" s="162">
        <v>0</v>
      </c>
      <c r="Z186" s="158">
        <v>0</v>
      </c>
      <c r="AA186" s="162">
        <v>59424.097836082525</v>
      </c>
      <c r="AB186" s="177">
        <f>SUM(Muut[[#This Row],[Työttömyysaste]:[Koulutustausta]])</f>
        <v>1044924.2262465517</v>
      </c>
      <c r="AD186" s="62"/>
    </row>
    <row r="187" spans="1:30" s="45" customFormat="1" x14ac:dyDescent="0.25">
      <c r="A187" s="90">
        <v>580</v>
      </c>
      <c r="B187" s="154" t="s">
        <v>186</v>
      </c>
      <c r="C187" s="403">
        <v>4438</v>
      </c>
      <c r="D187" s="136">
        <v>163.91666666666666</v>
      </c>
      <c r="E187" s="41">
        <v>1801</v>
      </c>
      <c r="F187" s="338">
        <f t="shared" si="6"/>
        <v>9.1014251341847111E-2</v>
      </c>
      <c r="G187" s="385">
        <f>Muut[[#This Row],[Keskim. työttömyysaste 2022, %]]/$F$12</f>
        <v>0.95895579121183283</v>
      </c>
      <c r="H187" s="169">
        <v>0</v>
      </c>
      <c r="I187" s="391">
        <v>8</v>
      </c>
      <c r="J187" s="397">
        <v>117</v>
      </c>
      <c r="K187" s="272">
        <v>591.91</v>
      </c>
      <c r="L187" s="173">
        <f t="shared" si="7"/>
        <v>7.497761484009394</v>
      </c>
      <c r="M187" s="385">
        <v>2.4405187556984655</v>
      </c>
      <c r="N187" s="169">
        <v>3</v>
      </c>
      <c r="O187" s="405">
        <v>166</v>
      </c>
      <c r="P187" s="272">
        <v>980</v>
      </c>
      <c r="Q187" s="15">
        <v>142</v>
      </c>
      <c r="R187" s="161">
        <v>0.14489795918367346</v>
      </c>
      <c r="S187" s="409">
        <v>1.0223904338505396</v>
      </c>
      <c r="T187" s="162">
        <v>294802.43866284739</v>
      </c>
      <c r="U187" s="162">
        <v>0</v>
      </c>
      <c r="V187" s="162">
        <v>0</v>
      </c>
      <c r="W187" s="162">
        <v>200952.18</v>
      </c>
      <c r="X187" s="162">
        <v>449812.35353540996</v>
      </c>
      <c r="Y187" s="162">
        <v>0</v>
      </c>
      <c r="Z187" s="158">
        <v>49139.32</v>
      </c>
      <c r="AA187" s="162">
        <v>128997.39343253779</v>
      </c>
      <c r="AB187" s="177">
        <f>SUM(Muut[[#This Row],[Työttömyysaste]:[Koulutustausta]])</f>
        <v>1123703.6856307951</v>
      </c>
      <c r="AD187" s="62"/>
    </row>
    <row r="188" spans="1:30" s="45" customFormat="1" x14ac:dyDescent="0.25">
      <c r="A188" s="90">
        <v>581</v>
      </c>
      <c r="B188" s="154" t="s">
        <v>187</v>
      </c>
      <c r="C188" s="403">
        <v>6240</v>
      </c>
      <c r="D188" s="136">
        <v>210.25</v>
      </c>
      <c r="E188" s="41">
        <v>2543</v>
      </c>
      <c r="F188" s="338">
        <f t="shared" si="6"/>
        <v>8.2677939441604398E-2</v>
      </c>
      <c r="G188" s="385">
        <f>Muut[[#This Row],[Keskim. työttömyysaste 2022, %]]/$F$12</f>
        <v>0.87112169428496766</v>
      </c>
      <c r="H188" s="169">
        <v>0</v>
      </c>
      <c r="I188" s="391">
        <v>8</v>
      </c>
      <c r="J188" s="397">
        <v>150</v>
      </c>
      <c r="K188" s="272">
        <v>853.19</v>
      </c>
      <c r="L188" s="173">
        <f t="shared" si="7"/>
        <v>7.31372847783026</v>
      </c>
      <c r="M188" s="385">
        <v>2.5019287471425278</v>
      </c>
      <c r="N188" s="169">
        <v>0</v>
      </c>
      <c r="O188" s="405">
        <v>0</v>
      </c>
      <c r="P188" s="272">
        <v>1534</v>
      </c>
      <c r="Q188" s="15">
        <v>262</v>
      </c>
      <c r="R188" s="161">
        <v>0.17079530638852672</v>
      </c>
      <c r="S188" s="409">
        <v>1.2051204059875891</v>
      </c>
      <c r="T188" s="162">
        <v>376537.822521867</v>
      </c>
      <c r="U188" s="162">
        <v>0</v>
      </c>
      <c r="V188" s="162">
        <v>0</v>
      </c>
      <c r="W188" s="162">
        <v>257631</v>
      </c>
      <c r="X188" s="162">
        <v>648367.82942149404</v>
      </c>
      <c r="Y188" s="162">
        <v>0</v>
      </c>
      <c r="Z188" s="158">
        <v>0</v>
      </c>
      <c r="AA188" s="162">
        <v>213792.21640749744</v>
      </c>
      <c r="AB188" s="177">
        <f>SUM(Muut[[#This Row],[Työttömyysaste]:[Koulutustausta]])</f>
        <v>1496328.8683508583</v>
      </c>
      <c r="AD188" s="62"/>
    </row>
    <row r="189" spans="1:30" s="45" customFormat="1" x14ac:dyDescent="0.25">
      <c r="A189" s="90">
        <v>583</v>
      </c>
      <c r="B189" s="154" t="s">
        <v>188</v>
      </c>
      <c r="C189" s="403">
        <v>947</v>
      </c>
      <c r="D189" s="136">
        <v>44.666666666666664</v>
      </c>
      <c r="E189" s="41">
        <v>396</v>
      </c>
      <c r="F189" s="338">
        <f t="shared" si="6"/>
        <v>0.11279461279461279</v>
      </c>
      <c r="G189" s="385">
        <f>Muut[[#This Row],[Keskim. työttömyysaste 2022, %]]/$F$12</f>
        <v>1.1884407723206467</v>
      </c>
      <c r="H189" s="169">
        <v>0</v>
      </c>
      <c r="I189" s="391">
        <v>3</v>
      </c>
      <c r="J189" s="397">
        <v>13</v>
      </c>
      <c r="K189" s="272">
        <v>1836.38</v>
      </c>
      <c r="L189" s="173">
        <f t="shared" si="7"/>
        <v>0.51568847406310236</v>
      </c>
      <c r="M189" s="385">
        <v>20</v>
      </c>
      <c r="N189" s="169">
        <v>0</v>
      </c>
      <c r="O189" s="405">
        <v>0</v>
      </c>
      <c r="P189" s="272">
        <v>260</v>
      </c>
      <c r="Q189" s="15">
        <v>31</v>
      </c>
      <c r="R189" s="161">
        <v>0.11923076923076924</v>
      </c>
      <c r="S189" s="409">
        <v>0.84128443608828274</v>
      </c>
      <c r="T189" s="162">
        <v>77960.157806822681</v>
      </c>
      <c r="U189" s="162">
        <v>0</v>
      </c>
      <c r="V189" s="162">
        <v>0</v>
      </c>
      <c r="W189" s="162">
        <v>22328.02</v>
      </c>
      <c r="X189" s="162">
        <v>786578.20000000007</v>
      </c>
      <c r="Y189" s="162">
        <v>0</v>
      </c>
      <c r="Z189" s="158">
        <v>0</v>
      </c>
      <c r="AA189" s="162">
        <v>22650.077542536415</v>
      </c>
      <c r="AB189" s="177">
        <f>SUM(Muut[[#This Row],[Työttömyysaste]:[Koulutustausta]])</f>
        <v>909516.4553493592</v>
      </c>
      <c r="AD189" s="62"/>
    </row>
    <row r="190" spans="1:30" s="45" customFormat="1" x14ac:dyDescent="0.25">
      <c r="A190" s="90">
        <v>584</v>
      </c>
      <c r="B190" s="154" t="s">
        <v>189</v>
      </c>
      <c r="C190" s="403">
        <v>2653</v>
      </c>
      <c r="D190" s="136">
        <v>76.833333333333329</v>
      </c>
      <c r="E190" s="41">
        <v>995</v>
      </c>
      <c r="F190" s="338">
        <f t="shared" si="6"/>
        <v>7.7219430485762144E-2</v>
      </c>
      <c r="G190" s="385">
        <f>Muut[[#This Row],[Keskim. työttömyysaste 2022, %]]/$F$12</f>
        <v>0.81360906634578856</v>
      </c>
      <c r="H190" s="169">
        <v>0</v>
      </c>
      <c r="I190" s="391">
        <v>12</v>
      </c>
      <c r="J190" s="397">
        <v>23</v>
      </c>
      <c r="K190" s="272">
        <v>747.87</v>
      </c>
      <c r="L190" s="173">
        <f t="shared" si="7"/>
        <v>3.5474079719737386</v>
      </c>
      <c r="M190" s="385">
        <v>5.1582529193273041</v>
      </c>
      <c r="N190" s="169">
        <v>0</v>
      </c>
      <c r="O190" s="405">
        <v>0</v>
      </c>
      <c r="P190" s="272">
        <v>609</v>
      </c>
      <c r="Q190" s="15">
        <v>105</v>
      </c>
      <c r="R190" s="161">
        <v>0.17241379310344829</v>
      </c>
      <c r="S190" s="409">
        <v>1.216540341395737</v>
      </c>
      <c r="T190" s="162">
        <v>149519.63116837517</v>
      </c>
      <c r="U190" s="162">
        <v>0</v>
      </c>
      <c r="V190" s="162">
        <v>0</v>
      </c>
      <c r="W190" s="162">
        <v>39503.42</v>
      </c>
      <c r="X190" s="162">
        <v>568331.6126413258</v>
      </c>
      <c r="Y190" s="162">
        <v>0</v>
      </c>
      <c r="Z190" s="158">
        <v>0</v>
      </c>
      <c r="AA190" s="162">
        <v>91757.299776301763</v>
      </c>
      <c r="AB190" s="177">
        <f>SUM(Muut[[#This Row],[Työttömyysaste]:[Koulutustausta]])</f>
        <v>849111.9635860027</v>
      </c>
      <c r="AD190" s="62"/>
    </row>
    <row r="191" spans="1:30" s="45" customFormat="1" x14ac:dyDescent="0.25">
      <c r="A191" s="90">
        <v>588</v>
      </c>
      <c r="B191" s="154" t="s">
        <v>190</v>
      </c>
      <c r="C191" s="403">
        <v>1600</v>
      </c>
      <c r="D191" s="136">
        <v>61.083333333333336</v>
      </c>
      <c r="E191" s="41">
        <v>633</v>
      </c>
      <c r="F191" s="338">
        <f t="shared" si="6"/>
        <v>9.6498156924697209E-2</v>
      </c>
      <c r="G191" s="385">
        <f>Muut[[#This Row],[Keskim. työttömyysaste 2022, %]]/$F$12</f>
        <v>1.0167360062836572</v>
      </c>
      <c r="H191" s="169">
        <v>0</v>
      </c>
      <c r="I191" s="391">
        <v>5</v>
      </c>
      <c r="J191" s="397">
        <v>43</v>
      </c>
      <c r="K191" s="272">
        <v>374.45</v>
      </c>
      <c r="L191" s="173">
        <f t="shared" si="7"/>
        <v>4.2729336359994656</v>
      </c>
      <c r="M191" s="385">
        <v>4.2824038672902001</v>
      </c>
      <c r="N191" s="169">
        <v>0</v>
      </c>
      <c r="O191" s="405">
        <v>0</v>
      </c>
      <c r="P191" s="272">
        <v>358</v>
      </c>
      <c r="Q191" s="15">
        <v>66</v>
      </c>
      <c r="R191" s="161">
        <v>0.18435754189944134</v>
      </c>
      <c r="S191" s="409">
        <v>1.3008146443751065</v>
      </c>
      <c r="T191" s="162">
        <v>112686.8850484303</v>
      </c>
      <c r="U191" s="162">
        <v>0</v>
      </c>
      <c r="V191" s="162">
        <v>0</v>
      </c>
      <c r="W191" s="162">
        <v>73854.22</v>
      </c>
      <c r="X191" s="162">
        <v>284557.17217369925</v>
      </c>
      <c r="Y191" s="162">
        <v>0</v>
      </c>
      <c r="Z191" s="158">
        <v>0</v>
      </c>
      <c r="AA191" s="162">
        <v>59171.45654333484</v>
      </c>
      <c r="AB191" s="177">
        <f>SUM(Muut[[#This Row],[Työttömyysaste]:[Koulutustausta]])</f>
        <v>530269.73376546439</v>
      </c>
      <c r="AD191" s="62"/>
    </row>
    <row r="192" spans="1:30" s="45" customFormat="1" x14ac:dyDescent="0.25">
      <c r="A192" s="90">
        <v>592</v>
      </c>
      <c r="B192" s="154" t="s">
        <v>191</v>
      </c>
      <c r="C192" s="403">
        <v>3651</v>
      </c>
      <c r="D192" s="136">
        <v>161.41666666666666</v>
      </c>
      <c r="E192" s="41">
        <v>1680</v>
      </c>
      <c r="F192" s="338">
        <f t="shared" si="6"/>
        <v>9.6081349206349198E-2</v>
      </c>
      <c r="G192" s="385">
        <f>Muut[[#This Row],[Keskim. työttömyysaste 2022, %]]/$F$12</f>
        <v>1.0123443844284123</v>
      </c>
      <c r="H192" s="169">
        <v>0</v>
      </c>
      <c r="I192" s="391">
        <v>5</v>
      </c>
      <c r="J192" s="397">
        <v>53</v>
      </c>
      <c r="K192" s="272">
        <v>456.42</v>
      </c>
      <c r="L192" s="173">
        <f t="shared" si="7"/>
        <v>7.9992112527934793</v>
      </c>
      <c r="M192" s="385">
        <v>2.2875289761960373</v>
      </c>
      <c r="N192" s="169">
        <v>0</v>
      </c>
      <c r="O192" s="405">
        <v>0</v>
      </c>
      <c r="P192" s="272">
        <v>1104</v>
      </c>
      <c r="Q192" s="15">
        <v>97</v>
      </c>
      <c r="R192" s="161">
        <v>8.7862318840579712E-2</v>
      </c>
      <c r="S192" s="409">
        <v>0.61995072107721161</v>
      </c>
      <c r="T192" s="162">
        <v>256026.72370465921</v>
      </c>
      <c r="U192" s="162">
        <v>0</v>
      </c>
      <c r="V192" s="162">
        <v>0</v>
      </c>
      <c r="W192" s="162">
        <v>91029.62</v>
      </c>
      <c r="X192" s="162">
        <v>346848.93717056967</v>
      </c>
      <c r="Y192" s="162">
        <v>0</v>
      </c>
      <c r="Z192" s="158">
        <v>0</v>
      </c>
      <c r="AA192" s="162">
        <v>64349.601549821935</v>
      </c>
      <c r="AB192" s="177">
        <f>SUM(Muut[[#This Row],[Työttömyysaste]:[Koulutustausta]])</f>
        <v>758254.88242505072</v>
      </c>
      <c r="AD192" s="62"/>
    </row>
    <row r="193" spans="1:30" s="45" customFormat="1" x14ac:dyDescent="0.25">
      <c r="A193" s="90">
        <v>593</v>
      </c>
      <c r="B193" s="154" t="s">
        <v>192</v>
      </c>
      <c r="C193" s="403">
        <v>17077</v>
      </c>
      <c r="D193" s="136">
        <v>587.58333333333337</v>
      </c>
      <c r="E193" s="41">
        <v>7112</v>
      </c>
      <c r="F193" s="338">
        <f t="shared" si="6"/>
        <v>8.2618578927634051E-2</v>
      </c>
      <c r="G193" s="385">
        <f>Muut[[#This Row],[Keskim. työttömyysaste 2022, %]]/$F$12</f>
        <v>0.87049625257884</v>
      </c>
      <c r="H193" s="169">
        <v>0</v>
      </c>
      <c r="I193" s="391">
        <v>20</v>
      </c>
      <c r="J193" s="397">
        <v>548</v>
      </c>
      <c r="K193" s="272">
        <v>1569.03</v>
      </c>
      <c r="L193" s="173">
        <f t="shared" si="7"/>
        <v>10.883794446250231</v>
      </c>
      <c r="M193" s="385">
        <v>1.6812544207670885</v>
      </c>
      <c r="N193" s="169">
        <v>0</v>
      </c>
      <c r="O193" s="405">
        <v>0</v>
      </c>
      <c r="P193" s="272">
        <v>4302</v>
      </c>
      <c r="Q193" s="15">
        <v>607</v>
      </c>
      <c r="R193" s="161">
        <v>0.1410971641097164</v>
      </c>
      <c r="S193" s="409">
        <v>0.9955722747368273</v>
      </c>
      <c r="T193" s="162">
        <v>1029730.7262813587</v>
      </c>
      <c r="U193" s="162">
        <v>0</v>
      </c>
      <c r="V193" s="162">
        <v>0</v>
      </c>
      <c r="W193" s="162">
        <v>941211.91999999993</v>
      </c>
      <c r="X193" s="162">
        <v>1192358.7658050454</v>
      </c>
      <c r="Y193" s="162">
        <v>0</v>
      </c>
      <c r="Z193" s="158">
        <v>0</v>
      </c>
      <c r="AA193" s="162">
        <v>483349.45332540513</v>
      </c>
      <c r="AB193" s="177">
        <f>SUM(Muut[[#This Row],[Työttömyysaste]:[Koulutustausta]])</f>
        <v>3646650.8654118092</v>
      </c>
      <c r="AD193" s="62"/>
    </row>
    <row r="194" spans="1:30" s="45" customFormat="1" x14ac:dyDescent="0.25">
      <c r="A194" s="90">
        <v>595</v>
      </c>
      <c r="B194" s="154" t="s">
        <v>193</v>
      </c>
      <c r="C194" s="403">
        <v>4140</v>
      </c>
      <c r="D194" s="136">
        <v>132.66666666666666</v>
      </c>
      <c r="E194" s="41">
        <v>1576</v>
      </c>
      <c r="F194" s="338">
        <f t="shared" si="6"/>
        <v>8.4179357021996609E-2</v>
      </c>
      <c r="G194" s="385">
        <f>Muut[[#This Row],[Keskim. työttömyysaste 2022, %]]/$F$12</f>
        <v>0.88694111885328664</v>
      </c>
      <c r="H194" s="169">
        <v>0</v>
      </c>
      <c r="I194" s="391">
        <v>9</v>
      </c>
      <c r="J194" s="397">
        <v>78</v>
      </c>
      <c r="K194" s="272">
        <v>1153.23</v>
      </c>
      <c r="L194" s="173">
        <f t="shared" si="7"/>
        <v>3.5899170156863764</v>
      </c>
      <c r="M194" s="385">
        <v>5.0971728448101494</v>
      </c>
      <c r="N194" s="169">
        <v>0</v>
      </c>
      <c r="O194" s="405">
        <v>0</v>
      </c>
      <c r="P194" s="272">
        <v>863</v>
      </c>
      <c r="Q194" s="15">
        <v>127</v>
      </c>
      <c r="R194" s="161">
        <v>0.14716106604866744</v>
      </c>
      <c r="S194" s="409">
        <v>1.0383587664798375</v>
      </c>
      <c r="T194" s="162">
        <v>254355.02279428404</v>
      </c>
      <c r="U194" s="162">
        <v>0</v>
      </c>
      <c r="V194" s="162">
        <v>0</v>
      </c>
      <c r="W194" s="162">
        <v>133968.12</v>
      </c>
      <c r="X194" s="162">
        <v>876378.33533415722</v>
      </c>
      <c r="Y194" s="162">
        <v>0</v>
      </c>
      <c r="Z194" s="158">
        <v>0</v>
      </c>
      <c r="AA194" s="162">
        <v>122215.03448643017</v>
      </c>
      <c r="AB194" s="177">
        <f>SUM(Muut[[#This Row],[Työttömyysaste]:[Koulutustausta]])</f>
        <v>1386916.5126148714</v>
      </c>
      <c r="AD194" s="62"/>
    </row>
    <row r="195" spans="1:30" s="45" customFormat="1" x14ac:dyDescent="0.25">
      <c r="A195" s="90">
        <v>598</v>
      </c>
      <c r="B195" s="154" t="s">
        <v>194</v>
      </c>
      <c r="C195" s="403">
        <v>19207</v>
      </c>
      <c r="D195" s="136">
        <v>591.33333333333337</v>
      </c>
      <c r="E195" s="41">
        <v>8597</v>
      </c>
      <c r="F195" s="338">
        <f t="shared" si="6"/>
        <v>6.878368423093327E-2</v>
      </c>
      <c r="G195" s="385">
        <f>Muut[[#This Row],[Keskim. työttömyysaste 2022, %]]/$F$12</f>
        <v>0.7247272966778967</v>
      </c>
      <c r="H195" s="169">
        <v>3</v>
      </c>
      <c r="I195" s="391">
        <v>10626</v>
      </c>
      <c r="J195" s="397">
        <v>2357</v>
      </c>
      <c r="K195" s="272">
        <v>88.52</v>
      </c>
      <c r="L195" s="173">
        <f t="shared" si="7"/>
        <v>216.97921373700859</v>
      </c>
      <c r="M195" s="385">
        <v>8.4332628975498286E-2</v>
      </c>
      <c r="N195" s="169">
        <v>0</v>
      </c>
      <c r="O195" s="405">
        <v>0</v>
      </c>
      <c r="P195" s="272">
        <v>5739</v>
      </c>
      <c r="Q195" s="15">
        <v>1046</v>
      </c>
      <c r="R195" s="161">
        <v>0.18226171806935007</v>
      </c>
      <c r="S195" s="409">
        <v>1.286026649796072</v>
      </c>
      <c r="T195" s="162">
        <v>964227.12196374184</v>
      </c>
      <c r="U195" s="162">
        <v>395293.5049</v>
      </c>
      <c r="V195" s="162">
        <v>2905459.7418</v>
      </c>
      <c r="W195" s="162">
        <v>4048241.78</v>
      </c>
      <c r="X195" s="162">
        <v>67269.330700536389</v>
      </c>
      <c r="Y195" s="162">
        <v>0</v>
      </c>
      <c r="Z195" s="158">
        <v>0</v>
      </c>
      <c r="AA195" s="162">
        <v>702241.29511466052</v>
      </c>
      <c r="AB195" s="177">
        <f>SUM(Muut[[#This Row],[Työttömyysaste]:[Koulutustausta]])</f>
        <v>9082732.7744789366</v>
      </c>
      <c r="AD195" s="62"/>
    </row>
    <row r="196" spans="1:30" s="45" customFormat="1" x14ac:dyDescent="0.25">
      <c r="A196" s="90">
        <v>599</v>
      </c>
      <c r="B196" s="154" t="s">
        <v>195</v>
      </c>
      <c r="C196" s="403">
        <v>11206</v>
      </c>
      <c r="D196" s="136">
        <v>115.58333333333333</v>
      </c>
      <c r="E196" s="41">
        <v>5270</v>
      </c>
      <c r="F196" s="338">
        <f t="shared" si="6"/>
        <v>2.1932321315623022E-2</v>
      </c>
      <c r="G196" s="385">
        <f>Muut[[#This Row],[Keskim. työttömyysaste 2022, %]]/$F$12</f>
        <v>0.23108607971008094</v>
      </c>
      <c r="H196" s="169">
        <v>3</v>
      </c>
      <c r="I196" s="391">
        <v>9926</v>
      </c>
      <c r="J196" s="397">
        <v>355</v>
      </c>
      <c r="K196" s="272">
        <v>794.26</v>
      </c>
      <c r="L196" s="173">
        <f t="shared" si="7"/>
        <v>14.1087301387455</v>
      </c>
      <c r="M196" s="385">
        <v>1.2969577947505857</v>
      </c>
      <c r="N196" s="169">
        <v>0</v>
      </c>
      <c r="O196" s="405">
        <v>0</v>
      </c>
      <c r="P196" s="272">
        <v>3224</v>
      </c>
      <c r="Q196" s="15">
        <v>309</v>
      </c>
      <c r="R196" s="161">
        <v>9.5843672456575685E-2</v>
      </c>
      <c r="S196" s="409">
        <v>0.67626662526347392</v>
      </c>
      <c r="T196" s="162">
        <v>179378.17070144293</v>
      </c>
      <c r="U196" s="162">
        <v>230627.3242</v>
      </c>
      <c r="V196" s="162">
        <v>2714059.2318000002</v>
      </c>
      <c r="W196" s="162">
        <v>609726.69999999995</v>
      </c>
      <c r="X196" s="162">
        <v>603584.9367624044</v>
      </c>
      <c r="Y196" s="162">
        <v>0</v>
      </c>
      <c r="Z196" s="158">
        <v>0</v>
      </c>
      <c r="AA196" s="162">
        <v>215449.47131083175</v>
      </c>
      <c r="AB196" s="177">
        <f>SUM(Muut[[#This Row],[Työttömyysaste]:[Koulutustausta]])</f>
        <v>4552825.8347746795</v>
      </c>
      <c r="AD196" s="62"/>
    </row>
    <row r="197" spans="1:30" s="45" customFormat="1" x14ac:dyDescent="0.25">
      <c r="A197" s="90">
        <v>601</v>
      </c>
      <c r="B197" s="154" t="s">
        <v>196</v>
      </c>
      <c r="C197" s="403">
        <v>3786</v>
      </c>
      <c r="D197" s="136">
        <v>155.75</v>
      </c>
      <c r="E197" s="41">
        <v>1616</v>
      </c>
      <c r="F197" s="338">
        <f t="shared" si="6"/>
        <v>9.6379950495049507E-2</v>
      </c>
      <c r="G197" s="385">
        <f>Muut[[#This Row],[Keskim. työttömyysaste 2022, %]]/$F$12</f>
        <v>1.0154905448465974</v>
      </c>
      <c r="H197" s="169">
        <v>0</v>
      </c>
      <c r="I197" s="391">
        <v>0</v>
      </c>
      <c r="J197" s="397">
        <v>35</v>
      </c>
      <c r="K197" s="272">
        <v>1074.93</v>
      </c>
      <c r="L197" s="173">
        <f t="shared" si="7"/>
        <v>3.5220898104992879</v>
      </c>
      <c r="M197" s="385">
        <v>5.1953324622589685</v>
      </c>
      <c r="N197" s="169">
        <v>0</v>
      </c>
      <c r="O197" s="405">
        <v>0</v>
      </c>
      <c r="P197" s="272">
        <v>942</v>
      </c>
      <c r="Q197" s="15">
        <v>128</v>
      </c>
      <c r="R197" s="161">
        <v>0.13588110403397027</v>
      </c>
      <c r="S197" s="409">
        <v>0.95876809920615191</v>
      </c>
      <c r="T197" s="162">
        <v>266318.71173720906</v>
      </c>
      <c r="U197" s="162">
        <v>0</v>
      </c>
      <c r="V197" s="162">
        <v>0</v>
      </c>
      <c r="W197" s="162">
        <v>60113.9</v>
      </c>
      <c r="X197" s="162">
        <v>816875.52699873026</v>
      </c>
      <c r="Y197" s="162">
        <v>0</v>
      </c>
      <c r="Z197" s="158">
        <v>0</v>
      </c>
      <c r="AA197" s="162">
        <v>103197.94395079138</v>
      </c>
      <c r="AB197" s="177">
        <f>SUM(Muut[[#This Row],[Työttömyysaste]:[Koulutustausta]])</f>
        <v>1246506.0826867307</v>
      </c>
      <c r="AD197" s="62"/>
    </row>
    <row r="198" spans="1:30" s="45" customFormat="1" x14ac:dyDescent="0.25">
      <c r="A198" s="90">
        <v>604</v>
      </c>
      <c r="B198" s="154" t="s">
        <v>197</v>
      </c>
      <c r="C198" s="403">
        <v>20405</v>
      </c>
      <c r="D198" s="136">
        <v>583.33333333333337</v>
      </c>
      <c r="E198" s="41">
        <v>9891</v>
      </c>
      <c r="F198" s="338">
        <f t="shared" si="6"/>
        <v>5.8976173625855159E-2</v>
      </c>
      <c r="G198" s="385">
        <f>Muut[[#This Row],[Keskim. työttömyysaste 2022, %]]/$F$12</f>
        <v>0.62139217109645006</v>
      </c>
      <c r="H198" s="169">
        <v>0</v>
      </c>
      <c r="I198" s="391">
        <v>77</v>
      </c>
      <c r="J198" s="397">
        <v>856</v>
      </c>
      <c r="K198" s="272">
        <v>81.42</v>
      </c>
      <c r="L198" s="173">
        <f t="shared" si="7"/>
        <v>250.61409972979612</v>
      </c>
      <c r="M198" s="385">
        <v>7.3014357720524309E-2</v>
      </c>
      <c r="N198" s="169">
        <v>0</v>
      </c>
      <c r="O198" s="405">
        <v>0</v>
      </c>
      <c r="P198" s="272">
        <v>7214</v>
      </c>
      <c r="Q198" s="15">
        <v>482</v>
      </c>
      <c r="R198" s="161">
        <v>6.6814527308012198E-2</v>
      </c>
      <c r="S198" s="409">
        <v>0.4714388935966069</v>
      </c>
      <c r="T198" s="162">
        <v>878309.4672922215</v>
      </c>
      <c r="U198" s="162">
        <v>0</v>
      </c>
      <c r="V198" s="162">
        <v>0</v>
      </c>
      <c r="W198" s="162">
        <v>1470214.24</v>
      </c>
      <c r="X198" s="162">
        <v>61873.801464501514</v>
      </c>
      <c r="Y198" s="162">
        <v>0</v>
      </c>
      <c r="Z198" s="158">
        <v>0</v>
      </c>
      <c r="AA198" s="162">
        <v>273488.37303573609</v>
      </c>
      <c r="AB198" s="177">
        <f>SUM(Muut[[#This Row],[Työttömyysaste]:[Koulutustausta]])</f>
        <v>2683885.8817924587</v>
      </c>
      <c r="AD198" s="62"/>
    </row>
    <row r="199" spans="1:30" s="45" customFormat="1" x14ac:dyDescent="0.25">
      <c r="A199" s="90">
        <v>607</v>
      </c>
      <c r="B199" s="154" t="s">
        <v>198</v>
      </c>
      <c r="C199" s="403">
        <v>4084</v>
      </c>
      <c r="D199" s="136">
        <v>203.25</v>
      </c>
      <c r="E199" s="41">
        <v>1697</v>
      </c>
      <c r="F199" s="338">
        <f t="shared" si="6"/>
        <v>0.11977018267530937</v>
      </c>
      <c r="G199" s="385">
        <f>Muut[[#This Row],[Keskim. työttömyysaste 2022, %]]/$F$12</f>
        <v>1.2619376481997013</v>
      </c>
      <c r="H199" s="169">
        <v>0</v>
      </c>
      <c r="I199" s="391">
        <v>5</v>
      </c>
      <c r="J199" s="397">
        <v>57</v>
      </c>
      <c r="K199" s="272">
        <v>804.63</v>
      </c>
      <c r="L199" s="173">
        <f t="shared" si="7"/>
        <v>5.075624821346457</v>
      </c>
      <c r="M199" s="385">
        <v>3.6051576252289461</v>
      </c>
      <c r="N199" s="169">
        <v>0</v>
      </c>
      <c r="O199" s="405">
        <v>0</v>
      </c>
      <c r="P199" s="272">
        <v>1045</v>
      </c>
      <c r="Q199" s="15">
        <v>121</v>
      </c>
      <c r="R199" s="161">
        <v>0.11578947368421053</v>
      </c>
      <c r="S199" s="409">
        <v>0.81700288190576864</v>
      </c>
      <c r="T199" s="162">
        <v>357000.49491799989</v>
      </c>
      <c r="U199" s="162">
        <v>0</v>
      </c>
      <c r="V199" s="162">
        <v>0</v>
      </c>
      <c r="W199" s="162">
        <v>97899.78</v>
      </c>
      <c r="X199" s="162">
        <v>611465.44918179628</v>
      </c>
      <c r="Y199" s="162">
        <v>0</v>
      </c>
      <c r="Z199" s="158">
        <v>0</v>
      </c>
      <c r="AA199" s="162">
        <v>94860.668652660825</v>
      </c>
      <c r="AB199" s="177">
        <f>SUM(Muut[[#This Row],[Työttömyysaste]:[Koulutustausta]])</f>
        <v>1161226.3927524572</v>
      </c>
      <c r="AD199" s="62"/>
    </row>
    <row r="200" spans="1:30" s="45" customFormat="1" x14ac:dyDescent="0.25">
      <c r="A200" s="90">
        <v>608</v>
      </c>
      <c r="B200" s="154" t="s">
        <v>199</v>
      </c>
      <c r="C200" s="403">
        <v>1980</v>
      </c>
      <c r="D200" s="136">
        <v>61</v>
      </c>
      <c r="E200" s="41">
        <v>818</v>
      </c>
      <c r="F200" s="338">
        <f t="shared" si="6"/>
        <v>7.45721271393643E-2</v>
      </c>
      <c r="G200" s="385">
        <f>Muut[[#This Row],[Keskim. työttömyysaste 2022, %]]/$F$12</f>
        <v>0.7857162161855693</v>
      </c>
      <c r="H200" s="169">
        <v>0</v>
      </c>
      <c r="I200" s="391">
        <v>1</v>
      </c>
      <c r="J200" s="397">
        <v>27</v>
      </c>
      <c r="K200" s="272">
        <v>301.2</v>
      </c>
      <c r="L200" s="173">
        <f t="shared" si="7"/>
        <v>6.5737051792828689</v>
      </c>
      <c r="M200" s="385">
        <v>2.783578975392182</v>
      </c>
      <c r="N200" s="169">
        <v>0</v>
      </c>
      <c r="O200" s="405">
        <v>0</v>
      </c>
      <c r="P200" s="272">
        <v>503</v>
      </c>
      <c r="Q200" s="15">
        <v>82</v>
      </c>
      <c r="R200" s="161">
        <v>0.16302186878727634</v>
      </c>
      <c r="S200" s="409">
        <v>1.1502715434747763</v>
      </c>
      <c r="T200" s="162">
        <v>107764.59334444528</v>
      </c>
      <c r="U200" s="162">
        <v>0</v>
      </c>
      <c r="V200" s="162">
        <v>0</v>
      </c>
      <c r="W200" s="162">
        <v>46373.58</v>
      </c>
      <c r="X200" s="162">
        <v>228892.02899911389</v>
      </c>
      <c r="Y200" s="162">
        <v>0</v>
      </c>
      <c r="Z200" s="158">
        <v>0</v>
      </c>
      <c r="AA200" s="162">
        <v>64750.395562356032</v>
      </c>
      <c r="AB200" s="177">
        <f>SUM(Muut[[#This Row],[Työttömyysaste]:[Koulutustausta]])</f>
        <v>447780.59790591523</v>
      </c>
      <c r="AD200" s="62"/>
    </row>
    <row r="201" spans="1:30" s="45" customFormat="1" x14ac:dyDescent="0.25">
      <c r="A201" s="154">
        <v>609</v>
      </c>
      <c r="B201" s="154" t="s">
        <v>200</v>
      </c>
      <c r="C201" s="403">
        <v>83205</v>
      </c>
      <c r="D201" s="136">
        <v>4203</v>
      </c>
      <c r="E201" s="41">
        <v>38080</v>
      </c>
      <c r="F201" s="338">
        <f t="shared" si="6"/>
        <v>0.11037289915966386</v>
      </c>
      <c r="G201" s="385">
        <f>Muut[[#This Row],[Keskim. työttömyysaste 2022, %]]/$F$12</f>
        <v>1.1629248088242445</v>
      </c>
      <c r="H201" s="169">
        <v>0</v>
      </c>
      <c r="I201" s="391">
        <v>477</v>
      </c>
      <c r="J201" s="397">
        <v>3661</v>
      </c>
      <c r="K201" s="272">
        <v>1156.1600000000001</v>
      </c>
      <c r="L201" s="173">
        <f t="shared" si="7"/>
        <v>71.966682812067532</v>
      </c>
      <c r="M201" s="385">
        <v>0.2542624838671898</v>
      </c>
      <c r="N201" s="169">
        <v>3</v>
      </c>
      <c r="O201" s="405">
        <v>902</v>
      </c>
      <c r="P201" s="272">
        <v>24373</v>
      </c>
      <c r="Q201" s="15">
        <v>3063</v>
      </c>
      <c r="R201" s="161">
        <v>0.12567184999794856</v>
      </c>
      <c r="S201" s="409">
        <v>0.88673227674196142</v>
      </c>
      <c r="T201" s="162">
        <v>6702645.464411187</v>
      </c>
      <c r="U201" s="162">
        <v>0</v>
      </c>
      <c r="V201" s="162">
        <v>0</v>
      </c>
      <c r="W201" s="162">
        <v>6287913.9399999995</v>
      </c>
      <c r="X201" s="162">
        <v>878604.9410611405</v>
      </c>
      <c r="Y201" s="162">
        <v>0</v>
      </c>
      <c r="Z201" s="158">
        <v>267010.03999999998</v>
      </c>
      <c r="AA201" s="162">
        <v>2097581.2948239325</v>
      </c>
      <c r="AB201" s="177">
        <f>SUM(Muut[[#This Row],[Työttömyysaste]:[Koulutustausta]])</f>
        <v>16233755.680296257</v>
      </c>
      <c r="AD201" s="62"/>
    </row>
    <row r="202" spans="1:30" s="45" customFormat="1" x14ac:dyDescent="0.25">
      <c r="A202" s="90">
        <v>611</v>
      </c>
      <c r="B202" s="154" t="s">
        <v>201</v>
      </c>
      <c r="C202" s="403">
        <v>5011</v>
      </c>
      <c r="D202" s="136">
        <v>147.5</v>
      </c>
      <c r="E202" s="41">
        <v>2620</v>
      </c>
      <c r="F202" s="338">
        <f t="shared" si="6"/>
        <v>5.6297709923664119E-2</v>
      </c>
      <c r="G202" s="385">
        <f>Muut[[#This Row],[Keskim. työttömyysaste 2022, %]]/$F$12</f>
        <v>0.59317100528012678</v>
      </c>
      <c r="H202" s="169">
        <v>0</v>
      </c>
      <c r="I202" s="391">
        <v>110</v>
      </c>
      <c r="J202" s="397">
        <v>193</v>
      </c>
      <c r="K202" s="272">
        <v>146.53</v>
      </c>
      <c r="L202" s="173">
        <f t="shared" si="7"/>
        <v>34.197775199617823</v>
      </c>
      <c r="M202" s="385">
        <v>0.53507654871311572</v>
      </c>
      <c r="N202" s="169">
        <v>0</v>
      </c>
      <c r="O202" s="405">
        <v>0</v>
      </c>
      <c r="P202" s="272">
        <v>1691</v>
      </c>
      <c r="Q202" s="15">
        <v>213</v>
      </c>
      <c r="R202" s="161">
        <v>0.12596096984033117</v>
      </c>
      <c r="S202" s="409">
        <v>0.88877228726214874</v>
      </c>
      <c r="T202" s="162">
        <v>205896.7561896652</v>
      </c>
      <c r="U202" s="162">
        <v>0</v>
      </c>
      <c r="V202" s="162">
        <v>0</v>
      </c>
      <c r="W202" s="162">
        <v>331485.21999999997</v>
      </c>
      <c r="X202" s="162">
        <v>111353.08436002709</v>
      </c>
      <c r="Y202" s="162">
        <v>0</v>
      </c>
      <c r="Z202" s="158">
        <v>0</v>
      </c>
      <c r="AA202" s="162">
        <v>126616.92639170993</v>
      </c>
      <c r="AB202" s="177">
        <f>SUM(Muut[[#This Row],[Työttömyysaste]:[Koulutustausta]])</f>
        <v>775351.9869414022</v>
      </c>
      <c r="AD202" s="62"/>
    </row>
    <row r="203" spans="1:30" s="45" customFormat="1" x14ac:dyDescent="0.25">
      <c r="A203" s="90">
        <v>614</v>
      </c>
      <c r="B203" s="154" t="s">
        <v>202</v>
      </c>
      <c r="C203" s="403">
        <v>2999</v>
      </c>
      <c r="D203" s="136">
        <v>177.25</v>
      </c>
      <c r="E203" s="41">
        <v>1178</v>
      </c>
      <c r="F203" s="338">
        <f t="shared" si="6"/>
        <v>0.15046689303904923</v>
      </c>
      <c r="G203" s="385">
        <f>Muut[[#This Row],[Keskim. työttömyysaste 2022, %]]/$F$12</f>
        <v>1.5853681850713044</v>
      </c>
      <c r="H203" s="169">
        <v>0</v>
      </c>
      <c r="I203" s="391">
        <v>3</v>
      </c>
      <c r="J203" s="397">
        <v>56</v>
      </c>
      <c r="K203" s="272">
        <v>3039.68</v>
      </c>
      <c r="L203" s="173">
        <f t="shared" si="7"/>
        <v>0.9866170123170861</v>
      </c>
      <c r="M203" s="385">
        <v>18.546636941222342</v>
      </c>
      <c r="N203" s="169">
        <v>0</v>
      </c>
      <c r="O203" s="405">
        <v>0</v>
      </c>
      <c r="P203" s="272">
        <v>636</v>
      </c>
      <c r="Q203" s="15">
        <v>87</v>
      </c>
      <c r="R203" s="161">
        <v>0.13679245283018868</v>
      </c>
      <c r="S203" s="409">
        <v>0.96519851614510821</v>
      </c>
      <c r="T203" s="162">
        <v>329345.54408548784</v>
      </c>
      <c r="U203" s="162">
        <v>0</v>
      </c>
      <c r="V203" s="162">
        <v>0</v>
      </c>
      <c r="W203" s="162">
        <v>96182.239999999991</v>
      </c>
      <c r="X203" s="162">
        <v>2309955.2546747229</v>
      </c>
      <c r="Y203" s="162">
        <v>0</v>
      </c>
      <c r="Z203" s="158">
        <v>0</v>
      </c>
      <c r="AA203" s="162">
        <v>82294.340848202279</v>
      </c>
      <c r="AB203" s="177">
        <f>SUM(Muut[[#This Row],[Työttömyysaste]:[Koulutustausta]])</f>
        <v>2817777.3796084132</v>
      </c>
      <c r="AD203" s="62"/>
    </row>
    <row r="204" spans="1:30" s="45" customFormat="1" x14ac:dyDescent="0.25">
      <c r="A204" s="90">
        <v>615</v>
      </c>
      <c r="B204" s="154" t="s">
        <v>203</v>
      </c>
      <c r="C204" s="403">
        <v>7603</v>
      </c>
      <c r="D204" s="136">
        <v>368</v>
      </c>
      <c r="E204" s="41">
        <v>2936</v>
      </c>
      <c r="F204" s="338">
        <f t="shared" si="6"/>
        <v>0.12534059945504086</v>
      </c>
      <c r="G204" s="385">
        <f>Muut[[#This Row],[Keskim. työttömyysaste 2022, %]]/$F$12</f>
        <v>1.3206293734145085</v>
      </c>
      <c r="H204" s="169">
        <v>0</v>
      </c>
      <c r="I204" s="391">
        <v>9</v>
      </c>
      <c r="J204" s="397">
        <v>190</v>
      </c>
      <c r="K204" s="272">
        <v>5638.67</v>
      </c>
      <c r="L204" s="173">
        <f t="shared" si="7"/>
        <v>1.3483676115112251</v>
      </c>
      <c r="M204" s="385">
        <v>13.570800255999886</v>
      </c>
      <c r="N204" s="169">
        <v>0</v>
      </c>
      <c r="O204" s="405">
        <v>0</v>
      </c>
      <c r="P204" s="272">
        <v>1755</v>
      </c>
      <c r="Q204" s="15">
        <v>259</v>
      </c>
      <c r="R204" s="161">
        <v>0.14757834757834759</v>
      </c>
      <c r="S204" s="409">
        <v>1.0413030774043739</v>
      </c>
      <c r="T204" s="162">
        <v>695522.41488290404</v>
      </c>
      <c r="U204" s="162">
        <v>0</v>
      </c>
      <c r="V204" s="162">
        <v>0</v>
      </c>
      <c r="W204" s="162">
        <v>326332.59999999998</v>
      </c>
      <c r="X204" s="162">
        <v>4285015.3292046273</v>
      </c>
      <c r="Y204" s="162">
        <v>0</v>
      </c>
      <c r="Z204" s="158">
        <v>0</v>
      </c>
      <c r="AA204" s="162">
        <v>225081.08606808007</v>
      </c>
      <c r="AB204" s="177">
        <f>SUM(Muut[[#This Row],[Työttömyysaste]:[Koulutustausta]])</f>
        <v>5531951.4301556116</v>
      </c>
      <c r="AD204" s="62"/>
    </row>
    <row r="205" spans="1:30" s="45" customFormat="1" x14ac:dyDescent="0.25">
      <c r="A205" s="90">
        <v>616</v>
      </c>
      <c r="B205" s="154" t="s">
        <v>204</v>
      </c>
      <c r="C205" s="403">
        <v>1807</v>
      </c>
      <c r="D205" s="136">
        <v>79.5</v>
      </c>
      <c r="E205" s="41">
        <v>897</v>
      </c>
      <c r="F205" s="338">
        <f t="shared" ref="F205:F268" si="8">D205/E205</f>
        <v>8.8628762541806017E-2</v>
      </c>
      <c r="G205" s="385">
        <f>Muut[[#This Row],[Keskim. työttömyysaste 2022, %]]/$F$12</f>
        <v>0.93382150437274991</v>
      </c>
      <c r="H205" s="169">
        <v>0</v>
      </c>
      <c r="I205" s="391">
        <v>15</v>
      </c>
      <c r="J205" s="397">
        <v>54</v>
      </c>
      <c r="K205" s="272">
        <v>145.09</v>
      </c>
      <c r="L205" s="173">
        <f t="shared" si="7"/>
        <v>12.454338686332621</v>
      </c>
      <c r="M205" s="385">
        <v>1.4692412008643352</v>
      </c>
      <c r="N205" s="169">
        <v>0</v>
      </c>
      <c r="O205" s="405">
        <v>0</v>
      </c>
      <c r="P205" s="272">
        <v>537</v>
      </c>
      <c r="Q205" s="15">
        <v>68</v>
      </c>
      <c r="R205" s="161">
        <v>0.1266294227188082</v>
      </c>
      <c r="S205" s="409">
        <v>0.89348884664148731</v>
      </c>
      <c r="T205" s="162">
        <v>116887.26880347599</v>
      </c>
      <c r="U205" s="162">
        <v>0</v>
      </c>
      <c r="V205" s="162">
        <v>0</v>
      </c>
      <c r="W205" s="162">
        <v>92747.16</v>
      </c>
      <c r="X205" s="162">
        <v>110258.77983891578</v>
      </c>
      <c r="Y205" s="162">
        <v>0</v>
      </c>
      <c r="Z205" s="158">
        <v>0</v>
      </c>
      <c r="AA205" s="162">
        <v>45901.211453401593</v>
      </c>
      <c r="AB205" s="177">
        <f>SUM(Muut[[#This Row],[Työttömyysaste]:[Koulutustausta]])</f>
        <v>365794.42009579338</v>
      </c>
      <c r="AD205" s="62"/>
    </row>
    <row r="206" spans="1:30" s="45" customFormat="1" x14ac:dyDescent="0.25">
      <c r="A206" s="90">
        <v>619</v>
      </c>
      <c r="B206" s="154" t="s">
        <v>205</v>
      </c>
      <c r="C206" s="403">
        <v>2675</v>
      </c>
      <c r="D206" s="136">
        <v>61.083333333333336</v>
      </c>
      <c r="E206" s="41">
        <v>1093</v>
      </c>
      <c r="F206" s="338">
        <f t="shared" si="8"/>
        <v>5.5885940835620616E-2</v>
      </c>
      <c r="G206" s="385">
        <f>Muut[[#This Row],[Keskim. työttömyysaste 2022, %]]/$F$12</f>
        <v>0.58883247207461575</v>
      </c>
      <c r="H206" s="169">
        <v>0</v>
      </c>
      <c r="I206" s="391">
        <v>2</v>
      </c>
      <c r="J206" s="397">
        <v>81</v>
      </c>
      <c r="K206" s="272">
        <v>361.1</v>
      </c>
      <c r="L206" s="173">
        <f t="shared" ref="L206:L269" si="9">C206/K206</f>
        <v>7.407920243699806</v>
      </c>
      <c r="M206" s="385">
        <v>2.4701167028682178</v>
      </c>
      <c r="N206" s="169">
        <v>0</v>
      </c>
      <c r="O206" s="405">
        <v>0</v>
      </c>
      <c r="P206" s="272">
        <v>662</v>
      </c>
      <c r="Q206" s="15">
        <v>114</v>
      </c>
      <c r="R206" s="161">
        <v>0.17220543806646527</v>
      </c>
      <c r="S206" s="409">
        <v>1.2150702020103645</v>
      </c>
      <c r="T206" s="162">
        <v>109109.03778612809</v>
      </c>
      <c r="U206" s="162">
        <v>0</v>
      </c>
      <c r="V206" s="162">
        <v>0</v>
      </c>
      <c r="W206" s="162">
        <v>139120.74</v>
      </c>
      <c r="X206" s="162">
        <v>274412.05734256323</v>
      </c>
      <c r="Y206" s="162">
        <v>0</v>
      </c>
      <c r="Z206" s="158">
        <v>0</v>
      </c>
      <c r="AA206" s="162">
        <v>92406.392630438713</v>
      </c>
      <c r="AB206" s="177">
        <f>SUM(Muut[[#This Row],[Työttömyysaste]:[Koulutustausta]])</f>
        <v>615048.22775912995</v>
      </c>
      <c r="AD206" s="62"/>
    </row>
    <row r="207" spans="1:30" s="45" customFormat="1" x14ac:dyDescent="0.25">
      <c r="A207" s="90">
        <v>620</v>
      </c>
      <c r="B207" s="154" t="s">
        <v>206</v>
      </c>
      <c r="C207" s="403">
        <v>2380</v>
      </c>
      <c r="D207" s="136">
        <v>134.16666666666666</v>
      </c>
      <c r="E207" s="41">
        <v>936</v>
      </c>
      <c r="F207" s="338">
        <f t="shared" si="8"/>
        <v>0.14334045584045582</v>
      </c>
      <c r="G207" s="385">
        <f>Muut[[#This Row],[Keskim. työttömyysaste 2022, %]]/$F$12</f>
        <v>1.5102817220004772</v>
      </c>
      <c r="H207" s="169">
        <v>0</v>
      </c>
      <c r="I207" s="391">
        <v>5</v>
      </c>
      <c r="J207" s="397">
        <v>42</v>
      </c>
      <c r="K207" s="272">
        <v>2461.17</v>
      </c>
      <c r="L207" s="173">
        <f t="shared" si="9"/>
        <v>0.9670197507689432</v>
      </c>
      <c r="M207" s="385">
        <v>18.922496167144637</v>
      </c>
      <c r="N207" s="169">
        <v>0</v>
      </c>
      <c r="O207" s="405">
        <v>0</v>
      </c>
      <c r="P207" s="272">
        <v>471</v>
      </c>
      <c r="Q207" s="15">
        <v>72</v>
      </c>
      <c r="R207" s="161">
        <v>0.15286624203821655</v>
      </c>
      <c r="S207" s="409">
        <v>1.0786141116069208</v>
      </c>
      <c r="T207" s="162">
        <v>248988.97142147584</v>
      </c>
      <c r="U207" s="162">
        <v>0</v>
      </c>
      <c r="V207" s="162">
        <v>0</v>
      </c>
      <c r="W207" s="162">
        <v>72136.679999999993</v>
      </c>
      <c r="X207" s="162">
        <v>1870326.0126552097</v>
      </c>
      <c r="Y207" s="162">
        <v>0</v>
      </c>
      <c r="Z207" s="158">
        <v>0</v>
      </c>
      <c r="AA207" s="162">
        <v>72982.698079303722</v>
      </c>
      <c r="AB207" s="177">
        <f>SUM(Muut[[#This Row],[Työttömyysaste]:[Koulutustausta]])</f>
        <v>2264434.3621559893</v>
      </c>
      <c r="AD207" s="62"/>
    </row>
    <row r="208" spans="1:30" s="45" customFormat="1" x14ac:dyDescent="0.25">
      <c r="A208" s="90">
        <v>623</v>
      </c>
      <c r="B208" s="154" t="s">
        <v>207</v>
      </c>
      <c r="C208" s="403">
        <v>2107</v>
      </c>
      <c r="D208" s="136">
        <v>68.5</v>
      </c>
      <c r="E208" s="41">
        <v>819</v>
      </c>
      <c r="F208" s="338">
        <f t="shared" si="8"/>
        <v>8.3638583638583633E-2</v>
      </c>
      <c r="G208" s="385">
        <f>Muut[[#This Row],[Keskim. työttömyysaste 2022, %]]/$F$12</f>
        <v>0.88124335438111256</v>
      </c>
      <c r="H208" s="169">
        <v>0</v>
      </c>
      <c r="I208" s="391">
        <v>5</v>
      </c>
      <c r="J208" s="397">
        <v>52</v>
      </c>
      <c r="K208" s="272">
        <v>794.11</v>
      </c>
      <c r="L208" s="173">
        <f t="shared" si="9"/>
        <v>2.6532848094092758</v>
      </c>
      <c r="M208" s="385">
        <v>6.8965184071409311</v>
      </c>
      <c r="N208" s="169">
        <v>1</v>
      </c>
      <c r="O208" s="405">
        <v>0</v>
      </c>
      <c r="P208" s="272">
        <v>442</v>
      </c>
      <c r="Q208" s="15">
        <v>70</v>
      </c>
      <c r="R208" s="161">
        <v>0.15837104072398189</v>
      </c>
      <c r="S208" s="409">
        <v>1.1174556077073963</v>
      </c>
      <c r="T208" s="162">
        <v>128619.13312186314</v>
      </c>
      <c r="U208" s="162">
        <v>0</v>
      </c>
      <c r="V208" s="162">
        <v>0</v>
      </c>
      <c r="W208" s="162">
        <v>89312.08</v>
      </c>
      <c r="X208" s="162">
        <v>603470.94670812204</v>
      </c>
      <c r="Y208" s="162">
        <v>852660.76</v>
      </c>
      <c r="Z208" s="158">
        <v>0</v>
      </c>
      <c r="AA208" s="162">
        <v>66937.836987444534</v>
      </c>
      <c r="AB208" s="177">
        <f>SUM(Muut[[#This Row],[Työttömyysaste]:[Koulutustausta]])</f>
        <v>1741000.7568174296</v>
      </c>
      <c r="AD208" s="62"/>
    </row>
    <row r="209" spans="1:30" s="45" customFormat="1" x14ac:dyDescent="0.25">
      <c r="A209" s="90">
        <v>624</v>
      </c>
      <c r="B209" s="154" t="s">
        <v>208</v>
      </c>
      <c r="C209" s="403">
        <v>5117</v>
      </c>
      <c r="D209" s="136">
        <v>205.91666666666666</v>
      </c>
      <c r="E209" s="41">
        <v>2327</v>
      </c>
      <c r="F209" s="338">
        <f t="shared" si="8"/>
        <v>8.8490187652198821E-2</v>
      </c>
      <c r="G209" s="385">
        <f>Muut[[#This Row],[Keskim. työttömyysaste 2022, %]]/$F$12</f>
        <v>0.93236143420850459</v>
      </c>
      <c r="H209" s="169">
        <v>1</v>
      </c>
      <c r="I209" s="391">
        <v>348</v>
      </c>
      <c r="J209" s="397">
        <v>245</v>
      </c>
      <c r="K209" s="272">
        <v>324.63</v>
      </c>
      <c r="L209" s="173">
        <f t="shared" si="9"/>
        <v>15.762560453439301</v>
      </c>
      <c r="M209" s="385">
        <v>1.1608791339154467</v>
      </c>
      <c r="N209" s="169">
        <v>3</v>
      </c>
      <c r="O209" s="405">
        <v>189</v>
      </c>
      <c r="P209" s="272">
        <v>1581</v>
      </c>
      <c r="Q209" s="15">
        <v>212</v>
      </c>
      <c r="R209" s="161">
        <v>0.13409234661606578</v>
      </c>
      <c r="S209" s="409">
        <v>0.94614674495901208</v>
      </c>
      <c r="T209" s="162">
        <v>330479.78989418742</v>
      </c>
      <c r="U209" s="162">
        <v>105311.44190000001</v>
      </c>
      <c r="V209" s="162">
        <v>95153.396399999998</v>
      </c>
      <c r="W209" s="162">
        <v>420797.3</v>
      </c>
      <c r="X209" s="162">
        <v>246697.27547802901</v>
      </c>
      <c r="Y209" s="162">
        <v>0</v>
      </c>
      <c r="Z209" s="158">
        <v>55947.78</v>
      </c>
      <c r="AA209" s="162">
        <v>137641.9371751482</v>
      </c>
      <c r="AB209" s="177">
        <f>SUM(Muut[[#This Row],[Työttömyysaste]:[Koulutustausta]])</f>
        <v>1392028.9208473645</v>
      </c>
      <c r="AD209" s="62"/>
    </row>
    <row r="210" spans="1:30" s="45" customFormat="1" x14ac:dyDescent="0.25">
      <c r="A210" s="90">
        <v>625</v>
      </c>
      <c r="B210" s="154" t="s">
        <v>209</v>
      </c>
      <c r="C210" s="403">
        <v>2991</v>
      </c>
      <c r="D210" s="136">
        <v>107.5</v>
      </c>
      <c r="E210" s="41">
        <v>1226</v>
      </c>
      <c r="F210" s="338">
        <f t="shared" si="8"/>
        <v>8.7683523654159864E-2</v>
      </c>
      <c r="G210" s="385">
        <f>Muut[[#This Row],[Keskim. työttömyysaste 2022, %]]/$F$12</f>
        <v>0.92386215963252527</v>
      </c>
      <c r="H210" s="169">
        <v>0</v>
      </c>
      <c r="I210" s="391">
        <v>7</v>
      </c>
      <c r="J210" s="397">
        <v>125</v>
      </c>
      <c r="K210" s="272">
        <v>543.21</v>
      </c>
      <c r="L210" s="173">
        <f t="shared" si="9"/>
        <v>5.5061578395095818</v>
      </c>
      <c r="M210" s="385">
        <v>3.3232660706123669</v>
      </c>
      <c r="N210" s="169">
        <v>0</v>
      </c>
      <c r="O210" s="405">
        <v>0</v>
      </c>
      <c r="P210" s="272">
        <v>851</v>
      </c>
      <c r="Q210" s="15">
        <v>128</v>
      </c>
      <c r="R210" s="161">
        <v>0.15041128084606345</v>
      </c>
      <c r="S210" s="409">
        <v>1.0612920675113926</v>
      </c>
      <c r="T210" s="162">
        <v>191411.83200705535</v>
      </c>
      <c r="U210" s="162">
        <v>0</v>
      </c>
      <c r="V210" s="162">
        <v>0</v>
      </c>
      <c r="W210" s="162">
        <v>214692.5</v>
      </c>
      <c r="X210" s="162">
        <v>412803.58257838199</v>
      </c>
      <c r="Y210" s="162">
        <v>0</v>
      </c>
      <c r="Z210" s="158">
        <v>0</v>
      </c>
      <c r="AA210" s="162">
        <v>90246.047636732532</v>
      </c>
      <c r="AB210" s="177">
        <f>SUM(Muut[[#This Row],[Työttömyysaste]:[Koulutustausta]])</f>
        <v>909153.96222216997</v>
      </c>
      <c r="AD210" s="62"/>
    </row>
    <row r="211" spans="1:30" s="45" customFormat="1" x14ac:dyDescent="0.25">
      <c r="A211" s="90">
        <v>626</v>
      </c>
      <c r="B211" s="154" t="s">
        <v>210</v>
      </c>
      <c r="C211" s="403">
        <v>4835</v>
      </c>
      <c r="D211" s="136">
        <v>211.33333333333334</v>
      </c>
      <c r="E211" s="41">
        <v>1883</v>
      </c>
      <c r="F211" s="338">
        <f t="shared" si="8"/>
        <v>0.11223225349619402</v>
      </c>
      <c r="G211" s="385">
        <f>Muut[[#This Row],[Keskim. työttömyysaste 2022, %]]/$F$12</f>
        <v>1.1825155716184512</v>
      </c>
      <c r="H211" s="169">
        <v>0</v>
      </c>
      <c r="I211" s="391">
        <v>8</v>
      </c>
      <c r="J211" s="397">
        <v>68</v>
      </c>
      <c r="K211" s="272">
        <v>1310.25</v>
      </c>
      <c r="L211" s="173">
        <f t="shared" si="9"/>
        <v>3.6901354703300897</v>
      </c>
      <c r="M211" s="385">
        <v>4.9587413997680843</v>
      </c>
      <c r="N211" s="169">
        <v>0</v>
      </c>
      <c r="O211" s="405">
        <v>0</v>
      </c>
      <c r="P211" s="272">
        <v>1093</v>
      </c>
      <c r="Q211" s="15">
        <v>153</v>
      </c>
      <c r="R211" s="161">
        <v>0.13998170173833485</v>
      </c>
      <c r="S211" s="409">
        <v>0.98770164588707865</v>
      </c>
      <c r="T211" s="162">
        <v>396048.64737845887</v>
      </c>
      <c r="U211" s="162">
        <v>0</v>
      </c>
      <c r="V211" s="162">
        <v>0</v>
      </c>
      <c r="W211" s="162">
        <v>116792.72</v>
      </c>
      <c r="X211" s="162">
        <v>995703.12415700196</v>
      </c>
      <c r="Y211" s="162">
        <v>0</v>
      </c>
      <c r="Z211" s="158">
        <v>0</v>
      </c>
      <c r="AA211" s="162">
        <v>135768.52992707424</v>
      </c>
      <c r="AB211" s="177">
        <f>SUM(Muut[[#This Row],[Työttömyysaste]:[Koulutustausta]])</f>
        <v>1644313.021462535</v>
      </c>
      <c r="AD211" s="62"/>
    </row>
    <row r="212" spans="1:30" s="45" customFormat="1" x14ac:dyDescent="0.25">
      <c r="A212" s="90">
        <v>630</v>
      </c>
      <c r="B212" s="154" t="s">
        <v>211</v>
      </c>
      <c r="C212" s="403">
        <v>1635</v>
      </c>
      <c r="D212" s="136">
        <v>32.416666666666664</v>
      </c>
      <c r="E212" s="41">
        <v>641</v>
      </c>
      <c r="F212" s="338">
        <f t="shared" si="8"/>
        <v>5.0572022880915231E-2</v>
      </c>
      <c r="G212" s="385">
        <f>Muut[[#This Row],[Keskim. työttömyysaste 2022, %]]/$F$12</f>
        <v>0.53284330200992414</v>
      </c>
      <c r="H212" s="169">
        <v>0</v>
      </c>
      <c r="I212" s="391">
        <v>0</v>
      </c>
      <c r="J212" s="397">
        <v>102</v>
      </c>
      <c r="K212" s="272">
        <v>810.16</v>
      </c>
      <c r="L212" s="173">
        <f t="shared" si="9"/>
        <v>2.0181198775550508</v>
      </c>
      <c r="M212" s="385">
        <v>9.0670666945944784</v>
      </c>
      <c r="N212" s="169">
        <v>0</v>
      </c>
      <c r="O212" s="405">
        <v>0</v>
      </c>
      <c r="P212" s="272">
        <v>407</v>
      </c>
      <c r="Q212" s="15">
        <v>79</v>
      </c>
      <c r="R212" s="161">
        <v>0.1941031941031941</v>
      </c>
      <c r="S212" s="409">
        <v>1.369579322917756</v>
      </c>
      <c r="T212" s="162">
        <v>60347.940791921872</v>
      </c>
      <c r="U212" s="162">
        <v>0</v>
      </c>
      <c r="V212" s="162">
        <v>0</v>
      </c>
      <c r="W212" s="162">
        <v>175189.08</v>
      </c>
      <c r="X212" s="162">
        <v>615667.88251634163</v>
      </c>
      <c r="Y212" s="162">
        <v>0</v>
      </c>
      <c r="Z212" s="158">
        <v>0</v>
      </c>
      <c r="AA212" s="162">
        <v>63662.224146152199</v>
      </c>
      <c r="AB212" s="177">
        <f>SUM(Muut[[#This Row],[Työttömyysaste]:[Koulutustausta]])</f>
        <v>914867.12745441566</v>
      </c>
      <c r="AD212" s="62"/>
    </row>
    <row r="213" spans="1:30" s="45" customFormat="1" x14ac:dyDescent="0.25">
      <c r="A213" s="90">
        <v>631</v>
      </c>
      <c r="B213" s="154" t="s">
        <v>212</v>
      </c>
      <c r="C213" s="403">
        <v>1963</v>
      </c>
      <c r="D213" s="136">
        <v>65.666666666666671</v>
      </c>
      <c r="E213" s="41">
        <v>916</v>
      </c>
      <c r="F213" s="338">
        <f t="shared" si="8"/>
        <v>7.1688500727802043E-2</v>
      </c>
      <c r="G213" s="385">
        <f>Muut[[#This Row],[Keskim. työttömyysaste 2022, %]]/$F$12</f>
        <v>0.75533338925143634</v>
      </c>
      <c r="H213" s="169">
        <v>0</v>
      </c>
      <c r="I213" s="391">
        <v>10</v>
      </c>
      <c r="J213" s="397">
        <v>57</v>
      </c>
      <c r="K213" s="272">
        <v>143.51</v>
      </c>
      <c r="L213" s="173">
        <f t="shared" si="9"/>
        <v>13.678489303881264</v>
      </c>
      <c r="M213" s="385">
        <v>1.3377520807276808</v>
      </c>
      <c r="N213" s="169">
        <v>0</v>
      </c>
      <c r="O213" s="405">
        <v>0</v>
      </c>
      <c r="P213" s="272">
        <v>553</v>
      </c>
      <c r="Q213" s="15">
        <v>80</v>
      </c>
      <c r="R213" s="161">
        <v>0.14466546112115733</v>
      </c>
      <c r="S213" s="409">
        <v>1.0207499428709259</v>
      </c>
      <c r="T213" s="162">
        <v>102707.97582357643</v>
      </c>
      <c r="U213" s="162">
        <v>0</v>
      </c>
      <c r="V213" s="162">
        <v>0</v>
      </c>
      <c r="W213" s="162">
        <v>97899.78</v>
      </c>
      <c r="X213" s="162">
        <v>109058.08460047421</v>
      </c>
      <c r="Y213" s="162">
        <v>0</v>
      </c>
      <c r="Z213" s="158">
        <v>0</v>
      </c>
      <c r="AA213" s="162">
        <v>56966.10467923549</v>
      </c>
      <c r="AB213" s="177">
        <f>SUM(Muut[[#This Row],[Työttömyysaste]:[Koulutustausta]])</f>
        <v>366631.94510328613</v>
      </c>
      <c r="AD213" s="62"/>
    </row>
    <row r="214" spans="1:30" s="45" customFormat="1" x14ac:dyDescent="0.25">
      <c r="A214" s="90">
        <v>635</v>
      </c>
      <c r="B214" s="154" t="s">
        <v>213</v>
      </c>
      <c r="C214" s="403">
        <v>6347</v>
      </c>
      <c r="D214" s="136">
        <v>162.75</v>
      </c>
      <c r="E214" s="41">
        <v>2799</v>
      </c>
      <c r="F214" s="338">
        <f t="shared" si="8"/>
        <v>5.8145766345123258E-2</v>
      </c>
      <c r="G214" s="385">
        <f>Muut[[#This Row],[Keskim. työttömyysaste 2022, %]]/$F$12</f>
        <v>0.61264272956194399</v>
      </c>
      <c r="H214" s="169">
        <v>0</v>
      </c>
      <c r="I214" s="391">
        <v>26</v>
      </c>
      <c r="J214" s="397">
        <v>189</v>
      </c>
      <c r="K214" s="272">
        <v>560.71</v>
      </c>
      <c r="L214" s="173">
        <f t="shared" si="9"/>
        <v>11.319576964919476</v>
      </c>
      <c r="M214" s="385">
        <v>1.6165292735044059</v>
      </c>
      <c r="N214" s="169">
        <v>0</v>
      </c>
      <c r="O214" s="405">
        <v>0</v>
      </c>
      <c r="P214" s="272">
        <v>1765</v>
      </c>
      <c r="Q214" s="15">
        <v>235</v>
      </c>
      <c r="R214" s="161">
        <v>0.13314447592067988</v>
      </c>
      <c r="S214" s="409">
        <v>0.93945863191070222</v>
      </c>
      <c r="T214" s="162">
        <v>269352.47463176947</v>
      </c>
      <c r="U214" s="162">
        <v>0</v>
      </c>
      <c r="V214" s="162">
        <v>0</v>
      </c>
      <c r="W214" s="162">
        <v>324615.06</v>
      </c>
      <c r="X214" s="162">
        <v>426102.42224466527</v>
      </c>
      <c r="Y214" s="162">
        <v>0</v>
      </c>
      <c r="Z214" s="158">
        <v>0</v>
      </c>
      <c r="AA214" s="162">
        <v>169520.81012143937</v>
      </c>
      <c r="AB214" s="177">
        <f>SUM(Muut[[#This Row],[Työttömyysaste]:[Koulutustausta]])</f>
        <v>1189590.766997874</v>
      </c>
      <c r="AD214" s="62"/>
    </row>
    <row r="215" spans="1:30" s="45" customFormat="1" x14ac:dyDescent="0.25">
      <c r="A215" s="90">
        <v>636</v>
      </c>
      <c r="B215" s="154" t="s">
        <v>214</v>
      </c>
      <c r="C215" s="403">
        <v>8154</v>
      </c>
      <c r="D215" s="136">
        <v>275.33333333333331</v>
      </c>
      <c r="E215" s="41">
        <v>3688</v>
      </c>
      <c r="F215" s="338">
        <f t="shared" si="8"/>
        <v>7.4656543745480836E-2</v>
      </c>
      <c r="G215" s="385">
        <f>Muut[[#This Row],[Keskim. työttömyysaste 2022, %]]/$F$12</f>
        <v>0.78660565703814356</v>
      </c>
      <c r="H215" s="169">
        <v>0</v>
      </c>
      <c r="I215" s="391">
        <v>50</v>
      </c>
      <c r="J215" s="397">
        <v>389</v>
      </c>
      <c r="K215" s="272">
        <v>749.97</v>
      </c>
      <c r="L215" s="173">
        <f t="shared" si="9"/>
        <v>10.872434897395895</v>
      </c>
      <c r="M215" s="385">
        <v>1.6830109998507534</v>
      </c>
      <c r="N215" s="169">
        <v>0</v>
      </c>
      <c r="O215" s="405">
        <v>0</v>
      </c>
      <c r="P215" s="272">
        <v>2400</v>
      </c>
      <c r="Q215" s="15">
        <v>470</v>
      </c>
      <c r="R215" s="161">
        <v>0.19583333333333333</v>
      </c>
      <c r="S215" s="409">
        <v>1.3817870711019913</v>
      </c>
      <c r="T215" s="162">
        <v>444296.56967916456</v>
      </c>
      <c r="U215" s="162">
        <v>0</v>
      </c>
      <c r="V215" s="162">
        <v>0</v>
      </c>
      <c r="W215" s="162">
        <v>668123.05999999994</v>
      </c>
      <c r="X215" s="162">
        <v>569927.47340127989</v>
      </c>
      <c r="Y215" s="162">
        <v>0</v>
      </c>
      <c r="Z215" s="158">
        <v>0</v>
      </c>
      <c r="AA215" s="162">
        <v>320323.4192418771</v>
      </c>
      <c r="AB215" s="177">
        <f>SUM(Muut[[#This Row],[Työttömyysaste]:[Koulutustausta]])</f>
        <v>2002670.5223223213</v>
      </c>
      <c r="AD215" s="62"/>
    </row>
    <row r="216" spans="1:30" s="45" customFormat="1" x14ac:dyDescent="0.25">
      <c r="A216" s="90">
        <v>638</v>
      </c>
      <c r="B216" s="154" t="s">
        <v>215</v>
      </c>
      <c r="C216" s="403">
        <v>51232</v>
      </c>
      <c r="D216" s="136">
        <v>2342</v>
      </c>
      <c r="E216" s="41">
        <v>24746</v>
      </c>
      <c r="F216" s="338">
        <f t="shared" si="8"/>
        <v>9.4641558231633394E-2</v>
      </c>
      <c r="G216" s="385">
        <f>Muut[[#This Row],[Keskim. työttömyysaste 2022, %]]/$F$12</f>
        <v>0.99717427784639578</v>
      </c>
      <c r="H216" s="169">
        <v>1</v>
      </c>
      <c r="I216" s="391">
        <v>14445</v>
      </c>
      <c r="J216" s="397">
        <v>4054</v>
      </c>
      <c r="K216" s="272">
        <v>654.55999999999995</v>
      </c>
      <c r="L216" s="173">
        <f t="shared" si="9"/>
        <v>78.269371791737967</v>
      </c>
      <c r="M216" s="385">
        <v>0.23378784202034505</v>
      </c>
      <c r="N216" s="169">
        <v>3</v>
      </c>
      <c r="O216" s="405">
        <v>1724</v>
      </c>
      <c r="P216" s="272">
        <v>16560</v>
      </c>
      <c r="Q216" s="15">
        <v>2231</v>
      </c>
      <c r="R216" s="161">
        <v>0.13472222222222222</v>
      </c>
      <c r="S216" s="409">
        <v>0.95059110565172444</v>
      </c>
      <c r="T216" s="162">
        <v>3538812.6023839405</v>
      </c>
      <c r="U216" s="162">
        <v>1054390.4224</v>
      </c>
      <c r="V216" s="162">
        <v>3949686.2385</v>
      </c>
      <c r="W216" s="162">
        <v>6962907.1600000001</v>
      </c>
      <c r="X216" s="162">
        <v>497422.19954070379</v>
      </c>
      <c r="Y216" s="162">
        <v>0</v>
      </c>
      <c r="Z216" s="158">
        <v>510338.48</v>
      </c>
      <c r="AA216" s="162">
        <v>1384560.4326086182</v>
      </c>
      <c r="AB216" s="177">
        <f>SUM(Muut[[#This Row],[Työttömyysaste]:[Koulutustausta]])</f>
        <v>17898117.535433266</v>
      </c>
      <c r="AD216" s="62"/>
    </row>
    <row r="217" spans="1:30" s="45" customFormat="1" x14ac:dyDescent="0.25">
      <c r="A217" s="90">
        <v>678</v>
      </c>
      <c r="B217" s="154" t="s">
        <v>216</v>
      </c>
      <c r="C217" s="403">
        <v>24073</v>
      </c>
      <c r="D217" s="136">
        <v>1046.25</v>
      </c>
      <c r="E217" s="41">
        <v>10023</v>
      </c>
      <c r="F217" s="338">
        <f t="shared" si="8"/>
        <v>0.10438491469619875</v>
      </c>
      <c r="G217" s="385">
        <f>Muut[[#This Row],[Keskim. työttömyysaste 2022, %]]/$F$12</f>
        <v>1.0998334545114046</v>
      </c>
      <c r="H217" s="169">
        <v>0</v>
      </c>
      <c r="I217" s="391">
        <v>19</v>
      </c>
      <c r="J217" s="397">
        <v>866</v>
      </c>
      <c r="K217" s="272">
        <v>1013.78</v>
      </c>
      <c r="L217" s="173">
        <f t="shared" si="9"/>
        <v>23.74578310876127</v>
      </c>
      <c r="M217" s="385">
        <v>0.7705969284595664</v>
      </c>
      <c r="N217" s="169">
        <v>0</v>
      </c>
      <c r="O217" s="405">
        <v>0</v>
      </c>
      <c r="P217" s="272">
        <v>6897</v>
      </c>
      <c r="Q217" s="15">
        <v>810</v>
      </c>
      <c r="R217" s="161">
        <v>0.117442366246194</v>
      </c>
      <c r="S217" s="409">
        <v>0.82866558269931456</v>
      </c>
      <c r="T217" s="162">
        <v>1834012.6602838822</v>
      </c>
      <c r="U217" s="162">
        <v>0</v>
      </c>
      <c r="V217" s="162">
        <v>0</v>
      </c>
      <c r="W217" s="162">
        <v>1487389.64</v>
      </c>
      <c r="X217" s="162">
        <v>770405.58153626055</v>
      </c>
      <c r="Y217" s="162">
        <v>0</v>
      </c>
      <c r="Z217" s="158">
        <v>0</v>
      </c>
      <c r="AA217" s="162">
        <v>567134.90465107455</v>
      </c>
      <c r="AB217" s="177">
        <f>SUM(Muut[[#This Row],[Työttömyysaste]:[Koulutustausta]])</f>
        <v>4658942.7864712169</v>
      </c>
      <c r="AD217" s="62"/>
    </row>
    <row r="218" spans="1:30" s="45" customFormat="1" x14ac:dyDescent="0.25">
      <c r="A218" s="90">
        <v>680</v>
      </c>
      <c r="B218" s="154" t="s">
        <v>217</v>
      </c>
      <c r="C218" s="403">
        <v>24942</v>
      </c>
      <c r="D218" s="136">
        <v>818.08333333333337</v>
      </c>
      <c r="E218" s="41">
        <v>11723</v>
      </c>
      <c r="F218" s="338">
        <f t="shared" si="8"/>
        <v>6.9784469276920016E-2</v>
      </c>
      <c r="G218" s="385">
        <f>Muut[[#This Row],[Keskim. työttömyysaste 2022, %]]/$F$12</f>
        <v>0.73527189383117708</v>
      </c>
      <c r="H218" s="169">
        <v>0</v>
      </c>
      <c r="I218" s="391">
        <v>354</v>
      </c>
      <c r="J218" s="397">
        <v>2652</v>
      </c>
      <c r="K218" s="272">
        <v>48.76</v>
      </c>
      <c r="L218" s="173">
        <f t="shared" si="9"/>
        <v>511.52584085315834</v>
      </c>
      <c r="M218" s="385">
        <v>3.5772244657198742E-2</v>
      </c>
      <c r="N218" s="169">
        <v>0</v>
      </c>
      <c r="O218" s="405">
        <v>0</v>
      </c>
      <c r="P218" s="272">
        <v>8117</v>
      </c>
      <c r="Q218" s="15">
        <v>1226</v>
      </c>
      <c r="R218" s="161">
        <v>0.15104102500923985</v>
      </c>
      <c r="S218" s="409">
        <v>1.0657355007511156</v>
      </c>
      <c r="T218" s="162">
        <v>1270353.0296651709</v>
      </c>
      <c r="U218" s="162">
        <v>0</v>
      </c>
      <c r="V218" s="162">
        <v>0</v>
      </c>
      <c r="W218" s="162">
        <v>4554916.08</v>
      </c>
      <c r="X218" s="162">
        <v>37054.366978741011</v>
      </c>
      <c r="Y218" s="162">
        <v>0</v>
      </c>
      <c r="Z218" s="158">
        <v>0</v>
      </c>
      <c r="AA218" s="162">
        <v>755714.17326224677</v>
      </c>
      <c r="AB218" s="177">
        <f>SUM(Muut[[#This Row],[Työttömyysaste]:[Koulutustausta]])</f>
        <v>6618037.6499061594</v>
      </c>
      <c r="AD218" s="62"/>
    </row>
    <row r="219" spans="1:30" s="45" customFormat="1" x14ac:dyDescent="0.25">
      <c r="A219" s="90">
        <v>681</v>
      </c>
      <c r="B219" s="154" t="s">
        <v>218</v>
      </c>
      <c r="C219" s="403">
        <v>3308</v>
      </c>
      <c r="D219" s="136">
        <v>113.25</v>
      </c>
      <c r="E219" s="41">
        <v>1363</v>
      </c>
      <c r="F219" s="338">
        <f t="shared" si="8"/>
        <v>8.3088774761555392E-2</v>
      </c>
      <c r="G219" s="385">
        <f>Muut[[#This Row],[Keskim. työttömyysaste 2022, %]]/$F$12</f>
        <v>0.87545038900577155</v>
      </c>
      <c r="H219" s="169">
        <v>0</v>
      </c>
      <c r="I219" s="391">
        <v>7</v>
      </c>
      <c r="J219" s="397">
        <v>139</v>
      </c>
      <c r="K219" s="272">
        <v>559.53</v>
      </c>
      <c r="L219" s="173">
        <f t="shared" si="9"/>
        <v>5.9121048022447411</v>
      </c>
      <c r="M219" s="385">
        <v>3.0950783417321759</v>
      </c>
      <c r="N219" s="169">
        <v>0</v>
      </c>
      <c r="O219" s="405">
        <v>0</v>
      </c>
      <c r="P219" s="272">
        <v>813</v>
      </c>
      <c r="Q219" s="15">
        <v>156</v>
      </c>
      <c r="R219" s="161">
        <v>0.1918819188191882</v>
      </c>
      <c r="S219" s="409">
        <v>1.353906151162193</v>
      </c>
      <c r="T219" s="162">
        <v>200605.21946078973</v>
      </c>
      <c r="U219" s="162">
        <v>0</v>
      </c>
      <c r="V219" s="162">
        <v>0</v>
      </c>
      <c r="W219" s="162">
        <v>238738.06</v>
      </c>
      <c r="X219" s="162">
        <v>425205.7004843101</v>
      </c>
      <c r="Y219" s="162">
        <v>0</v>
      </c>
      <c r="Z219" s="158">
        <v>0</v>
      </c>
      <c r="AA219" s="162">
        <v>127330.05361090612</v>
      </c>
      <c r="AB219" s="177">
        <f>SUM(Muut[[#This Row],[Työttömyysaste]:[Koulutustausta]])</f>
        <v>991879.03355600603</v>
      </c>
      <c r="AD219" s="62"/>
    </row>
    <row r="220" spans="1:30" s="45" customFormat="1" x14ac:dyDescent="0.25">
      <c r="A220" s="90">
        <v>683</v>
      </c>
      <c r="B220" s="154" t="s">
        <v>219</v>
      </c>
      <c r="C220" s="403">
        <v>3618</v>
      </c>
      <c r="D220" s="136">
        <v>162.08333333333334</v>
      </c>
      <c r="E220" s="41">
        <v>1427</v>
      </c>
      <c r="F220" s="338">
        <f t="shared" si="8"/>
        <v>0.11358327493576267</v>
      </c>
      <c r="G220" s="385">
        <f>Muut[[#This Row],[Keskim. työttömyysaste 2022, %]]/$F$12</f>
        <v>1.196750373470082</v>
      </c>
      <c r="H220" s="169">
        <v>0</v>
      </c>
      <c r="I220" s="391">
        <v>7</v>
      </c>
      <c r="J220" s="397">
        <v>45</v>
      </c>
      <c r="K220" s="272">
        <v>3454.17</v>
      </c>
      <c r="L220" s="173">
        <f t="shared" si="9"/>
        <v>1.0474296285359435</v>
      </c>
      <c r="M220" s="385">
        <v>17.469839528079152</v>
      </c>
      <c r="N220" s="169">
        <v>0</v>
      </c>
      <c r="O220" s="405">
        <v>0</v>
      </c>
      <c r="P220" s="272">
        <v>772</v>
      </c>
      <c r="Q220" s="15">
        <v>130</v>
      </c>
      <c r="R220" s="161">
        <v>0.16839378238341968</v>
      </c>
      <c r="S220" s="409">
        <v>1.1881754111559399</v>
      </c>
      <c r="T220" s="162">
        <v>299928.21430364618</v>
      </c>
      <c r="U220" s="162">
        <v>0</v>
      </c>
      <c r="V220" s="162">
        <v>0</v>
      </c>
      <c r="W220" s="162">
        <v>77289.3</v>
      </c>
      <c r="X220" s="162">
        <v>2624940.1720048781</v>
      </c>
      <c r="Y220" s="162">
        <v>0</v>
      </c>
      <c r="Z220" s="158">
        <v>0</v>
      </c>
      <c r="AA220" s="162">
        <v>122215.41386589309</v>
      </c>
      <c r="AB220" s="177">
        <f>SUM(Muut[[#This Row],[Työttömyysaste]:[Koulutustausta]])</f>
        <v>3124373.1001744173</v>
      </c>
      <c r="AD220" s="62"/>
    </row>
    <row r="221" spans="1:30" s="45" customFormat="1" x14ac:dyDescent="0.25">
      <c r="A221" s="90">
        <v>684</v>
      </c>
      <c r="B221" s="154" t="s">
        <v>220</v>
      </c>
      <c r="C221" s="403">
        <v>38667</v>
      </c>
      <c r="D221" s="136">
        <v>1564.0833333333333</v>
      </c>
      <c r="E221" s="41">
        <v>18012</v>
      </c>
      <c r="F221" s="338">
        <f t="shared" si="8"/>
        <v>8.6835628099785331E-2</v>
      </c>
      <c r="G221" s="385">
        <f>Muut[[#This Row],[Keskim. työttömyysaste 2022, %]]/$F$12</f>
        <v>0.91492845595180983</v>
      </c>
      <c r="H221" s="169">
        <v>0</v>
      </c>
      <c r="I221" s="391">
        <v>117</v>
      </c>
      <c r="J221" s="397">
        <v>2934</v>
      </c>
      <c r="K221" s="272">
        <v>496.43</v>
      </c>
      <c r="L221" s="173">
        <f t="shared" si="9"/>
        <v>77.890135567955198</v>
      </c>
      <c r="M221" s="385">
        <v>0.23492612246789629</v>
      </c>
      <c r="N221" s="169">
        <v>0</v>
      </c>
      <c r="O221" s="405">
        <v>0</v>
      </c>
      <c r="P221" s="272">
        <v>11723</v>
      </c>
      <c r="Q221" s="15">
        <v>2045</v>
      </c>
      <c r="R221" s="161">
        <v>0.17444340185959226</v>
      </c>
      <c r="S221" s="409">
        <v>1.2308611267845122</v>
      </c>
      <c r="T221" s="162">
        <v>2450602.0992576135</v>
      </c>
      <c r="U221" s="162">
        <v>0</v>
      </c>
      <c r="V221" s="162">
        <v>0</v>
      </c>
      <c r="W221" s="162">
        <v>5039262.3600000003</v>
      </c>
      <c r="X221" s="162">
        <v>377253.88431616907</v>
      </c>
      <c r="Y221" s="162">
        <v>0</v>
      </c>
      <c r="Z221" s="158">
        <v>0</v>
      </c>
      <c r="AA221" s="162">
        <v>1353089.0953939806</v>
      </c>
      <c r="AB221" s="177">
        <f>SUM(Muut[[#This Row],[Työttömyysaste]:[Koulutustausta]])</f>
        <v>9220207.4389677625</v>
      </c>
      <c r="AD221" s="62"/>
    </row>
    <row r="222" spans="1:30" s="45" customFormat="1" x14ac:dyDescent="0.25">
      <c r="A222" s="90">
        <v>686</v>
      </c>
      <c r="B222" s="154" t="s">
        <v>221</v>
      </c>
      <c r="C222" s="403">
        <v>2964</v>
      </c>
      <c r="D222" s="136">
        <v>98.333333333333329</v>
      </c>
      <c r="E222" s="41">
        <v>1171</v>
      </c>
      <c r="F222" s="338">
        <f t="shared" si="8"/>
        <v>8.3973811557073716E-2</v>
      </c>
      <c r="G222" s="385">
        <f>Muut[[#This Row],[Keskim. työttömyysaste 2022, %]]/$F$12</f>
        <v>0.88477542489833882</v>
      </c>
      <c r="H222" s="169">
        <v>0</v>
      </c>
      <c r="I222" s="391">
        <v>3</v>
      </c>
      <c r="J222" s="397">
        <v>80</v>
      </c>
      <c r="K222" s="272">
        <v>538.95000000000005</v>
      </c>
      <c r="L222" s="173">
        <f t="shared" si="9"/>
        <v>5.4995825215697183</v>
      </c>
      <c r="M222" s="385">
        <v>3.3272393778456588</v>
      </c>
      <c r="N222" s="169">
        <v>0</v>
      </c>
      <c r="O222" s="405">
        <v>0</v>
      </c>
      <c r="P222" s="272">
        <v>716</v>
      </c>
      <c r="Q222" s="15">
        <v>89</v>
      </c>
      <c r="R222" s="161">
        <v>0.12430167597765363</v>
      </c>
      <c r="S222" s="409">
        <v>0.87706441931351864</v>
      </c>
      <c r="T222" s="162">
        <v>181658.79887554632</v>
      </c>
      <c r="U222" s="162">
        <v>0</v>
      </c>
      <c r="V222" s="162">
        <v>0</v>
      </c>
      <c r="W222" s="162">
        <v>137403.20000000001</v>
      </c>
      <c r="X222" s="162">
        <v>409566.26503676118</v>
      </c>
      <c r="Y222" s="162">
        <v>0</v>
      </c>
      <c r="Z222" s="158">
        <v>0</v>
      </c>
      <c r="AA222" s="162">
        <v>73907.166431371006</v>
      </c>
      <c r="AB222" s="177">
        <f>SUM(Muut[[#This Row],[Työttömyysaste]:[Koulutustausta]])</f>
        <v>802535.43034367857</v>
      </c>
      <c r="AD222" s="62"/>
    </row>
    <row r="223" spans="1:30" s="45" customFormat="1" x14ac:dyDescent="0.25">
      <c r="A223" s="90">
        <v>687</v>
      </c>
      <c r="B223" s="154" t="s">
        <v>222</v>
      </c>
      <c r="C223" s="403">
        <v>1477</v>
      </c>
      <c r="D223" s="136">
        <v>55.916666666666664</v>
      </c>
      <c r="E223" s="41">
        <v>536</v>
      </c>
      <c r="F223" s="338">
        <f t="shared" si="8"/>
        <v>0.10432213930348258</v>
      </c>
      <c r="G223" s="385">
        <f>Muut[[#This Row],[Keskim. työttömyysaste 2022, %]]/$F$12</f>
        <v>1.099172032530745</v>
      </c>
      <c r="H223" s="169">
        <v>0</v>
      </c>
      <c r="I223" s="391">
        <v>0</v>
      </c>
      <c r="J223" s="397">
        <v>18</v>
      </c>
      <c r="K223" s="272">
        <v>1150.6300000000001</v>
      </c>
      <c r="L223" s="173">
        <f t="shared" si="9"/>
        <v>1.2836446120820766</v>
      </c>
      <c r="M223" s="385">
        <v>14.25505732291305</v>
      </c>
      <c r="N223" s="169">
        <v>0</v>
      </c>
      <c r="O223" s="405">
        <v>0</v>
      </c>
      <c r="P223" s="272">
        <v>302</v>
      </c>
      <c r="Q223" s="15">
        <v>48</v>
      </c>
      <c r="R223" s="161">
        <v>0.15894039735099338</v>
      </c>
      <c r="S223" s="409">
        <v>1.1214729504787191</v>
      </c>
      <c r="T223" s="162">
        <v>112458.25816615875</v>
      </c>
      <c r="U223" s="162">
        <v>0</v>
      </c>
      <c r="V223" s="162">
        <v>0</v>
      </c>
      <c r="W223" s="162">
        <v>30915.72</v>
      </c>
      <c r="X223" s="162">
        <v>874402.50772659515</v>
      </c>
      <c r="Y223" s="162">
        <v>0</v>
      </c>
      <c r="Z223" s="158">
        <v>0</v>
      </c>
      <c r="AA223" s="162">
        <v>47091.894025576446</v>
      </c>
      <c r="AB223" s="177">
        <f>SUM(Muut[[#This Row],[Työttömyysaste]:[Koulutustausta]])</f>
        <v>1064868.3799183303</v>
      </c>
      <c r="AD223" s="62"/>
    </row>
    <row r="224" spans="1:30" s="45" customFormat="1" x14ac:dyDescent="0.25">
      <c r="A224" s="90">
        <v>689</v>
      </c>
      <c r="B224" s="154" t="s">
        <v>223</v>
      </c>
      <c r="C224" s="403">
        <v>3093</v>
      </c>
      <c r="D224" s="136">
        <v>151.16666666666666</v>
      </c>
      <c r="E224" s="41">
        <v>1185</v>
      </c>
      <c r="F224" s="338">
        <f t="shared" si="8"/>
        <v>0.12756680731364275</v>
      </c>
      <c r="G224" s="385">
        <f>Muut[[#This Row],[Keskim. työttömyysaste 2022, %]]/$F$12</f>
        <v>1.3440854243842537</v>
      </c>
      <c r="H224" s="169">
        <v>0</v>
      </c>
      <c r="I224" s="391">
        <v>5</v>
      </c>
      <c r="J224" s="397">
        <v>111</v>
      </c>
      <c r="K224" s="272">
        <v>351.47</v>
      </c>
      <c r="L224" s="173">
        <f t="shared" si="9"/>
        <v>8.8001820923549658</v>
      </c>
      <c r="M224" s="385">
        <v>2.0793237384684335</v>
      </c>
      <c r="N224" s="169">
        <v>0</v>
      </c>
      <c r="O224" s="405">
        <v>0</v>
      </c>
      <c r="P224" s="272">
        <v>694</v>
      </c>
      <c r="Q224" s="15">
        <v>112</v>
      </c>
      <c r="R224" s="161">
        <v>0.16138328530259366</v>
      </c>
      <c r="S224" s="409">
        <v>1.1387098065859809</v>
      </c>
      <c r="T224" s="162">
        <v>287973.13819457177</v>
      </c>
      <c r="U224" s="162">
        <v>0</v>
      </c>
      <c r="V224" s="162">
        <v>0</v>
      </c>
      <c r="W224" s="162">
        <v>190646.94</v>
      </c>
      <c r="X224" s="162">
        <v>267093.8958576314</v>
      </c>
      <c r="Y224" s="162">
        <v>0</v>
      </c>
      <c r="Z224" s="158">
        <v>0</v>
      </c>
      <c r="AA224" s="162">
        <v>100131.29674523357</v>
      </c>
      <c r="AB224" s="177">
        <f>SUM(Muut[[#This Row],[Työttömyysaste]:[Koulutustausta]])</f>
        <v>845845.27079743671</v>
      </c>
      <c r="AD224" s="62"/>
    </row>
    <row r="225" spans="1:30" s="45" customFormat="1" x14ac:dyDescent="0.25">
      <c r="A225" s="90">
        <v>691</v>
      </c>
      <c r="B225" s="154" t="s">
        <v>224</v>
      </c>
      <c r="C225" s="403">
        <v>2636</v>
      </c>
      <c r="D225" s="136">
        <v>61.833333333333336</v>
      </c>
      <c r="E225" s="41">
        <v>1095</v>
      </c>
      <c r="F225" s="338">
        <f t="shared" si="8"/>
        <v>5.6468797564687978E-2</v>
      </c>
      <c r="G225" s="385">
        <f>Muut[[#This Row],[Keskim. työttömyysaste 2022, %]]/$F$12</f>
        <v>0.59497364038117684</v>
      </c>
      <c r="H225" s="169">
        <v>0</v>
      </c>
      <c r="I225" s="391">
        <v>2</v>
      </c>
      <c r="J225" s="397">
        <v>9</v>
      </c>
      <c r="K225" s="272">
        <v>474.39</v>
      </c>
      <c r="L225" s="173">
        <f t="shared" si="9"/>
        <v>5.5566095406732856</v>
      </c>
      <c r="M225" s="385">
        <v>3.293092198315827</v>
      </c>
      <c r="N225" s="169">
        <v>0</v>
      </c>
      <c r="O225" s="405">
        <v>0</v>
      </c>
      <c r="P225" s="272">
        <v>633</v>
      </c>
      <c r="Q225" s="15">
        <v>104</v>
      </c>
      <c r="R225" s="161">
        <v>0.16429699842022116</v>
      </c>
      <c r="S225" s="409">
        <v>1.159268773980898</v>
      </c>
      <c r="T225" s="162">
        <v>108639.64024642206</v>
      </c>
      <c r="U225" s="162">
        <v>0</v>
      </c>
      <c r="V225" s="162">
        <v>0</v>
      </c>
      <c r="W225" s="162">
        <v>15457.86</v>
      </c>
      <c r="X225" s="162">
        <v>360504.94567360444</v>
      </c>
      <c r="Y225" s="162">
        <v>0</v>
      </c>
      <c r="Z225" s="158">
        <v>0</v>
      </c>
      <c r="AA225" s="162">
        <v>86877.317639913992</v>
      </c>
      <c r="AB225" s="177">
        <f>SUM(Muut[[#This Row],[Työttömyysaste]:[Koulutustausta]])</f>
        <v>571479.7635599405</v>
      </c>
      <c r="AD225" s="62"/>
    </row>
    <row r="226" spans="1:30" s="45" customFormat="1" x14ac:dyDescent="0.25">
      <c r="A226" s="90">
        <v>694</v>
      </c>
      <c r="B226" s="154" t="s">
        <v>225</v>
      </c>
      <c r="C226" s="403">
        <v>28349</v>
      </c>
      <c r="D226" s="136">
        <v>1217.8333333333333</v>
      </c>
      <c r="E226" s="41">
        <v>13528</v>
      </c>
      <c r="F226" s="338">
        <f t="shared" si="8"/>
        <v>9.0023161837177207E-2</v>
      </c>
      <c r="G226" s="385">
        <f>Muut[[#This Row],[Keskim. työttömyysaste 2022, %]]/$F$12</f>
        <v>0.94851334943924992</v>
      </c>
      <c r="H226" s="169">
        <v>0</v>
      </c>
      <c r="I226" s="391">
        <v>113</v>
      </c>
      <c r="J226" s="397">
        <v>1568</v>
      </c>
      <c r="K226" s="272">
        <v>121.01</v>
      </c>
      <c r="L226" s="173">
        <f t="shared" si="9"/>
        <v>234.26989504999585</v>
      </c>
      <c r="M226" s="385">
        <v>7.8108318286365372E-2</v>
      </c>
      <c r="N226" s="169">
        <v>0</v>
      </c>
      <c r="O226" s="405">
        <v>0</v>
      </c>
      <c r="P226" s="272">
        <v>8763</v>
      </c>
      <c r="Q226" s="15">
        <v>1257</v>
      </c>
      <c r="R226" s="161">
        <v>0.14344402601848683</v>
      </c>
      <c r="S226" s="409">
        <v>1.0121315774255117</v>
      </c>
      <c r="T226" s="162">
        <v>1862629.0804191558</v>
      </c>
      <c r="U226" s="162">
        <v>0</v>
      </c>
      <c r="V226" s="162">
        <v>0</v>
      </c>
      <c r="W226" s="162">
        <v>2693102.7199999997</v>
      </c>
      <c r="X226" s="162">
        <v>91959.576458110139</v>
      </c>
      <c r="Y226" s="162">
        <v>0</v>
      </c>
      <c r="Z226" s="158">
        <v>0</v>
      </c>
      <c r="AA226" s="162">
        <v>815739.66125423065</v>
      </c>
      <c r="AB226" s="177">
        <f>SUM(Muut[[#This Row],[Työttömyysaste]:[Koulutustausta]])</f>
        <v>5463431.0381314969</v>
      </c>
      <c r="AD226" s="62"/>
    </row>
    <row r="227" spans="1:30" s="45" customFormat="1" x14ac:dyDescent="0.25">
      <c r="A227" s="90">
        <v>697</v>
      </c>
      <c r="B227" s="154" t="s">
        <v>226</v>
      </c>
      <c r="C227" s="403">
        <v>1174</v>
      </c>
      <c r="D227" s="136">
        <v>46.416666666666664</v>
      </c>
      <c r="E227" s="41">
        <v>494</v>
      </c>
      <c r="F227" s="338">
        <f t="shared" si="8"/>
        <v>9.3960863697705801E-2</v>
      </c>
      <c r="G227" s="385">
        <f>Muut[[#This Row],[Keskim. työttömyysaste 2022, %]]/$F$12</f>
        <v>0.99000225856664181</v>
      </c>
      <c r="H227" s="169">
        <v>0</v>
      </c>
      <c r="I227" s="391">
        <v>0</v>
      </c>
      <c r="J227" s="397">
        <v>20</v>
      </c>
      <c r="K227" s="272">
        <v>835.83</v>
      </c>
      <c r="L227" s="173">
        <f t="shared" si="9"/>
        <v>1.4045918428388546</v>
      </c>
      <c r="M227" s="385">
        <v>13.02757638866469</v>
      </c>
      <c r="N227" s="169">
        <v>0</v>
      </c>
      <c r="O227" s="405">
        <v>0</v>
      </c>
      <c r="P227" s="272">
        <v>238</v>
      </c>
      <c r="Q227" s="15">
        <v>28</v>
      </c>
      <c r="R227" s="161">
        <v>0.11764705882352941</v>
      </c>
      <c r="S227" s="409">
        <v>0.83010988001120878</v>
      </c>
      <c r="T227" s="162">
        <v>80509.933873369839</v>
      </c>
      <c r="U227" s="162">
        <v>0</v>
      </c>
      <c r="V227" s="162">
        <v>0</v>
      </c>
      <c r="W227" s="162">
        <v>34350.800000000003</v>
      </c>
      <c r="X227" s="162">
        <v>635175.38047254109</v>
      </c>
      <c r="Y227" s="162">
        <v>0</v>
      </c>
      <c r="Z227" s="158">
        <v>0</v>
      </c>
      <c r="AA227" s="162">
        <v>27706.428045355711</v>
      </c>
      <c r="AB227" s="177">
        <f>SUM(Muut[[#This Row],[Työttömyysaste]:[Koulutustausta]])</f>
        <v>777742.54239126667</v>
      </c>
      <c r="AD227" s="62"/>
    </row>
    <row r="228" spans="1:30" s="45" customFormat="1" x14ac:dyDescent="0.25">
      <c r="A228" s="90">
        <v>698</v>
      </c>
      <c r="B228" s="154" t="s">
        <v>227</v>
      </c>
      <c r="C228" s="403">
        <v>64535</v>
      </c>
      <c r="D228" s="136">
        <v>3028.25</v>
      </c>
      <c r="E228" s="41">
        <v>30693</v>
      </c>
      <c r="F228" s="338">
        <f t="shared" si="8"/>
        <v>9.866256149610661E-2</v>
      </c>
      <c r="G228" s="385">
        <f>Muut[[#This Row],[Keskim. työttömyysaste 2022, %]]/$F$12</f>
        <v>1.0395408776931097</v>
      </c>
      <c r="H228" s="169">
        <v>0</v>
      </c>
      <c r="I228" s="391">
        <v>137</v>
      </c>
      <c r="J228" s="397">
        <v>2502</v>
      </c>
      <c r="K228" s="272">
        <v>7581.63</v>
      </c>
      <c r="L228" s="173">
        <f t="shared" si="9"/>
        <v>8.5120218211651064</v>
      </c>
      <c r="M228" s="385">
        <v>2.1497157681127561</v>
      </c>
      <c r="N228" s="169">
        <v>0</v>
      </c>
      <c r="O228" s="405">
        <v>0</v>
      </c>
      <c r="P228" s="272">
        <v>19808</v>
      </c>
      <c r="Q228" s="15">
        <v>1885</v>
      </c>
      <c r="R228" s="161">
        <v>9.5163570274636511E-2</v>
      </c>
      <c r="S228" s="409">
        <v>0.67146786916799228</v>
      </c>
      <c r="T228" s="162">
        <v>4647100.5954391332</v>
      </c>
      <c r="U228" s="162">
        <v>0</v>
      </c>
      <c r="V228" s="162">
        <v>0</v>
      </c>
      <c r="W228" s="162">
        <v>4297285.08</v>
      </c>
      <c r="X228" s="162">
        <v>5761536.1016618591</v>
      </c>
      <c r="Y228" s="162">
        <v>0</v>
      </c>
      <c r="Z228" s="158">
        <v>0</v>
      </c>
      <c r="AA228" s="162">
        <v>1231962.2771719841</v>
      </c>
      <c r="AB228" s="177">
        <f>SUM(Muut[[#This Row],[Työttömyysaste]:[Koulutustausta]])</f>
        <v>15937884.054272978</v>
      </c>
      <c r="AD228" s="62"/>
    </row>
    <row r="229" spans="1:30" s="45" customFormat="1" x14ac:dyDescent="0.25">
      <c r="A229" s="90">
        <v>700</v>
      </c>
      <c r="B229" s="154" t="s">
        <v>228</v>
      </c>
      <c r="C229" s="403">
        <v>4842</v>
      </c>
      <c r="D229" s="136">
        <v>194.16666666666666</v>
      </c>
      <c r="E229" s="41">
        <v>2001</v>
      </c>
      <c r="F229" s="338">
        <f t="shared" si="8"/>
        <v>9.7034815925370638E-2</v>
      </c>
      <c r="G229" s="385">
        <f>Muut[[#This Row],[Keskim. työttömyysaste 2022, %]]/$F$12</f>
        <v>1.0223904202794258</v>
      </c>
      <c r="H229" s="169">
        <v>0</v>
      </c>
      <c r="I229" s="391">
        <v>11</v>
      </c>
      <c r="J229" s="397">
        <v>153</v>
      </c>
      <c r="K229" s="272">
        <v>942.09</v>
      </c>
      <c r="L229" s="173">
        <f t="shared" si="9"/>
        <v>5.1396363404770247</v>
      </c>
      <c r="M229" s="385">
        <v>3.5602572468736491</v>
      </c>
      <c r="N229" s="169">
        <v>3</v>
      </c>
      <c r="O229" s="405">
        <v>294</v>
      </c>
      <c r="P229" s="272">
        <v>1220</v>
      </c>
      <c r="Q229" s="15">
        <v>158</v>
      </c>
      <c r="R229" s="161">
        <v>0.12950819672131147</v>
      </c>
      <c r="S229" s="409">
        <v>0.91380128594676502</v>
      </c>
      <c r="T229" s="162">
        <v>342915.20652656368</v>
      </c>
      <c r="U229" s="162">
        <v>0</v>
      </c>
      <c r="V229" s="162">
        <v>0</v>
      </c>
      <c r="W229" s="162">
        <v>262783.62</v>
      </c>
      <c r="X229" s="162">
        <v>715925.93492621265</v>
      </c>
      <c r="Y229" s="162">
        <v>0</v>
      </c>
      <c r="Z229" s="158">
        <v>87029.87999999999</v>
      </c>
      <c r="AA229" s="162">
        <v>125792.11224893694</v>
      </c>
      <c r="AB229" s="177">
        <f>SUM(Muut[[#This Row],[Työttömyysaste]:[Koulutustausta]])</f>
        <v>1534446.7537017132</v>
      </c>
      <c r="AD229" s="62"/>
    </row>
    <row r="230" spans="1:30" s="45" customFormat="1" x14ac:dyDescent="0.25">
      <c r="A230" s="90">
        <v>702</v>
      </c>
      <c r="B230" s="154" t="s">
        <v>229</v>
      </c>
      <c r="C230" s="403">
        <v>4114</v>
      </c>
      <c r="D230" s="136">
        <v>133.58333333333334</v>
      </c>
      <c r="E230" s="41">
        <v>1623</v>
      </c>
      <c r="F230" s="338">
        <f t="shared" si="8"/>
        <v>8.2306428424727879E-2</v>
      </c>
      <c r="G230" s="385">
        <f>Muut[[#This Row],[Keskim. työttömyysaste 2022, %]]/$F$12</f>
        <v>0.86720733322743815</v>
      </c>
      <c r="H230" s="169">
        <v>0</v>
      </c>
      <c r="I230" s="391">
        <v>12</v>
      </c>
      <c r="J230" s="397">
        <v>69</v>
      </c>
      <c r="K230" s="272">
        <v>776.99</v>
      </c>
      <c r="L230" s="173">
        <f t="shared" si="9"/>
        <v>5.2947914387572554</v>
      </c>
      <c r="M230" s="385">
        <v>3.4559298017927835</v>
      </c>
      <c r="N230" s="169">
        <v>0</v>
      </c>
      <c r="O230" s="405">
        <v>0</v>
      </c>
      <c r="P230" s="272">
        <v>953</v>
      </c>
      <c r="Q230" s="15">
        <v>120</v>
      </c>
      <c r="R230" s="161">
        <v>0.12591815320041971</v>
      </c>
      <c r="S230" s="409">
        <v>0.88847017587768395</v>
      </c>
      <c r="T230" s="162">
        <v>247133.95341554232</v>
      </c>
      <c r="U230" s="162">
        <v>0</v>
      </c>
      <c r="V230" s="162">
        <v>0</v>
      </c>
      <c r="W230" s="162">
        <v>118510.26</v>
      </c>
      <c r="X230" s="162">
        <v>590460.88184602105</v>
      </c>
      <c r="Y230" s="162">
        <v>0</v>
      </c>
      <c r="Z230" s="158">
        <v>0</v>
      </c>
      <c r="AA230" s="162">
        <v>103916.37801023331</v>
      </c>
      <c r="AB230" s="177">
        <f>SUM(Muut[[#This Row],[Työttömyysaste]:[Koulutustausta]])</f>
        <v>1060021.4732717967</v>
      </c>
      <c r="AD230" s="62"/>
    </row>
    <row r="231" spans="1:30" s="45" customFormat="1" x14ac:dyDescent="0.25">
      <c r="A231" s="90">
        <v>704</v>
      </c>
      <c r="B231" s="154" t="s">
        <v>230</v>
      </c>
      <c r="C231" s="403">
        <v>6428</v>
      </c>
      <c r="D231" s="136">
        <v>122.08333333333333</v>
      </c>
      <c r="E231" s="41">
        <v>3151</v>
      </c>
      <c r="F231" s="338">
        <f t="shared" si="8"/>
        <v>3.8744313974399661E-2</v>
      </c>
      <c r="G231" s="385">
        <f>Muut[[#This Row],[Keskim. työttömyysaste 2022, %]]/$F$12</f>
        <v>0.40822270924066983</v>
      </c>
      <c r="H231" s="169">
        <v>0</v>
      </c>
      <c r="I231" s="391">
        <v>102</v>
      </c>
      <c r="J231" s="397">
        <v>197</v>
      </c>
      <c r="K231" s="272">
        <v>127.16</v>
      </c>
      <c r="L231" s="173">
        <f t="shared" si="9"/>
        <v>50.550487574709031</v>
      </c>
      <c r="M231" s="385">
        <v>0.36198320541290674</v>
      </c>
      <c r="N231" s="169">
        <v>0</v>
      </c>
      <c r="O231" s="405">
        <v>0</v>
      </c>
      <c r="P231" s="272">
        <v>2266</v>
      </c>
      <c r="Q231" s="15">
        <v>186</v>
      </c>
      <c r="R231" s="161">
        <v>8.2082965578111206E-2</v>
      </c>
      <c r="S231" s="409">
        <v>0.57917198600958564</v>
      </c>
      <c r="T231" s="162">
        <v>181768.32968018251</v>
      </c>
      <c r="U231" s="162">
        <v>0</v>
      </c>
      <c r="V231" s="162">
        <v>0</v>
      </c>
      <c r="W231" s="162">
        <v>338355.38</v>
      </c>
      <c r="X231" s="162">
        <v>96633.168683689655</v>
      </c>
      <c r="Y231" s="162">
        <v>0</v>
      </c>
      <c r="Z231" s="158">
        <v>0</v>
      </c>
      <c r="AA231" s="162">
        <v>105842.5452661592</v>
      </c>
      <c r="AB231" s="177">
        <f>SUM(Muut[[#This Row],[Työttömyysaste]:[Koulutustausta]])</f>
        <v>722599.42363003141</v>
      </c>
      <c r="AD231" s="62"/>
    </row>
    <row r="232" spans="1:30" s="45" customFormat="1" x14ac:dyDescent="0.25">
      <c r="A232" s="90">
        <v>707</v>
      </c>
      <c r="B232" s="154" t="s">
        <v>231</v>
      </c>
      <c r="C232" s="403">
        <v>1960</v>
      </c>
      <c r="D232" s="136">
        <v>108.33333333333333</v>
      </c>
      <c r="E232" s="41">
        <v>753</v>
      </c>
      <c r="F232" s="338">
        <f t="shared" si="8"/>
        <v>0.14386896857016379</v>
      </c>
      <c r="G232" s="385">
        <f>Muut[[#This Row],[Keskim. työttömyysaste 2022, %]]/$F$12</f>
        <v>1.5158503042324953</v>
      </c>
      <c r="H232" s="169">
        <v>0</v>
      </c>
      <c r="I232" s="391">
        <v>2</v>
      </c>
      <c r="J232" s="397">
        <v>69</v>
      </c>
      <c r="K232" s="272">
        <v>427.93</v>
      </c>
      <c r="L232" s="173">
        <f t="shared" si="9"/>
        <v>4.5801883485616806</v>
      </c>
      <c r="M232" s="385">
        <v>3.9951255570580968</v>
      </c>
      <c r="N232" s="169">
        <v>3</v>
      </c>
      <c r="O232" s="405">
        <v>340</v>
      </c>
      <c r="P232" s="272">
        <v>425</v>
      </c>
      <c r="Q232" s="15">
        <v>62</v>
      </c>
      <c r="R232" s="161">
        <v>0.14588235294117646</v>
      </c>
      <c r="S232" s="409">
        <v>1.0293362512138988</v>
      </c>
      <c r="T232" s="162">
        <v>205805.78312540249</v>
      </c>
      <c r="U232" s="162">
        <v>0</v>
      </c>
      <c r="V232" s="162">
        <v>0</v>
      </c>
      <c r="W232" s="162">
        <v>118510.26</v>
      </c>
      <c r="X232" s="162">
        <v>325198.42619386065</v>
      </c>
      <c r="Y232" s="162">
        <v>0</v>
      </c>
      <c r="Z232" s="158">
        <v>100646.79999999999</v>
      </c>
      <c r="AA232" s="162">
        <v>57357.498059141843</v>
      </c>
      <c r="AB232" s="177">
        <f>SUM(Muut[[#This Row],[Työttömyysaste]:[Koulutustausta]])</f>
        <v>807518.76737840485</v>
      </c>
      <c r="AD232" s="62"/>
    </row>
    <row r="233" spans="1:30" s="45" customFormat="1" x14ac:dyDescent="0.25">
      <c r="A233" s="90">
        <v>710</v>
      </c>
      <c r="B233" s="154" t="s">
        <v>232</v>
      </c>
      <c r="C233" s="403">
        <v>27306</v>
      </c>
      <c r="D233" s="136">
        <v>1122.8333333333333</v>
      </c>
      <c r="E233" s="41">
        <v>12571</v>
      </c>
      <c r="F233" s="338">
        <f t="shared" si="8"/>
        <v>8.9319332856044334E-2</v>
      </c>
      <c r="G233" s="385">
        <f>Muut[[#This Row],[Keskim. työttömyysaste 2022, %]]/$F$12</f>
        <v>0.94109757808993633</v>
      </c>
      <c r="H233" s="169">
        <v>3</v>
      </c>
      <c r="I233" s="391">
        <v>17471</v>
      </c>
      <c r="J233" s="397">
        <v>1464</v>
      </c>
      <c r="K233" s="272">
        <v>1149.3599999999999</v>
      </c>
      <c r="L233" s="173">
        <f t="shared" si="9"/>
        <v>23.757569429943622</v>
      </c>
      <c r="M233" s="385">
        <v>0.77021462912849459</v>
      </c>
      <c r="N233" s="169">
        <v>3</v>
      </c>
      <c r="O233" s="405">
        <v>1776</v>
      </c>
      <c r="P233" s="272">
        <v>8124</v>
      </c>
      <c r="Q233" s="15">
        <v>1322</v>
      </c>
      <c r="R233" s="161">
        <v>0.16272772033481045</v>
      </c>
      <c r="S233" s="409">
        <v>1.1481960514138299</v>
      </c>
      <c r="T233" s="162">
        <v>1780073.4770715197</v>
      </c>
      <c r="U233" s="162">
        <v>561976.59420000005</v>
      </c>
      <c r="V233" s="162">
        <v>4777083.3003000002</v>
      </c>
      <c r="W233" s="162">
        <v>2514478.56</v>
      </c>
      <c r="X233" s="162">
        <v>873437.3919336705</v>
      </c>
      <c r="Y233" s="162">
        <v>0</v>
      </c>
      <c r="Z233" s="158">
        <v>525731.52</v>
      </c>
      <c r="AA233" s="162">
        <v>891355.5944307287</v>
      </c>
      <c r="AB233" s="177">
        <f>SUM(Muut[[#This Row],[Työttömyysaste]:[Koulutustausta]])</f>
        <v>11924136.437935919</v>
      </c>
      <c r="AD233" s="62"/>
    </row>
    <row r="234" spans="1:30" s="45" customFormat="1" x14ac:dyDescent="0.25">
      <c r="A234" s="90">
        <v>729</v>
      </c>
      <c r="B234" s="154" t="s">
        <v>233</v>
      </c>
      <c r="C234" s="403">
        <v>8975</v>
      </c>
      <c r="D234" s="136">
        <v>476.58333333333331</v>
      </c>
      <c r="E234" s="41">
        <v>3728</v>
      </c>
      <c r="F234" s="338">
        <f t="shared" si="8"/>
        <v>0.12783887696709584</v>
      </c>
      <c r="G234" s="385">
        <f>Muut[[#This Row],[Keskim. työttömyysaste 2022, %]]/$F$12</f>
        <v>1.3469520388533647</v>
      </c>
      <c r="H234" s="169">
        <v>0</v>
      </c>
      <c r="I234" s="391">
        <v>13</v>
      </c>
      <c r="J234" s="397">
        <v>121</v>
      </c>
      <c r="K234" s="272">
        <v>1251.76</v>
      </c>
      <c r="L234" s="173">
        <f t="shared" si="9"/>
        <v>7.1699047740780983</v>
      </c>
      <c r="M234" s="385">
        <v>2.5521158375260691</v>
      </c>
      <c r="N234" s="169">
        <v>0</v>
      </c>
      <c r="O234" s="405">
        <v>0</v>
      </c>
      <c r="P234" s="272">
        <v>2168</v>
      </c>
      <c r="Q234" s="15">
        <v>304</v>
      </c>
      <c r="R234" s="161">
        <v>0.14022140221402213</v>
      </c>
      <c r="S234" s="409">
        <v>0.98939295661852544</v>
      </c>
      <c r="T234" s="162">
        <v>837397.72538906883</v>
      </c>
      <c r="U234" s="162">
        <v>0</v>
      </c>
      <c r="V234" s="162">
        <v>0</v>
      </c>
      <c r="W234" s="162">
        <v>207822.34</v>
      </c>
      <c r="X234" s="162">
        <v>951254.60232380743</v>
      </c>
      <c r="Y234" s="162">
        <v>0</v>
      </c>
      <c r="Z234" s="158">
        <v>0</v>
      </c>
      <c r="AA234" s="162">
        <v>252452.76476606546</v>
      </c>
      <c r="AB234" s="177">
        <f>SUM(Muut[[#This Row],[Työttömyysaste]:[Koulutustausta]])</f>
        <v>2248927.4324789415</v>
      </c>
      <c r="AD234" s="62"/>
    </row>
    <row r="235" spans="1:30" s="45" customFormat="1" x14ac:dyDescent="0.25">
      <c r="A235" s="90">
        <v>732</v>
      </c>
      <c r="B235" s="154" t="s">
        <v>234</v>
      </c>
      <c r="C235" s="403">
        <v>3336</v>
      </c>
      <c r="D235" s="136">
        <v>196.16666666666666</v>
      </c>
      <c r="E235" s="41">
        <v>1373</v>
      </c>
      <c r="F235" s="338">
        <f t="shared" si="8"/>
        <v>0.14287448409808204</v>
      </c>
      <c r="G235" s="385">
        <f>Muut[[#This Row],[Keskim. työttömyysaste 2022, %]]/$F$12</f>
        <v>1.5053720919776794</v>
      </c>
      <c r="H235" s="169">
        <v>0</v>
      </c>
      <c r="I235" s="391">
        <v>14</v>
      </c>
      <c r="J235" s="397">
        <v>102</v>
      </c>
      <c r="K235" s="272">
        <v>5729.81</v>
      </c>
      <c r="L235" s="173">
        <f t="shared" si="9"/>
        <v>0.58221825854609488</v>
      </c>
      <c r="M235" s="385">
        <v>20</v>
      </c>
      <c r="N235" s="169">
        <v>0</v>
      </c>
      <c r="O235" s="405">
        <v>0</v>
      </c>
      <c r="P235" s="272">
        <v>725</v>
      </c>
      <c r="Q235" s="15">
        <v>108</v>
      </c>
      <c r="R235" s="161">
        <v>0.1489655172413793</v>
      </c>
      <c r="S235" s="409">
        <v>1.0510908549659166</v>
      </c>
      <c r="T235" s="162">
        <v>347868.48837047629</v>
      </c>
      <c r="U235" s="162">
        <v>0</v>
      </c>
      <c r="V235" s="162">
        <v>0</v>
      </c>
      <c r="W235" s="162">
        <v>175189.08</v>
      </c>
      <c r="X235" s="162">
        <v>2770881.6</v>
      </c>
      <c r="Y235" s="162">
        <v>0</v>
      </c>
      <c r="Z235" s="158">
        <v>0</v>
      </c>
      <c r="AA235" s="162">
        <v>99688.063390287833</v>
      </c>
      <c r="AB235" s="177">
        <f>SUM(Muut[[#This Row],[Työttömyysaste]:[Koulutustausta]])</f>
        <v>3393627.2317607645</v>
      </c>
      <c r="AD235" s="62"/>
    </row>
    <row r="236" spans="1:30" s="45" customFormat="1" x14ac:dyDescent="0.25">
      <c r="A236" s="90">
        <v>734</v>
      </c>
      <c r="B236" s="154" t="s">
        <v>235</v>
      </c>
      <c r="C236" s="403">
        <v>50933</v>
      </c>
      <c r="D236" s="136">
        <v>2168.0833333333335</v>
      </c>
      <c r="E236" s="41">
        <v>23300</v>
      </c>
      <c r="F236" s="338">
        <f t="shared" si="8"/>
        <v>9.3050786838340491E-2</v>
      </c>
      <c r="G236" s="385">
        <f>Muut[[#This Row],[Keskim. työttömyysaste 2022, %]]/$F$12</f>
        <v>0.98041339240700809</v>
      </c>
      <c r="H236" s="169">
        <v>0</v>
      </c>
      <c r="I236" s="391">
        <v>596</v>
      </c>
      <c r="J236" s="397">
        <v>3639</v>
      </c>
      <c r="K236" s="272">
        <v>1987.44</v>
      </c>
      <c r="L236" s="173">
        <f t="shared" si="9"/>
        <v>25.627440325242521</v>
      </c>
      <c r="M236" s="385">
        <v>0.71401697927103935</v>
      </c>
      <c r="N236" s="169">
        <v>3</v>
      </c>
      <c r="O236" s="405">
        <v>581</v>
      </c>
      <c r="P236" s="272">
        <v>15165</v>
      </c>
      <c r="Q236" s="15">
        <v>2272</v>
      </c>
      <c r="R236" s="161">
        <v>0.14981866139136168</v>
      </c>
      <c r="S236" s="409">
        <v>1.0571105837636969</v>
      </c>
      <c r="T236" s="162">
        <v>3459024.8335023392</v>
      </c>
      <c r="U236" s="162">
        <v>0</v>
      </c>
      <c r="V236" s="162">
        <v>0</v>
      </c>
      <c r="W236" s="162">
        <v>6250128.0599999996</v>
      </c>
      <c r="X236" s="162">
        <v>1510322.6232204481</v>
      </c>
      <c r="Y236" s="162">
        <v>0</v>
      </c>
      <c r="Z236" s="158">
        <v>171987.62</v>
      </c>
      <c r="AA236" s="162">
        <v>1530722.7539054384</v>
      </c>
      <c r="AB236" s="177">
        <f>SUM(Muut[[#This Row],[Työttömyysaste]:[Koulutustausta]])</f>
        <v>12922185.890628224</v>
      </c>
      <c r="AD236" s="62"/>
    </row>
    <row r="237" spans="1:30" s="45" customFormat="1" x14ac:dyDescent="0.25">
      <c r="A237" s="90">
        <v>738</v>
      </c>
      <c r="B237" s="154" t="s">
        <v>236</v>
      </c>
      <c r="C237" s="403">
        <v>2917</v>
      </c>
      <c r="D237" s="136">
        <v>46.25</v>
      </c>
      <c r="E237" s="41">
        <v>1334</v>
      </c>
      <c r="F237" s="338">
        <f t="shared" si="8"/>
        <v>3.4670164917541227E-2</v>
      </c>
      <c r="G237" s="385">
        <f>Muut[[#This Row],[Keskim. työttömyysaste 2022, %]]/$F$12</f>
        <v>0.36529614801829269</v>
      </c>
      <c r="H237" s="169">
        <v>0</v>
      </c>
      <c r="I237" s="391">
        <v>80</v>
      </c>
      <c r="J237" s="397">
        <v>114</v>
      </c>
      <c r="K237" s="272">
        <v>252.77</v>
      </c>
      <c r="L237" s="173">
        <f t="shared" si="9"/>
        <v>11.5401353008664</v>
      </c>
      <c r="M237" s="385">
        <v>1.5856337079604861</v>
      </c>
      <c r="N237" s="169">
        <v>0</v>
      </c>
      <c r="O237" s="405">
        <v>0</v>
      </c>
      <c r="P237" s="272">
        <v>872</v>
      </c>
      <c r="Q237" s="15">
        <v>124</v>
      </c>
      <c r="R237" s="161">
        <v>0.14220183486238533</v>
      </c>
      <c r="S237" s="409">
        <v>1.0033667586374015</v>
      </c>
      <c r="T237" s="162">
        <v>73811.955193303555</v>
      </c>
      <c r="U237" s="162">
        <v>0</v>
      </c>
      <c r="V237" s="162">
        <v>0</v>
      </c>
      <c r="W237" s="162">
        <v>195799.56</v>
      </c>
      <c r="X237" s="162">
        <v>192088.44013979423</v>
      </c>
      <c r="Y237" s="162">
        <v>0</v>
      </c>
      <c r="Z237" s="158">
        <v>0</v>
      </c>
      <c r="AA237" s="162">
        <v>83209.51633749489</v>
      </c>
      <c r="AB237" s="177">
        <f>SUM(Muut[[#This Row],[Työttömyysaste]:[Koulutustausta]])</f>
        <v>544909.47167059267</v>
      </c>
      <c r="AD237" s="62"/>
    </row>
    <row r="238" spans="1:30" s="45" customFormat="1" x14ac:dyDescent="0.25">
      <c r="A238" s="90">
        <v>739</v>
      </c>
      <c r="B238" s="154" t="s">
        <v>237</v>
      </c>
      <c r="C238" s="403">
        <v>3256</v>
      </c>
      <c r="D238" s="136">
        <v>121.25</v>
      </c>
      <c r="E238" s="41">
        <v>1323</v>
      </c>
      <c r="F238" s="338">
        <f t="shared" si="8"/>
        <v>9.1647770219198788E-2</v>
      </c>
      <c r="G238" s="385">
        <f>Muut[[#This Row],[Keskim. työttömyysaste 2022, %]]/$F$12</f>
        <v>0.96563075241100371</v>
      </c>
      <c r="H238" s="169">
        <v>0</v>
      </c>
      <c r="I238" s="391">
        <v>11</v>
      </c>
      <c r="J238" s="397">
        <v>54</v>
      </c>
      <c r="K238" s="272">
        <v>539.11</v>
      </c>
      <c r="L238" s="173">
        <f t="shared" si="9"/>
        <v>6.0395837584166499</v>
      </c>
      <c r="M238" s="385">
        <v>3.0297497740598671</v>
      </c>
      <c r="N238" s="169">
        <v>0</v>
      </c>
      <c r="O238" s="405">
        <v>0</v>
      </c>
      <c r="P238" s="272">
        <v>750</v>
      </c>
      <c r="Q238" s="15">
        <v>111</v>
      </c>
      <c r="R238" s="161">
        <v>0.14799999999999999</v>
      </c>
      <c r="S238" s="409">
        <v>1.0442782290541006</v>
      </c>
      <c r="T238" s="162">
        <v>217791.37266672531</v>
      </c>
      <c r="U238" s="162">
        <v>0</v>
      </c>
      <c r="V238" s="162">
        <v>0</v>
      </c>
      <c r="W238" s="162">
        <v>92747.16</v>
      </c>
      <c r="X238" s="162">
        <v>409687.85442799563</v>
      </c>
      <c r="Y238" s="162">
        <v>0</v>
      </c>
      <c r="Z238" s="158">
        <v>0</v>
      </c>
      <c r="AA238" s="162">
        <v>96666.830649338313</v>
      </c>
      <c r="AB238" s="177">
        <f>SUM(Muut[[#This Row],[Työttömyysaste]:[Koulutustausta]])</f>
        <v>816893.21774405928</v>
      </c>
      <c r="AD238" s="62"/>
    </row>
    <row r="239" spans="1:30" s="45" customFormat="1" x14ac:dyDescent="0.25">
      <c r="A239" s="90">
        <v>740</v>
      </c>
      <c r="B239" s="154" t="s">
        <v>238</v>
      </c>
      <c r="C239" s="403">
        <v>32085</v>
      </c>
      <c r="D239" s="136">
        <v>1574.1666666666667</v>
      </c>
      <c r="E239" s="41">
        <v>13772</v>
      </c>
      <c r="F239" s="338">
        <f t="shared" si="8"/>
        <v>0.114301965340304</v>
      </c>
      <c r="G239" s="385">
        <f>Muut[[#This Row],[Keskim. työttömyysaste 2022, %]]/$F$12</f>
        <v>1.2043227296160957</v>
      </c>
      <c r="H239" s="169">
        <v>0</v>
      </c>
      <c r="I239" s="391">
        <v>45</v>
      </c>
      <c r="J239" s="397">
        <v>1399</v>
      </c>
      <c r="K239" s="272">
        <v>2237.87</v>
      </c>
      <c r="L239" s="173">
        <f t="shared" si="9"/>
        <v>14.337293944688478</v>
      </c>
      <c r="M239" s="385">
        <v>1.2762818142720362</v>
      </c>
      <c r="N239" s="169">
        <v>3</v>
      </c>
      <c r="O239" s="405">
        <v>4684</v>
      </c>
      <c r="P239" s="272">
        <v>8145</v>
      </c>
      <c r="Q239" s="15">
        <v>983</v>
      </c>
      <c r="R239" s="161">
        <v>0.12068753836709638</v>
      </c>
      <c r="S239" s="409">
        <v>0.85156330293844751</v>
      </c>
      <c r="T239" s="162">
        <v>2676640.9273920651</v>
      </c>
      <c r="U239" s="162">
        <v>0</v>
      </c>
      <c r="V239" s="162">
        <v>0</v>
      </c>
      <c r="W239" s="162">
        <v>2402838.46</v>
      </c>
      <c r="X239" s="162">
        <v>1700632.8185134362</v>
      </c>
      <c r="Y239" s="162">
        <v>0</v>
      </c>
      <c r="Z239" s="158">
        <v>1386557.68</v>
      </c>
      <c r="AA239" s="162">
        <v>776776.07578099787</v>
      </c>
      <c r="AB239" s="177">
        <f>SUM(Muut[[#This Row],[Työttömyysaste]:[Koulutustausta]])</f>
        <v>8943445.9616864976</v>
      </c>
      <c r="AD239" s="62"/>
    </row>
    <row r="240" spans="1:30" s="45" customFormat="1" x14ac:dyDescent="0.25">
      <c r="A240" s="90">
        <v>742</v>
      </c>
      <c r="B240" s="154" t="s">
        <v>239</v>
      </c>
      <c r="C240" s="403">
        <v>988</v>
      </c>
      <c r="D240" s="136">
        <v>69.583333333333329</v>
      </c>
      <c r="E240" s="41">
        <v>467</v>
      </c>
      <c r="F240" s="338">
        <f t="shared" si="8"/>
        <v>0.14900071377587437</v>
      </c>
      <c r="G240" s="385">
        <f>Muut[[#This Row],[Keskim. työttömyysaste 2022, %]]/$F$12</f>
        <v>1.5699200428886551</v>
      </c>
      <c r="H240" s="169">
        <v>0</v>
      </c>
      <c r="I240" s="391">
        <v>3</v>
      </c>
      <c r="J240" s="397">
        <v>14</v>
      </c>
      <c r="K240" s="272">
        <v>6440.08</v>
      </c>
      <c r="L240" s="173">
        <f t="shared" si="9"/>
        <v>0.15341424330132544</v>
      </c>
      <c r="M240" s="385">
        <v>20</v>
      </c>
      <c r="N240" s="169">
        <v>0</v>
      </c>
      <c r="O240" s="405">
        <v>0</v>
      </c>
      <c r="P240" s="272">
        <v>228</v>
      </c>
      <c r="Q240" s="15">
        <v>29</v>
      </c>
      <c r="R240" s="161">
        <v>0.12719298245614036</v>
      </c>
      <c r="S240" s="409">
        <v>0.89746528694194283</v>
      </c>
      <c r="T240" s="162">
        <v>107443.38103444636</v>
      </c>
      <c r="U240" s="162">
        <v>0</v>
      </c>
      <c r="V240" s="162">
        <v>0</v>
      </c>
      <c r="W240" s="162">
        <v>24045.559999999998</v>
      </c>
      <c r="X240" s="162">
        <v>820632.8</v>
      </c>
      <c r="Y240" s="162">
        <v>0</v>
      </c>
      <c r="Z240" s="158">
        <v>0</v>
      </c>
      <c r="AA240" s="162">
        <v>25208.758850466322</v>
      </c>
      <c r="AB240" s="177">
        <f>SUM(Muut[[#This Row],[Työttömyysaste]:[Koulutustausta]])</f>
        <v>977330.49988491274</v>
      </c>
      <c r="AD240" s="62"/>
    </row>
    <row r="241" spans="1:30" s="45" customFormat="1" x14ac:dyDescent="0.25">
      <c r="A241" s="90">
        <v>743</v>
      </c>
      <c r="B241" s="154" t="s">
        <v>240</v>
      </c>
      <c r="C241" s="403">
        <v>65323</v>
      </c>
      <c r="D241" s="136">
        <v>2140.75</v>
      </c>
      <c r="E241" s="41">
        <v>31406</v>
      </c>
      <c r="F241" s="338">
        <f t="shared" si="8"/>
        <v>6.8163726676431252E-2</v>
      </c>
      <c r="G241" s="385">
        <f>Muut[[#This Row],[Keskim. työttömyysaste 2022, %]]/$F$12</f>
        <v>0.71819522199255681</v>
      </c>
      <c r="H241" s="169">
        <v>0</v>
      </c>
      <c r="I241" s="391">
        <v>143</v>
      </c>
      <c r="J241" s="397">
        <v>2302</v>
      </c>
      <c r="K241" s="272">
        <v>1431.77</v>
      </c>
      <c r="L241" s="173">
        <f t="shared" si="9"/>
        <v>45.623947980471726</v>
      </c>
      <c r="M241" s="385">
        <v>0.40107067313224859</v>
      </c>
      <c r="N241" s="169">
        <v>0</v>
      </c>
      <c r="O241" s="405">
        <v>0</v>
      </c>
      <c r="P241" s="272">
        <v>20091</v>
      </c>
      <c r="Q241" s="15">
        <v>1755</v>
      </c>
      <c r="R241" s="161">
        <v>8.7352545916081825E-2</v>
      </c>
      <c r="S241" s="409">
        <v>0.61635379697711445</v>
      </c>
      <c r="T241" s="162">
        <v>3249778.9475004449</v>
      </c>
      <c r="U241" s="162">
        <v>0</v>
      </c>
      <c r="V241" s="162">
        <v>0</v>
      </c>
      <c r="W241" s="162">
        <v>3953777.08</v>
      </c>
      <c r="X241" s="162">
        <v>1088050.2667996723</v>
      </c>
      <c r="Y241" s="162">
        <v>0</v>
      </c>
      <c r="Z241" s="158">
        <v>0</v>
      </c>
      <c r="AA241" s="162">
        <v>1144650.9082425819</v>
      </c>
      <c r="AB241" s="177">
        <f>SUM(Muut[[#This Row],[Työttömyysaste]:[Koulutustausta]])</f>
        <v>9436257.2025426999</v>
      </c>
      <c r="AD241" s="62"/>
    </row>
    <row r="242" spans="1:30" s="45" customFormat="1" x14ac:dyDescent="0.25">
      <c r="A242" s="90">
        <v>746</v>
      </c>
      <c r="B242" s="154" t="s">
        <v>241</v>
      </c>
      <c r="C242" s="403">
        <v>4735</v>
      </c>
      <c r="D242" s="136">
        <v>129.25</v>
      </c>
      <c r="E242" s="41">
        <v>1958</v>
      </c>
      <c r="F242" s="338">
        <f t="shared" si="8"/>
        <v>6.6011235955056174E-2</v>
      </c>
      <c r="G242" s="385">
        <f>Muut[[#This Row],[Keskim. työttömyysaste 2022, %]]/$F$12</f>
        <v>0.6955158787868484</v>
      </c>
      <c r="H242" s="169">
        <v>0</v>
      </c>
      <c r="I242" s="391">
        <v>5</v>
      </c>
      <c r="J242" s="397">
        <v>120</v>
      </c>
      <c r="K242" s="272">
        <v>786.4</v>
      </c>
      <c r="L242" s="173">
        <f t="shared" si="9"/>
        <v>6.0211088504577823</v>
      </c>
      <c r="M242" s="385">
        <v>3.0390461262109993</v>
      </c>
      <c r="N242" s="169">
        <v>0</v>
      </c>
      <c r="O242" s="405">
        <v>0</v>
      </c>
      <c r="P242" s="272">
        <v>1267</v>
      </c>
      <c r="Q242" s="15">
        <v>183</v>
      </c>
      <c r="R242" s="161">
        <v>0.14443567482241515</v>
      </c>
      <c r="S242" s="409">
        <v>1.0191285859174706</v>
      </c>
      <c r="T242" s="162">
        <v>228124.65261308019</v>
      </c>
      <c r="U242" s="162">
        <v>0</v>
      </c>
      <c r="V242" s="162">
        <v>0</v>
      </c>
      <c r="W242" s="162">
        <v>206104.8</v>
      </c>
      <c r="X242" s="162">
        <v>597611.8579180052</v>
      </c>
      <c r="Y242" s="162">
        <v>0</v>
      </c>
      <c r="Z242" s="158">
        <v>0</v>
      </c>
      <c r="AA242" s="162">
        <v>137191.06467829552</v>
      </c>
      <c r="AB242" s="177">
        <f>SUM(Muut[[#This Row],[Työttömyysaste]:[Koulutustausta]])</f>
        <v>1169032.3752093809</v>
      </c>
      <c r="AD242" s="62"/>
    </row>
    <row r="243" spans="1:30" s="45" customFormat="1" x14ac:dyDescent="0.25">
      <c r="A243" s="90">
        <v>747</v>
      </c>
      <c r="B243" s="154" t="s">
        <v>242</v>
      </c>
      <c r="C243" s="403">
        <v>1308</v>
      </c>
      <c r="D243" s="136">
        <v>53.333333333333336</v>
      </c>
      <c r="E243" s="41">
        <v>540</v>
      </c>
      <c r="F243" s="338">
        <f t="shared" si="8"/>
        <v>9.876543209876544E-2</v>
      </c>
      <c r="G243" s="385">
        <f>Muut[[#This Row],[Keskim. työttömyysaste 2022, %]]/$F$12</f>
        <v>1.040624755862855</v>
      </c>
      <c r="H243" s="169">
        <v>0</v>
      </c>
      <c r="I243" s="391">
        <v>2</v>
      </c>
      <c r="J243" s="397">
        <v>17</v>
      </c>
      <c r="K243" s="272">
        <v>463.32</v>
      </c>
      <c r="L243" s="173">
        <f t="shared" si="9"/>
        <v>2.8231028231028232</v>
      </c>
      <c r="M243" s="385">
        <v>6.4816723562930676</v>
      </c>
      <c r="N243" s="169">
        <v>0</v>
      </c>
      <c r="O243" s="405">
        <v>0</v>
      </c>
      <c r="P243" s="272">
        <v>288</v>
      </c>
      <c r="Q243" s="15">
        <v>40</v>
      </c>
      <c r="R243" s="161">
        <v>0.1388888888888889</v>
      </c>
      <c r="S243" s="409">
        <v>0.97999083056878811</v>
      </c>
      <c r="T243" s="162">
        <v>94285.972504914898</v>
      </c>
      <c r="U243" s="162">
        <v>0</v>
      </c>
      <c r="V243" s="162">
        <v>0</v>
      </c>
      <c r="W243" s="162">
        <v>29198.18</v>
      </c>
      <c r="X243" s="162">
        <v>352092.47966756125</v>
      </c>
      <c r="Y243" s="162">
        <v>0</v>
      </c>
      <c r="Z243" s="158">
        <v>0</v>
      </c>
      <c r="AA243" s="162">
        <v>36442.3702214964</v>
      </c>
      <c r="AB243" s="177">
        <f>SUM(Muut[[#This Row],[Työttömyysaste]:[Koulutustausta]])</f>
        <v>512019.00239397254</v>
      </c>
      <c r="AD243" s="62"/>
    </row>
    <row r="244" spans="1:30" s="45" customFormat="1" x14ac:dyDescent="0.25">
      <c r="A244" s="90">
        <v>748</v>
      </c>
      <c r="B244" s="154" t="s">
        <v>243</v>
      </c>
      <c r="C244" s="403">
        <v>4897</v>
      </c>
      <c r="D244" s="136">
        <v>161.58333333333334</v>
      </c>
      <c r="E244" s="41">
        <v>2006</v>
      </c>
      <c r="F244" s="338">
        <f t="shared" si="8"/>
        <v>8.0550016616816225E-2</v>
      </c>
      <c r="G244" s="385">
        <f>Muut[[#This Row],[Keskim. työttömyysaste 2022, %]]/$F$12</f>
        <v>0.84870120643831082</v>
      </c>
      <c r="H244" s="169">
        <v>0</v>
      </c>
      <c r="I244" s="391">
        <v>2</v>
      </c>
      <c r="J244" s="397">
        <v>81</v>
      </c>
      <c r="K244" s="272">
        <v>1055.46</v>
      </c>
      <c r="L244" s="173">
        <f t="shared" si="9"/>
        <v>4.6396831713186666</v>
      </c>
      <c r="M244" s="385">
        <v>3.9438959195737073</v>
      </c>
      <c r="N244" s="169">
        <v>0</v>
      </c>
      <c r="O244" s="405">
        <v>0</v>
      </c>
      <c r="P244" s="272">
        <v>1316</v>
      </c>
      <c r="Q244" s="15">
        <v>178</v>
      </c>
      <c r="R244" s="161">
        <v>0.13525835866261399</v>
      </c>
      <c r="S244" s="409">
        <v>0.95437404897945199</v>
      </c>
      <c r="T244" s="162">
        <v>287892.34099520085</v>
      </c>
      <c r="U244" s="162">
        <v>0</v>
      </c>
      <c r="V244" s="162">
        <v>0</v>
      </c>
      <c r="W244" s="162">
        <v>139120.74</v>
      </c>
      <c r="X244" s="162">
        <v>802079.61795287114</v>
      </c>
      <c r="Y244" s="162">
        <v>0</v>
      </c>
      <c r="Z244" s="158">
        <v>0</v>
      </c>
      <c r="AA244" s="162">
        <v>132869.58707854306</v>
      </c>
      <c r="AB244" s="177">
        <f>SUM(Muut[[#This Row],[Työttömyysaste]:[Koulutustausta]])</f>
        <v>1361962.2860266152</v>
      </c>
      <c r="AD244" s="62"/>
    </row>
    <row r="245" spans="1:30" s="45" customFormat="1" x14ac:dyDescent="0.25">
      <c r="A245" s="90">
        <v>749</v>
      </c>
      <c r="B245" s="154" t="s">
        <v>244</v>
      </c>
      <c r="C245" s="403">
        <v>21232</v>
      </c>
      <c r="D245" s="136">
        <v>647.08333333333337</v>
      </c>
      <c r="E245" s="41">
        <v>9966</v>
      </c>
      <c r="F245" s="338">
        <f t="shared" si="8"/>
        <v>6.4929092246973047E-2</v>
      </c>
      <c r="G245" s="385">
        <f>Muut[[#This Row],[Keskim. työttömyysaste 2022, %]]/$F$12</f>
        <v>0.68411406027501898</v>
      </c>
      <c r="H245" s="169">
        <v>0</v>
      </c>
      <c r="I245" s="391">
        <v>16</v>
      </c>
      <c r="J245" s="397">
        <v>325</v>
      </c>
      <c r="K245" s="272">
        <v>401</v>
      </c>
      <c r="L245" s="173">
        <f t="shared" si="9"/>
        <v>52.947630922693264</v>
      </c>
      <c r="M245" s="385">
        <v>0.34559483037485278</v>
      </c>
      <c r="N245" s="169">
        <v>0</v>
      </c>
      <c r="O245" s="405">
        <v>0</v>
      </c>
      <c r="P245" s="272">
        <v>6785</v>
      </c>
      <c r="Q245" s="15">
        <v>467</v>
      </c>
      <c r="R245" s="161">
        <v>6.8828297715549006E-2</v>
      </c>
      <c r="S245" s="409">
        <v>0.48564792464325618</v>
      </c>
      <c r="T245" s="162">
        <v>1006154.35084188</v>
      </c>
      <c r="U245" s="162">
        <v>0</v>
      </c>
      <c r="V245" s="162">
        <v>0</v>
      </c>
      <c r="W245" s="162">
        <v>558200.5</v>
      </c>
      <c r="X245" s="162">
        <v>304733.41178168886</v>
      </c>
      <c r="Y245" s="162">
        <v>0</v>
      </c>
      <c r="Z245" s="158">
        <v>0</v>
      </c>
      <c r="AA245" s="162">
        <v>293149.59760520823</v>
      </c>
      <c r="AB245" s="177">
        <f>SUM(Muut[[#This Row],[Työttömyysaste]:[Koulutustausta]])</f>
        <v>2162237.8602287769</v>
      </c>
      <c r="AD245" s="62"/>
    </row>
    <row r="246" spans="1:30" s="45" customFormat="1" x14ac:dyDescent="0.25">
      <c r="A246" s="90">
        <v>751</v>
      </c>
      <c r="B246" s="154" t="s">
        <v>245</v>
      </c>
      <c r="C246" s="403">
        <v>2877</v>
      </c>
      <c r="D246" s="136">
        <v>109.08333333333333</v>
      </c>
      <c r="E246" s="41">
        <v>1150</v>
      </c>
      <c r="F246" s="338">
        <f t="shared" si="8"/>
        <v>9.4855072463768106E-2</v>
      </c>
      <c r="G246" s="385">
        <f>Muut[[#This Row],[Keskim. työttömyysaste 2022, %]]/$F$12</f>
        <v>0.99942393332774115</v>
      </c>
      <c r="H246" s="169">
        <v>0</v>
      </c>
      <c r="I246" s="391">
        <v>4</v>
      </c>
      <c r="J246" s="397">
        <v>24</v>
      </c>
      <c r="K246" s="272">
        <v>1446.3</v>
      </c>
      <c r="L246" s="173">
        <f t="shared" si="9"/>
        <v>1.9892138560464634</v>
      </c>
      <c r="M246" s="385">
        <v>9.1988236819576414</v>
      </c>
      <c r="N246" s="169">
        <v>0</v>
      </c>
      <c r="O246" s="405">
        <v>0</v>
      </c>
      <c r="P246" s="272">
        <v>705</v>
      </c>
      <c r="Q246" s="15">
        <v>68</v>
      </c>
      <c r="R246" s="161">
        <v>9.6453900709219859E-2</v>
      </c>
      <c r="S246" s="409">
        <v>0.68057235552692008</v>
      </c>
      <c r="T246" s="162">
        <v>199174.98579385952</v>
      </c>
      <c r="U246" s="162">
        <v>0</v>
      </c>
      <c r="V246" s="162">
        <v>0</v>
      </c>
      <c r="W246" s="162">
        <v>41220.959999999999</v>
      </c>
      <c r="X246" s="162">
        <v>1099092.1033911633</v>
      </c>
      <c r="Y246" s="162">
        <v>0</v>
      </c>
      <c r="Z246" s="158">
        <v>0</v>
      </c>
      <c r="AA246" s="162">
        <v>55666.129538572481</v>
      </c>
      <c r="AB246" s="177">
        <f>SUM(Muut[[#This Row],[Työttömyysaste]:[Koulutustausta]])</f>
        <v>1395154.1787235951</v>
      </c>
      <c r="AD246" s="62"/>
    </row>
    <row r="247" spans="1:30" s="45" customFormat="1" x14ac:dyDescent="0.25">
      <c r="A247" s="90">
        <v>753</v>
      </c>
      <c r="B247" s="154" t="s">
        <v>246</v>
      </c>
      <c r="C247" s="403">
        <v>22320</v>
      </c>
      <c r="D247" s="136">
        <v>747.08333333333337</v>
      </c>
      <c r="E247" s="41">
        <v>11390</v>
      </c>
      <c r="F247" s="338">
        <f t="shared" si="8"/>
        <v>6.5591161837869477E-2</v>
      </c>
      <c r="G247" s="385">
        <f>Muut[[#This Row],[Keskim. työttömyysaste 2022, %]]/$F$12</f>
        <v>0.69108984108972604</v>
      </c>
      <c r="H247" s="169">
        <v>1</v>
      </c>
      <c r="I247" s="391">
        <v>6432</v>
      </c>
      <c r="J247" s="397">
        <v>1420</v>
      </c>
      <c r="K247" s="272">
        <v>339.66</v>
      </c>
      <c r="L247" s="173">
        <f t="shared" si="9"/>
        <v>65.712771595124536</v>
      </c>
      <c r="M247" s="385">
        <v>0.27846074793832182</v>
      </c>
      <c r="N247" s="169">
        <v>3</v>
      </c>
      <c r="O247" s="405">
        <v>198</v>
      </c>
      <c r="P247" s="272">
        <v>7624</v>
      </c>
      <c r="Q247" s="15">
        <v>952</v>
      </c>
      <c r="R247" s="161">
        <v>0.12486883525708289</v>
      </c>
      <c r="S247" s="409">
        <v>0.88106625774537006</v>
      </c>
      <c r="T247" s="162">
        <v>1068498.4262838084</v>
      </c>
      <c r="U247" s="162">
        <v>459361.22399999999</v>
      </c>
      <c r="V247" s="162">
        <v>1758697.2576000001</v>
      </c>
      <c r="W247" s="162">
        <v>2438906.7999999998</v>
      </c>
      <c r="X247" s="162">
        <v>258119.07891712824</v>
      </c>
      <c r="Y247" s="162">
        <v>0</v>
      </c>
      <c r="Z247" s="158">
        <v>58611.96</v>
      </c>
      <c r="AA247" s="162">
        <v>559087.2899558834</v>
      </c>
      <c r="AB247" s="177">
        <f>SUM(Muut[[#This Row],[Työttömyysaste]:[Koulutustausta]])</f>
        <v>6601282.03675682</v>
      </c>
      <c r="AD247" s="62"/>
    </row>
    <row r="248" spans="1:30" s="45" customFormat="1" x14ac:dyDescent="0.25">
      <c r="A248" s="90">
        <v>755</v>
      </c>
      <c r="B248" s="154" t="s">
        <v>247</v>
      </c>
      <c r="C248" s="403">
        <v>6217</v>
      </c>
      <c r="D248" s="136">
        <v>159.58333333333334</v>
      </c>
      <c r="E248" s="41">
        <v>3141</v>
      </c>
      <c r="F248" s="338">
        <f t="shared" si="8"/>
        <v>5.080653719622201E-2</v>
      </c>
      <c r="G248" s="385">
        <f>Muut[[#This Row],[Keskim. työttömyysaste 2022, %]]/$F$12</f>
        <v>0.53531422120631278</v>
      </c>
      <c r="H248" s="169">
        <v>1</v>
      </c>
      <c r="I248" s="391">
        <v>1643</v>
      </c>
      <c r="J248" s="397">
        <v>472</v>
      </c>
      <c r="K248" s="272">
        <v>241.27</v>
      </c>
      <c r="L248" s="173">
        <f t="shared" si="9"/>
        <v>25.76781199486053</v>
      </c>
      <c r="M248" s="385">
        <v>0.71012732983026128</v>
      </c>
      <c r="N248" s="169">
        <v>0</v>
      </c>
      <c r="O248" s="405">
        <v>0</v>
      </c>
      <c r="P248" s="272">
        <v>2168</v>
      </c>
      <c r="Q248" s="15">
        <v>352</v>
      </c>
      <c r="R248" s="161">
        <v>0.16236162361623616</v>
      </c>
      <c r="S248" s="409">
        <v>1.1456128971372401</v>
      </c>
      <c r="T248" s="162">
        <v>230533.92051211029</v>
      </c>
      <c r="U248" s="162">
        <v>127950.21189999999</v>
      </c>
      <c r="V248" s="162">
        <v>449244.33990000002</v>
      </c>
      <c r="W248" s="162">
        <v>810678.88</v>
      </c>
      <c r="X248" s="162">
        <v>183349.2026448081</v>
      </c>
      <c r="Y248" s="162">
        <v>0</v>
      </c>
      <c r="Z248" s="158">
        <v>0</v>
      </c>
      <c r="AA248" s="162">
        <v>202486.28909610814</v>
      </c>
      <c r="AB248" s="177">
        <f>SUM(Muut[[#This Row],[Työttömyysaste]:[Koulutustausta]])</f>
        <v>2004242.8440530268</v>
      </c>
      <c r="AD248" s="62"/>
    </row>
    <row r="249" spans="1:30" s="45" customFormat="1" x14ac:dyDescent="0.25">
      <c r="A249" s="90">
        <v>758</v>
      </c>
      <c r="B249" s="154" t="s">
        <v>248</v>
      </c>
      <c r="C249" s="403">
        <v>8134</v>
      </c>
      <c r="D249" s="136">
        <v>260.75</v>
      </c>
      <c r="E249" s="41">
        <v>3923</v>
      </c>
      <c r="F249" s="338">
        <f t="shared" si="8"/>
        <v>6.6466989548814678E-2</v>
      </c>
      <c r="G249" s="385">
        <f>Muut[[#This Row],[Keskim. työttömyysaste 2022, %]]/$F$12</f>
        <v>0.70031784706826383</v>
      </c>
      <c r="H249" s="169">
        <v>0</v>
      </c>
      <c r="I249" s="391">
        <v>16</v>
      </c>
      <c r="J249" s="397">
        <v>164</v>
      </c>
      <c r="K249" s="272">
        <v>11692.98</v>
      </c>
      <c r="L249" s="173">
        <f t="shared" si="9"/>
        <v>0.69563105384598278</v>
      </c>
      <c r="M249" s="385">
        <v>20</v>
      </c>
      <c r="N249" s="169">
        <v>0</v>
      </c>
      <c r="O249" s="405">
        <v>0</v>
      </c>
      <c r="P249" s="272">
        <v>2282</v>
      </c>
      <c r="Q249" s="15">
        <v>241</v>
      </c>
      <c r="R249" s="161">
        <v>0.1056091148115688</v>
      </c>
      <c r="S249" s="409">
        <v>0.74517094180673149</v>
      </c>
      <c r="T249" s="162">
        <v>394588.61444504914</v>
      </c>
      <c r="U249" s="162">
        <v>0</v>
      </c>
      <c r="V249" s="162">
        <v>0</v>
      </c>
      <c r="W249" s="162">
        <v>281676.56</v>
      </c>
      <c r="X249" s="162">
        <v>6756100.4000000004</v>
      </c>
      <c r="Y249" s="162">
        <v>0</v>
      </c>
      <c r="Z249" s="158">
        <v>0</v>
      </c>
      <c r="AA249" s="162">
        <v>172320.49712784876</v>
      </c>
      <c r="AB249" s="177">
        <f>SUM(Muut[[#This Row],[Työttömyysaste]:[Koulutustausta]])</f>
        <v>7604686.071572898</v>
      </c>
      <c r="AD249" s="62"/>
    </row>
    <row r="250" spans="1:30" s="45" customFormat="1" x14ac:dyDescent="0.25">
      <c r="A250" s="90">
        <v>759</v>
      </c>
      <c r="B250" s="154" t="s">
        <v>249</v>
      </c>
      <c r="C250" s="403">
        <v>1942</v>
      </c>
      <c r="D250" s="136">
        <v>50</v>
      </c>
      <c r="E250" s="41">
        <v>800</v>
      </c>
      <c r="F250" s="338">
        <f t="shared" si="8"/>
        <v>6.25E-2</v>
      </c>
      <c r="G250" s="385">
        <f>Muut[[#This Row],[Keskim. työttömyysaste 2022, %]]/$F$12</f>
        <v>0.65852035331946279</v>
      </c>
      <c r="H250" s="169">
        <v>0</v>
      </c>
      <c r="I250" s="391">
        <v>2</v>
      </c>
      <c r="J250" s="397">
        <v>27</v>
      </c>
      <c r="K250" s="272">
        <v>551.95000000000005</v>
      </c>
      <c r="L250" s="173">
        <f t="shared" si="9"/>
        <v>3.5184346408189144</v>
      </c>
      <c r="M250" s="385">
        <v>5.2007296981419939</v>
      </c>
      <c r="N250" s="169">
        <v>0</v>
      </c>
      <c r="O250" s="405">
        <v>0</v>
      </c>
      <c r="P250" s="272">
        <v>447</v>
      </c>
      <c r="Q250" s="15">
        <v>59</v>
      </c>
      <c r="R250" s="161">
        <v>0.1319910514541387</v>
      </c>
      <c r="S250" s="409">
        <v>0.93132014502376104</v>
      </c>
      <c r="T250" s="162">
        <v>88585.698866160907</v>
      </c>
      <c r="U250" s="162">
        <v>0</v>
      </c>
      <c r="V250" s="162">
        <v>0</v>
      </c>
      <c r="W250" s="162">
        <v>46373.58</v>
      </c>
      <c r="X250" s="162">
        <v>419445.40307457146</v>
      </c>
      <c r="Y250" s="162">
        <v>0</v>
      </c>
      <c r="Z250" s="158">
        <v>0</v>
      </c>
      <c r="AA250" s="162">
        <v>51419.172406115569</v>
      </c>
      <c r="AB250" s="177">
        <f>SUM(Muut[[#This Row],[Työttömyysaste]:[Koulutustausta]])</f>
        <v>605823.85434684786</v>
      </c>
      <c r="AD250" s="62"/>
    </row>
    <row r="251" spans="1:30" s="45" customFormat="1" x14ac:dyDescent="0.25">
      <c r="A251" s="90">
        <v>761</v>
      </c>
      <c r="B251" s="154" t="s">
        <v>250</v>
      </c>
      <c r="C251" s="403">
        <v>8426</v>
      </c>
      <c r="D251" s="136">
        <v>251.75</v>
      </c>
      <c r="E251" s="41">
        <v>3534</v>
      </c>
      <c r="F251" s="338">
        <f t="shared" si="8"/>
        <v>7.1236559139784952E-2</v>
      </c>
      <c r="G251" s="385">
        <f>Muut[[#This Row],[Keskim. työttömyysaste 2022, %]]/$F$12</f>
        <v>0.7505715855039039</v>
      </c>
      <c r="H251" s="169">
        <v>0</v>
      </c>
      <c r="I251" s="391">
        <v>44</v>
      </c>
      <c r="J251" s="397">
        <v>317</v>
      </c>
      <c r="K251" s="272">
        <v>668.05</v>
      </c>
      <c r="L251" s="173">
        <f t="shared" si="9"/>
        <v>12.6128283811092</v>
      </c>
      <c r="M251" s="385">
        <v>1.4507790778224545</v>
      </c>
      <c r="N251" s="169">
        <v>0</v>
      </c>
      <c r="O251" s="405">
        <v>0</v>
      </c>
      <c r="P251" s="272">
        <v>2199</v>
      </c>
      <c r="Q251" s="15">
        <v>370</v>
      </c>
      <c r="R251" s="161">
        <v>0.16825829922692132</v>
      </c>
      <c r="S251" s="409">
        <v>1.1872194509482725</v>
      </c>
      <c r="T251" s="162">
        <v>438085.38175090979</v>
      </c>
      <c r="U251" s="162">
        <v>0</v>
      </c>
      <c r="V251" s="162">
        <v>0</v>
      </c>
      <c r="W251" s="162">
        <v>544460.17999999993</v>
      </c>
      <c r="X251" s="162">
        <v>507673.70508917008</v>
      </c>
      <c r="Y251" s="162">
        <v>0</v>
      </c>
      <c r="Z251" s="158">
        <v>0</v>
      </c>
      <c r="AA251" s="162">
        <v>284399.8203936108</v>
      </c>
      <c r="AB251" s="177">
        <f>SUM(Muut[[#This Row],[Työttömyysaste]:[Koulutustausta]])</f>
        <v>1774619.0872336905</v>
      </c>
      <c r="AD251" s="62"/>
    </row>
    <row r="252" spans="1:30" s="45" customFormat="1" x14ac:dyDescent="0.25">
      <c r="A252" s="90">
        <v>762</v>
      </c>
      <c r="B252" s="154" t="s">
        <v>251</v>
      </c>
      <c r="C252" s="403">
        <v>3672</v>
      </c>
      <c r="D252" s="136">
        <v>153.91666666666666</v>
      </c>
      <c r="E252" s="41">
        <v>1547</v>
      </c>
      <c r="F252" s="338">
        <f t="shared" si="8"/>
        <v>9.9493643611290664E-2</v>
      </c>
      <c r="G252" s="385">
        <f>Muut[[#This Row],[Keskim. työttömyysaste 2022, %]]/$F$12</f>
        <v>1.0482974295031655</v>
      </c>
      <c r="H252" s="169">
        <v>0</v>
      </c>
      <c r="I252" s="391">
        <v>3</v>
      </c>
      <c r="J252" s="397">
        <v>34</v>
      </c>
      <c r="K252" s="272">
        <v>1465.93</v>
      </c>
      <c r="L252" s="173">
        <f t="shared" si="9"/>
        <v>2.5048945038303327</v>
      </c>
      <c r="M252" s="385">
        <v>7.3050691354456809</v>
      </c>
      <c r="N252" s="169">
        <v>0</v>
      </c>
      <c r="O252" s="405">
        <v>0</v>
      </c>
      <c r="P252" s="272">
        <v>866</v>
      </c>
      <c r="Q252" s="15">
        <v>119</v>
      </c>
      <c r="R252" s="161">
        <v>0.1374133949191686</v>
      </c>
      <c r="S252" s="409">
        <v>0.96957984253041307</v>
      </c>
      <c r="T252" s="162">
        <v>266644.34712186462</v>
      </c>
      <c r="U252" s="162">
        <v>0</v>
      </c>
      <c r="V252" s="162">
        <v>0</v>
      </c>
      <c r="W252" s="162">
        <v>58396.36</v>
      </c>
      <c r="X252" s="162">
        <v>1114009.6018282573</v>
      </c>
      <c r="Y252" s="162">
        <v>0</v>
      </c>
      <c r="Z252" s="158">
        <v>0</v>
      </c>
      <c r="AA252" s="162">
        <v>101219.24887776877</v>
      </c>
      <c r="AB252" s="177">
        <f>SUM(Muut[[#This Row],[Työttömyysaste]:[Koulutustausta]])</f>
        <v>1540269.5578278909</v>
      </c>
      <c r="AD252" s="62"/>
    </row>
    <row r="253" spans="1:30" s="45" customFormat="1" x14ac:dyDescent="0.25">
      <c r="A253" s="90">
        <v>765</v>
      </c>
      <c r="B253" s="154" t="s">
        <v>252</v>
      </c>
      <c r="C253" s="403">
        <v>10354</v>
      </c>
      <c r="D253" s="136">
        <v>260.66666666666669</v>
      </c>
      <c r="E253" s="41">
        <v>4649</v>
      </c>
      <c r="F253" s="338">
        <f t="shared" si="8"/>
        <v>5.6069405606940563E-2</v>
      </c>
      <c r="G253" s="385">
        <f>Muut[[#This Row],[Keskim. työttömyysaste 2022, %]]/$F$12</f>
        <v>0.59076551665111632</v>
      </c>
      <c r="H253" s="169">
        <v>0</v>
      </c>
      <c r="I253" s="391">
        <v>18</v>
      </c>
      <c r="J253" s="397">
        <v>444</v>
      </c>
      <c r="K253" s="272">
        <v>2648.88</v>
      </c>
      <c r="L253" s="173">
        <f t="shared" si="9"/>
        <v>3.9088218416840323</v>
      </c>
      <c r="M253" s="385">
        <v>4.6813153089614854</v>
      </c>
      <c r="N253" s="169">
        <v>0</v>
      </c>
      <c r="O253" s="405">
        <v>0</v>
      </c>
      <c r="P253" s="272">
        <v>3014</v>
      </c>
      <c r="Q253" s="15">
        <v>331</v>
      </c>
      <c r="R253" s="161">
        <v>0.10982083609820836</v>
      </c>
      <c r="S253" s="409">
        <v>0.77488856914782211</v>
      </c>
      <c r="T253" s="162">
        <v>423709.77726202994</v>
      </c>
      <c r="U253" s="162">
        <v>0</v>
      </c>
      <c r="V253" s="162">
        <v>0</v>
      </c>
      <c r="W253" s="162">
        <v>762587.76</v>
      </c>
      <c r="X253" s="162">
        <v>2012973.1665842393</v>
      </c>
      <c r="Y253" s="162">
        <v>0</v>
      </c>
      <c r="Z253" s="158">
        <v>0</v>
      </c>
      <c r="AA253" s="162">
        <v>228099.46924411471</v>
      </c>
      <c r="AB253" s="177">
        <f>SUM(Muut[[#This Row],[Työttömyysaste]:[Koulutustausta]])</f>
        <v>3427370.1730903839</v>
      </c>
      <c r="AD253" s="62"/>
    </row>
    <row r="254" spans="1:30" s="45" customFormat="1" x14ac:dyDescent="0.25">
      <c r="A254" s="90">
        <v>768</v>
      </c>
      <c r="B254" s="154" t="s">
        <v>253</v>
      </c>
      <c r="C254" s="403">
        <v>2375</v>
      </c>
      <c r="D254" s="136">
        <v>78.916666666666671</v>
      </c>
      <c r="E254" s="41">
        <v>956</v>
      </c>
      <c r="F254" s="338">
        <f t="shared" si="8"/>
        <v>8.2548814504881454E-2</v>
      </c>
      <c r="G254" s="385">
        <f>Muut[[#This Row],[Keskim. työttömyysaste 2022, %]]/$F$12</f>
        <v>0.8697611919017173</v>
      </c>
      <c r="H254" s="169">
        <v>0</v>
      </c>
      <c r="I254" s="391">
        <v>4</v>
      </c>
      <c r="J254" s="397">
        <v>76</v>
      </c>
      <c r="K254" s="272">
        <v>584.41999999999996</v>
      </c>
      <c r="L254" s="173">
        <f t="shared" si="9"/>
        <v>4.0638581841826085</v>
      </c>
      <c r="M254" s="385">
        <v>4.5027229539406219</v>
      </c>
      <c r="N254" s="169">
        <v>1</v>
      </c>
      <c r="O254" s="405">
        <v>0</v>
      </c>
      <c r="P254" s="272">
        <v>510</v>
      </c>
      <c r="Q254" s="15">
        <v>62</v>
      </c>
      <c r="R254" s="161">
        <v>0.12156862745098039</v>
      </c>
      <c r="S254" s="409">
        <v>0.85778020934491572</v>
      </c>
      <c r="T254" s="162">
        <v>143089.84968720091</v>
      </c>
      <c r="U254" s="162">
        <v>0</v>
      </c>
      <c r="V254" s="162">
        <v>0</v>
      </c>
      <c r="W254" s="162">
        <v>130533.04</v>
      </c>
      <c r="X254" s="162">
        <v>444120.45015824086</v>
      </c>
      <c r="Y254" s="162">
        <v>961115</v>
      </c>
      <c r="Z254" s="158">
        <v>0</v>
      </c>
      <c r="AA254" s="162">
        <v>57918.391960230387</v>
      </c>
      <c r="AB254" s="177">
        <f>SUM(Muut[[#This Row],[Työttömyysaste]:[Koulutustausta]])</f>
        <v>1736776.7318056722</v>
      </c>
      <c r="AD254" s="62"/>
    </row>
    <row r="255" spans="1:30" s="45" customFormat="1" x14ac:dyDescent="0.25">
      <c r="A255" s="90">
        <v>777</v>
      </c>
      <c r="B255" s="154" t="s">
        <v>254</v>
      </c>
      <c r="C255" s="403">
        <v>7367</v>
      </c>
      <c r="D255" s="136">
        <v>315.5</v>
      </c>
      <c r="E255" s="41">
        <v>2925</v>
      </c>
      <c r="F255" s="338">
        <f t="shared" si="8"/>
        <v>0.10786324786324786</v>
      </c>
      <c r="G255" s="385">
        <f>Muut[[#This Row],[Keskim. työttömyysaste 2022, %]]/$F$12</f>
        <v>1.1364823054894524</v>
      </c>
      <c r="H255" s="169">
        <v>0</v>
      </c>
      <c r="I255" s="391">
        <v>6</v>
      </c>
      <c r="J255" s="397">
        <v>245</v>
      </c>
      <c r="K255" s="272">
        <v>5270.33</v>
      </c>
      <c r="L255" s="173">
        <f t="shared" si="9"/>
        <v>1.3978251836222779</v>
      </c>
      <c r="M255" s="385">
        <v>13.09064090551048</v>
      </c>
      <c r="N255" s="169">
        <v>0</v>
      </c>
      <c r="O255" s="405">
        <v>0</v>
      </c>
      <c r="P255" s="272">
        <v>1679</v>
      </c>
      <c r="Q255" s="15">
        <v>215</v>
      </c>
      <c r="R255" s="161">
        <v>0.12805241215008933</v>
      </c>
      <c r="S255" s="409">
        <v>0.90352936612298029</v>
      </c>
      <c r="T255" s="162">
        <v>579960.66056234087</v>
      </c>
      <c r="U255" s="162">
        <v>0</v>
      </c>
      <c r="V255" s="162">
        <v>0</v>
      </c>
      <c r="W255" s="162">
        <v>420797.3</v>
      </c>
      <c r="X255" s="162">
        <v>4005101.3519086987</v>
      </c>
      <c r="Y255" s="162">
        <v>0</v>
      </c>
      <c r="Z255" s="158">
        <v>0</v>
      </c>
      <c r="AA255" s="162">
        <v>189238.63288768192</v>
      </c>
      <c r="AB255" s="177">
        <f>SUM(Muut[[#This Row],[Työttömyysaste]:[Koulutustausta]])</f>
        <v>5195097.9453587215</v>
      </c>
      <c r="AD255" s="62"/>
    </row>
    <row r="256" spans="1:30" s="104" customFormat="1" x14ac:dyDescent="0.25">
      <c r="A256" s="90">
        <v>778</v>
      </c>
      <c r="B256" s="154" t="s">
        <v>255</v>
      </c>
      <c r="C256" s="403">
        <v>6763</v>
      </c>
      <c r="D256" s="136">
        <v>206.25</v>
      </c>
      <c r="E256" s="41">
        <v>2855</v>
      </c>
      <c r="F256" s="338">
        <f t="shared" si="8"/>
        <v>7.2241681260945712E-2</v>
      </c>
      <c r="G256" s="385">
        <f>Muut[[#This Row],[Keskim. työttömyysaste 2022, %]]/$F$12</f>
        <v>0.76116187949359981</v>
      </c>
      <c r="H256" s="169">
        <v>0</v>
      </c>
      <c r="I256" s="391">
        <v>6</v>
      </c>
      <c r="J256" s="397">
        <v>159</v>
      </c>
      <c r="K256" s="272">
        <v>713.56</v>
      </c>
      <c r="L256" s="173">
        <f t="shared" si="9"/>
        <v>9.4778294747463434</v>
      </c>
      <c r="M256" s="385">
        <v>1.930655914018564</v>
      </c>
      <c r="N256" s="169">
        <v>0</v>
      </c>
      <c r="O256" s="405">
        <v>0</v>
      </c>
      <c r="P256" s="272">
        <v>1835</v>
      </c>
      <c r="Q256" s="15">
        <v>236</v>
      </c>
      <c r="R256" s="161">
        <v>0.12861035422343325</v>
      </c>
      <c r="S256" s="409">
        <v>0.90746616855721252</v>
      </c>
      <c r="T256" s="162">
        <v>356583.79678362393</v>
      </c>
      <c r="U256" s="162">
        <v>0</v>
      </c>
      <c r="V256" s="162">
        <v>0</v>
      </c>
      <c r="W256" s="162">
        <v>273088.86</v>
      </c>
      <c r="X256" s="162">
        <v>542258.28755845851</v>
      </c>
      <c r="Y256" s="162">
        <v>0</v>
      </c>
      <c r="Z256" s="158">
        <v>0</v>
      </c>
      <c r="AA256" s="162">
        <v>174480.41683278754</v>
      </c>
      <c r="AB256" s="177">
        <f>SUM(Muut[[#This Row],[Työttömyysaste]:[Koulutustausta]])</f>
        <v>1346411.3611748698</v>
      </c>
      <c r="AD256" s="358"/>
    </row>
    <row r="257" spans="1:30" s="45" customFormat="1" x14ac:dyDescent="0.25">
      <c r="A257" s="90">
        <v>781</v>
      </c>
      <c r="B257" s="154" t="s">
        <v>256</v>
      </c>
      <c r="C257" s="403">
        <v>3504</v>
      </c>
      <c r="D257" s="136">
        <v>126.33333333333333</v>
      </c>
      <c r="E257" s="41">
        <v>1310</v>
      </c>
      <c r="F257" s="338">
        <f t="shared" si="8"/>
        <v>9.6437659033078882E-2</v>
      </c>
      <c r="G257" s="385">
        <f>Muut[[#This Row],[Keskim. työttömyysaste 2022, %]]/$F$12</f>
        <v>1.0160985807962399</v>
      </c>
      <c r="H257" s="169">
        <v>0</v>
      </c>
      <c r="I257" s="391">
        <v>7</v>
      </c>
      <c r="J257" s="397">
        <v>92</v>
      </c>
      <c r="K257" s="272">
        <v>666.76</v>
      </c>
      <c r="L257" s="173">
        <f t="shared" si="9"/>
        <v>5.2552642630031796</v>
      </c>
      <c r="M257" s="385">
        <v>3.4819233841956496</v>
      </c>
      <c r="N257" s="169">
        <v>0</v>
      </c>
      <c r="O257" s="405">
        <v>0</v>
      </c>
      <c r="P257" s="272">
        <v>699</v>
      </c>
      <c r="Q257" s="15">
        <v>114</v>
      </c>
      <c r="R257" s="161">
        <v>0.1630901287553648</v>
      </c>
      <c r="S257" s="409">
        <v>1.1507531813030918</v>
      </c>
      <c r="T257" s="162">
        <v>246629.5610159114</v>
      </c>
      <c r="U257" s="162">
        <v>0</v>
      </c>
      <c r="V257" s="162">
        <v>0</v>
      </c>
      <c r="W257" s="162">
        <v>158013.68</v>
      </c>
      <c r="X257" s="162">
        <v>506693.39062234125</v>
      </c>
      <c r="Y257" s="162">
        <v>0</v>
      </c>
      <c r="Z257" s="158">
        <v>0</v>
      </c>
      <c r="AA257" s="162">
        <v>114636.55895734193</v>
      </c>
      <c r="AB257" s="177">
        <f>SUM(Muut[[#This Row],[Työttömyysaste]:[Koulutustausta]])</f>
        <v>1025973.1905955946</v>
      </c>
      <c r="AD257" s="62"/>
    </row>
    <row r="258" spans="1:30" s="45" customFormat="1" x14ac:dyDescent="0.25">
      <c r="A258" s="154">
        <v>783</v>
      </c>
      <c r="B258" s="154" t="s">
        <v>257</v>
      </c>
      <c r="C258" s="403">
        <v>6419</v>
      </c>
      <c r="D258" s="136">
        <v>174.41666666666666</v>
      </c>
      <c r="E258" s="41">
        <v>2937</v>
      </c>
      <c r="F258" s="338">
        <f t="shared" si="8"/>
        <v>5.9385994779253201E-2</v>
      </c>
      <c r="G258" s="385">
        <f>Muut[[#This Row],[Keskim. työttömyysaste 2022, %]]/$F$12</f>
        <v>0.62571018022818548</v>
      </c>
      <c r="H258" s="169">
        <v>0</v>
      </c>
      <c r="I258" s="391">
        <v>18</v>
      </c>
      <c r="J258" s="397">
        <v>211</v>
      </c>
      <c r="K258" s="272">
        <v>406.85</v>
      </c>
      <c r="L258" s="173">
        <f t="shared" si="9"/>
        <v>15.777313506206218</v>
      </c>
      <c r="M258" s="385">
        <v>1.1597936188743765</v>
      </c>
      <c r="N258" s="169">
        <v>0</v>
      </c>
      <c r="O258" s="405">
        <v>0</v>
      </c>
      <c r="P258" s="272">
        <v>1712</v>
      </c>
      <c r="Q258" s="15">
        <v>266</v>
      </c>
      <c r="R258" s="161">
        <v>0.15537383177570094</v>
      </c>
      <c r="S258" s="409">
        <v>1.0963074992437751</v>
      </c>
      <c r="T258" s="162">
        <v>278218.35871970467</v>
      </c>
      <c r="U258" s="162">
        <v>0</v>
      </c>
      <c r="V258" s="162">
        <v>0</v>
      </c>
      <c r="W258" s="162">
        <v>362400.94</v>
      </c>
      <c r="X258" s="162">
        <v>309179.02389870351</v>
      </c>
      <c r="Y258" s="162">
        <v>0</v>
      </c>
      <c r="Z258" s="158">
        <v>0</v>
      </c>
      <c r="AA258" s="162">
        <v>200067.5345242699</v>
      </c>
      <c r="AB258" s="177">
        <f>SUM(Muut[[#This Row],[Työttömyysaste]:[Koulutustausta]])</f>
        <v>1149865.857142678</v>
      </c>
      <c r="AD258" s="62"/>
    </row>
    <row r="259" spans="1:30" s="45" customFormat="1" x14ac:dyDescent="0.25">
      <c r="A259" s="90">
        <v>785</v>
      </c>
      <c r="B259" s="154" t="s">
        <v>258</v>
      </c>
      <c r="C259" s="403">
        <v>2626</v>
      </c>
      <c r="D259" s="136">
        <v>130.75</v>
      </c>
      <c r="E259" s="41">
        <v>1035</v>
      </c>
      <c r="F259" s="338">
        <f t="shared" si="8"/>
        <v>0.12632850241545893</v>
      </c>
      <c r="G259" s="385">
        <f>Muut[[#This Row],[Keskim. työttömyysaste 2022, %]]/$F$12</f>
        <v>1.3310382407191461</v>
      </c>
      <c r="H259" s="169">
        <v>0</v>
      </c>
      <c r="I259" s="391">
        <v>0</v>
      </c>
      <c r="J259" s="397">
        <v>36</v>
      </c>
      <c r="K259" s="272">
        <v>1302.3699999999999</v>
      </c>
      <c r="L259" s="173">
        <f t="shared" si="9"/>
        <v>2.0163240860892069</v>
      </c>
      <c r="M259" s="385">
        <v>9.0751420635804099</v>
      </c>
      <c r="N259" s="169">
        <v>3</v>
      </c>
      <c r="O259" s="405">
        <v>76</v>
      </c>
      <c r="P259" s="272">
        <v>542</v>
      </c>
      <c r="Q259" s="15">
        <v>65</v>
      </c>
      <c r="R259" s="161">
        <v>0.11992619926199262</v>
      </c>
      <c r="S259" s="409">
        <v>0.84619134447637057</v>
      </c>
      <c r="T259" s="162">
        <v>242119.87572229965</v>
      </c>
      <c r="U259" s="162">
        <v>0</v>
      </c>
      <c r="V259" s="162">
        <v>0</v>
      </c>
      <c r="W259" s="162">
        <v>61831.44</v>
      </c>
      <c r="X259" s="162">
        <v>989714.84663869836</v>
      </c>
      <c r="Y259" s="162">
        <v>0</v>
      </c>
      <c r="Z259" s="158">
        <v>22497.519999999997</v>
      </c>
      <c r="AA259" s="162">
        <v>63174.259519014398</v>
      </c>
      <c r="AB259" s="177">
        <f>SUM(Muut[[#This Row],[Työttömyysaste]:[Koulutustausta]])</f>
        <v>1379337.9418800124</v>
      </c>
      <c r="AD259" s="62"/>
    </row>
    <row r="260" spans="1:30" s="45" customFormat="1" x14ac:dyDescent="0.25">
      <c r="A260" s="90">
        <v>790</v>
      </c>
      <c r="B260" s="154" t="s">
        <v>259</v>
      </c>
      <c r="C260" s="403">
        <v>23734</v>
      </c>
      <c r="D260" s="136">
        <v>613.16666666666663</v>
      </c>
      <c r="E260" s="41">
        <v>10124</v>
      </c>
      <c r="F260" s="338">
        <f t="shared" si="8"/>
        <v>6.0565652574739885E-2</v>
      </c>
      <c r="G260" s="385">
        <f>Muut[[#This Row],[Keskim. työttömyysaste 2022, %]]/$F$12</f>
        <v>0.63813943892066471</v>
      </c>
      <c r="H260" s="169">
        <v>0</v>
      </c>
      <c r="I260" s="391">
        <v>40</v>
      </c>
      <c r="J260" s="397">
        <v>690</v>
      </c>
      <c r="K260" s="272">
        <v>1429.12</v>
      </c>
      <c r="L260" s="173">
        <f t="shared" si="9"/>
        <v>16.607422749664131</v>
      </c>
      <c r="M260" s="385">
        <v>1.1018222275246503</v>
      </c>
      <c r="N260" s="169">
        <v>0</v>
      </c>
      <c r="O260" s="405">
        <v>0</v>
      </c>
      <c r="P260" s="272">
        <v>6504</v>
      </c>
      <c r="Q260" s="15">
        <v>892</v>
      </c>
      <c r="R260" s="161">
        <v>0.13714637146371464</v>
      </c>
      <c r="S260" s="409">
        <v>0.96769574265759295</v>
      </c>
      <c r="T260" s="162">
        <v>1049135.8119803735</v>
      </c>
      <c r="U260" s="162">
        <v>0</v>
      </c>
      <c r="V260" s="162">
        <v>0</v>
      </c>
      <c r="W260" s="162">
        <v>1185102.5999999999</v>
      </c>
      <c r="X260" s="162">
        <v>1086036.4425073492</v>
      </c>
      <c r="Y260" s="162">
        <v>0</v>
      </c>
      <c r="Z260" s="158">
        <v>0</v>
      </c>
      <c r="AA260" s="162">
        <v>652960.07619976986</v>
      </c>
      <c r="AB260" s="177">
        <f>SUM(Muut[[#This Row],[Työttömyysaste]:[Koulutustausta]])</f>
        <v>3973234.9306874927</v>
      </c>
      <c r="AD260" s="62"/>
    </row>
    <row r="261" spans="1:30" s="45" customFormat="1" x14ac:dyDescent="0.25">
      <c r="A261" s="90">
        <v>791</v>
      </c>
      <c r="B261" s="154" t="s">
        <v>260</v>
      </c>
      <c r="C261" s="403">
        <v>5029</v>
      </c>
      <c r="D261" s="136">
        <v>177.33333333333334</v>
      </c>
      <c r="E261" s="41">
        <v>2163</v>
      </c>
      <c r="F261" s="338">
        <f t="shared" si="8"/>
        <v>8.1984897518878108E-2</v>
      </c>
      <c r="G261" s="385">
        <f>Muut[[#This Row],[Keskim. työttömyysaste 2022, %]]/$F$12</f>
        <v>0.86381957889586503</v>
      </c>
      <c r="H261" s="169">
        <v>0</v>
      </c>
      <c r="I261" s="391">
        <v>4</v>
      </c>
      <c r="J261" s="397">
        <v>76</v>
      </c>
      <c r="K261" s="272">
        <v>2173.2600000000002</v>
      </c>
      <c r="L261" s="173">
        <f t="shared" si="9"/>
        <v>2.3140351361549008</v>
      </c>
      <c r="M261" s="385">
        <v>7.9075841336981307</v>
      </c>
      <c r="N261" s="169">
        <v>0</v>
      </c>
      <c r="O261" s="405">
        <v>0</v>
      </c>
      <c r="P261" s="272">
        <v>1273</v>
      </c>
      <c r="Q261" s="15">
        <v>173</v>
      </c>
      <c r="R261" s="161">
        <v>0.13589945011783189</v>
      </c>
      <c r="S261" s="409">
        <v>0.95889754796267279</v>
      </c>
      <c r="T261" s="162">
        <v>300919.17783525621</v>
      </c>
      <c r="U261" s="162">
        <v>0</v>
      </c>
      <c r="V261" s="162">
        <v>0</v>
      </c>
      <c r="W261" s="162">
        <v>130533.04</v>
      </c>
      <c r="X261" s="162">
        <v>1651533.5024655189</v>
      </c>
      <c r="Y261" s="162">
        <v>0</v>
      </c>
      <c r="Z261" s="158">
        <v>0</v>
      </c>
      <c r="AA261" s="162">
        <v>137097.86870426274</v>
      </c>
      <c r="AB261" s="177">
        <f>SUM(Muut[[#This Row],[Työttömyysaste]:[Koulutustausta]])</f>
        <v>2220083.5890050377</v>
      </c>
      <c r="AD261" s="62"/>
    </row>
    <row r="262" spans="1:30" s="45" customFormat="1" x14ac:dyDescent="0.25">
      <c r="A262" s="90">
        <v>831</v>
      </c>
      <c r="B262" s="154" t="s">
        <v>261</v>
      </c>
      <c r="C262" s="403">
        <v>4559</v>
      </c>
      <c r="D262" s="136">
        <v>172.25</v>
      </c>
      <c r="E262" s="41">
        <v>2137</v>
      </c>
      <c r="F262" s="338">
        <f t="shared" si="8"/>
        <v>8.0603649976602715E-2</v>
      </c>
      <c r="G262" s="385">
        <f>Muut[[#This Row],[Keskim. työttömyysaste 2022, %]]/$F$12</f>
        <v>0.84926630498289168</v>
      </c>
      <c r="H262" s="169">
        <v>0</v>
      </c>
      <c r="I262" s="391">
        <v>8</v>
      </c>
      <c r="J262" s="397">
        <v>223</v>
      </c>
      <c r="K262" s="272">
        <v>344.69</v>
      </c>
      <c r="L262" s="173">
        <f t="shared" si="9"/>
        <v>13.226377324552496</v>
      </c>
      <c r="M262" s="385">
        <v>1.3834799263975783</v>
      </c>
      <c r="N262" s="169">
        <v>3</v>
      </c>
      <c r="O262" s="405">
        <v>2070</v>
      </c>
      <c r="P262" s="272">
        <v>1323</v>
      </c>
      <c r="Q262" s="15">
        <v>98</v>
      </c>
      <c r="R262" s="161">
        <v>7.407407407407407E-2</v>
      </c>
      <c r="S262" s="409">
        <v>0.52266177630335364</v>
      </c>
      <c r="T262" s="162">
        <v>268199.93819756579</v>
      </c>
      <c r="U262" s="162">
        <v>0</v>
      </c>
      <c r="V262" s="162">
        <v>0</v>
      </c>
      <c r="W262" s="162">
        <v>383011.42</v>
      </c>
      <c r="X262" s="162">
        <v>261941.54540406563</v>
      </c>
      <c r="Y262" s="162">
        <v>0</v>
      </c>
      <c r="Z262" s="158">
        <v>612761.39999999991</v>
      </c>
      <c r="AA262" s="162">
        <v>67743.431535087511</v>
      </c>
      <c r="AB262" s="177">
        <f>SUM(Muut[[#This Row],[Työttömyysaste]:[Koulutustausta]])</f>
        <v>1593657.735136719</v>
      </c>
      <c r="AD262" s="62"/>
    </row>
    <row r="263" spans="1:30" s="45" customFormat="1" x14ac:dyDescent="0.25">
      <c r="A263" s="90">
        <v>832</v>
      </c>
      <c r="B263" s="154" t="s">
        <v>262</v>
      </c>
      <c r="C263" s="403">
        <v>3825</v>
      </c>
      <c r="D263" s="136">
        <v>179.5</v>
      </c>
      <c r="E263" s="41">
        <v>1587</v>
      </c>
      <c r="F263" s="338">
        <f t="shared" si="8"/>
        <v>0.1131064902331443</v>
      </c>
      <c r="G263" s="385">
        <f>Muut[[#This Row],[Keskim. työttömyysaste 2022, %]]/$F$12</f>
        <v>1.1917268145768729</v>
      </c>
      <c r="H263" s="169">
        <v>0</v>
      </c>
      <c r="I263" s="391">
        <v>3</v>
      </c>
      <c r="J263" s="397">
        <v>86</v>
      </c>
      <c r="K263" s="272">
        <v>2438.21</v>
      </c>
      <c r="L263" s="173">
        <f t="shared" si="9"/>
        <v>1.5687738135763531</v>
      </c>
      <c r="M263" s="385">
        <v>11.664159210921131</v>
      </c>
      <c r="N263" s="169">
        <v>0</v>
      </c>
      <c r="O263" s="405">
        <v>0</v>
      </c>
      <c r="P263" s="272">
        <v>911</v>
      </c>
      <c r="Q263" s="15">
        <v>112</v>
      </c>
      <c r="R263" s="161">
        <v>0.12294182217343579</v>
      </c>
      <c r="S263" s="409">
        <v>0.8674693806483762</v>
      </c>
      <c r="T263" s="162">
        <v>315757.25540495547</v>
      </c>
      <c r="U263" s="162">
        <v>0</v>
      </c>
      <c r="V263" s="162">
        <v>0</v>
      </c>
      <c r="W263" s="162">
        <v>147708.44</v>
      </c>
      <c r="X263" s="162">
        <v>1852877.9350130463</v>
      </c>
      <c r="Y263" s="162">
        <v>0</v>
      </c>
      <c r="Z263" s="158">
        <v>0</v>
      </c>
      <c r="AA263" s="162">
        <v>94332.74093126251</v>
      </c>
      <c r="AB263" s="177">
        <f>SUM(Muut[[#This Row],[Työttömyysaste]:[Koulutustausta]])</f>
        <v>2410676.3713492644</v>
      </c>
      <c r="AD263" s="62"/>
    </row>
    <row r="264" spans="1:30" s="45" customFormat="1" x14ac:dyDescent="0.25">
      <c r="A264" s="90">
        <v>833</v>
      </c>
      <c r="B264" s="154" t="s">
        <v>263</v>
      </c>
      <c r="C264" s="403">
        <v>1691</v>
      </c>
      <c r="D264" s="136">
        <v>55.833333333333336</v>
      </c>
      <c r="E264" s="41">
        <v>698</v>
      </c>
      <c r="F264" s="338">
        <f t="shared" si="8"/>
        <v>7.9990448901623684E-2</v>
      </c>
      <c r="G264" s="385">
        <f>Muut[[#This Row],[Keskim. työttömyysaste 2022, %]]/$F$12</f>
        <v>0.84280541876607462</v>
      </c>
      <c r="H264" s="169">
        <v>0</v>
      </c>
      <c r="I264" s="391">
        <v>13</v>
      </c>
      <c r="J264" s="397">
        <v>101</v>
      </c>
      <c r="K264" s="272">
        <v>140.33000000000001</v>
      </c>
      <c r="L264" s="173">
        <f t="shared" si="9"/>
        <v>12.050167462410032</v>
      </c>
      <c r="M264" s="385">
        <v>1.5185206001957756</v>
      </c>
      <c r="N264" s="169">
        <v>3</v>
      </c>
      <c r="O264" s="405">
        <v>182</v>
      </c>
      <c r="P264" s="272">
        <v>452</v>
      </c>
      <c r="Q264" s="15">
        <v>85</v>
      </c>
      <c r="R264" s="161">
        <v>0.18805309734513273</v>
      </c>
      <c r="S264" s="409">
        <v>1.3268902396196864</v>
      </c>
      <c r="T264" s="162">
        <v>98722.493126252841</v>
      </c>
      <c r="U264" s="162">
        <v>0</v>
      </c>
      <c r="V264" s="162">
        <v>0</v>
      </c>
      <c r="W264" s="162">
        <v>173471.54</v>
      </c>
      <c r="X264" s="162">
        <v>106641.49544968679</v>
      </c>
      <c r="Y264" s="162">
        <v>0</v>
      </c>
      <c r="Z264" s="158">
        <v>53875.64</v>
      </c>
      <c r="AA264" s="162">
        <v>63790.420765447576</v>
      </c>
      <c r="AB264" s="177">
        <f>SUM(Muut[[#This Row],[Työttömyysaste]:[Koulutustausta]])</f>
        <v>496501.58934138715</v>
      </c>
      <c r="AD264" s="62"/>
    </row>
    <row r="265" spans="1:30" s="45" customFormat="1" x14ac:dyDescent="0.25">
      <c r="A265" s="90">
        <v>834</v>
      </c>
      <c r="B265" s="154" t="s">
        <v>264</v>
      </c>
      <c r="C265" s="403">
        <v>5879</v>
      </c>
      <c r="D265" s="136">
        <v>181.25</v>
      </c>
      <c r="E265" s="41">
        <v>2722</v>
      </c>
      <c r="F265" s="338">
        <f t="shared" si="8"/>
        <v>6.6587068332108743E-2</v>
      </c>
      <c r="G265" s="385">
        <f>Muut[[#This Row],[Keskim. työttömyysaste 2022, %]]/$F$12</f>
        <v>0.70158303623307938</v>
      </c>
      <c r="H265" s="169">
        <v>0</v>
      </c>
      <c r="I265" s="391">
        <v>13</v>
      </c>
      <c r="J265" s="397">
        <v>145</v>
      </c>
      <c r="K265" s="272">
        <v>640.59</v>
      </c>
      <c r="L265" s="173">
        <f t="shared" si="9"/>
        <v>9.1774770133782919</v>
      </c>
      <c r="M265" s="385">
        <v>1.9938407364904651</v>
      </c>
      <c r="N265" s="169">
        <v>0</v>
      </c>
      <c r="O265" s="405">
        <v>0</v>
      </c>
      <c r="P265" s="272">
        <v>1641</v>
      </c>
      <c r="Q265" s="15">
        <v>212</v>
      </c>
      <c r="R265" s="161">
        <v>0.1291895185862279</v>
      </c>
      <c r="S265" s="409">
        <v>0.9115527140647155</v>
      </c>
      <c r="T265" s="162">
        <v>285711.50403188873</v>
      </c>
      <c r="U265" s="162">
        <v>0</v>
      </c>
      <c r="V265" s="162">
        <v>0</v>
      </c>
      <c r="W265" s="162">
        <v>249043.3</v>
      </c>
      <c r="X265" s="162">
        <v>486805.92581853381</v>
      </c>
      <c r="Y265" s="162">
        <v>0</v>
      </c>
      <c r="Z265" s="158">
        <v>0</v>
      </c>
      <c r="AA265" s="162">
        <v>152356.89328219512</v>
      </c>
      <c r="AB265" s="177">
        <f>SUM(Muut[[#This Row],[Työttömyysaste]:[Koulutustausta]])</f>
        <v>1173917.6231326177</v>
      </c>
      <c r="AD265" s="62"/>
    </row>
    <row r="266" spans="1:30" s="45" customFormat="1" x14ac:dyDescent="0.25">
      <c r="A266" s="90">
        <v>837</v>
      </c>
      <c r="B266" s="154" t="s">
        <v>265</v>
      </c>
      <c r="C266" s="403">
        <v>249009</v>
      </c>
      <c r="D266" s="136">
        <v>12325.25</v>
      </c>
      <c r="E266" s="41">
        <v>121466</v>
      </c>
      <c r="F266" s="338">
        <f t="shared" si="8"/>
        <v>0.10147078194721157</v>
      </c>
      <c r="G266" s="385">
        <f>Muut[[#This Row],[Keskim. työttömyysaste 2022, %]]/$F$12</f>
        <v>1.069129202871679</v>
      </c>
      <c r="H266" s="169">
        <v>0</v>
      </c>
      <c r="I266" s="391">
        <v>1333</v>
      </c>
      <c r="J266" s="397">
        <v>23391</v>
      </c>
      <c r="K266" s="272">
        <v>524.89</v>
      </c>
      <c r="L266" s="173">
        <f t="shared" si="9"/>
        <v>474.40225571072034</v>
      </c>
      <c r="M266" s="385">
        <v>3.8571544100406745E-2</v>
      </c>
      <c r="N266" s="169">
        <v>0</v>
      </c>
      <c r="O266" s="405">
        <v>0</v>
      </c>
      <c r="P266" s="272">
        <v>81477</v>
      </c>
      <c r="Q266" s="15">
        <v>9793</v>
      </c>
      <c r="R266" s="161">
        <v>0.12019342882040331</v>
      </c>
      <c r="S266" s="409">
        <v>0.84807689859804636</v>
      </c>
      <c r="T266" s="162">
        <v>18441252.918066327</v>
      </c>
      <c r="U266" s="162">
        <v>0</v>
      </c>
      <c r="V266" s="162">
        <v>0</v>
      </c>
      <c r="W266" s="162">
        <v>40174978.140000001</v>
      </c>
      <c r="X266" s="162">
        <v>398881.59728202154</v>
      </c>
      <c r="Y266" s="162">
        <v>0</v>
      </c>
      <c r="Z266" s="158">
        <v>0</v>
      </c>
      <c r="AA266" s="162">
        <v>6003812.7279945165</v>
      </c>
      <c r="AB266" s="177">
        <f>SUM(Muut[[#This Row],[Työttömyysaste]:[Koulutustausta]])</f>
        <v>65018925.383342862</v>
      </c>
      <c r="AD266" s="62"/>
    </row>
    <row r="267" spans="1:30" s="45" customFormat="1" x14ac:dyDescent="0.25">
      <c r="A267" s="90">
        <v>844</v>
      </c>
      <c r="B267" s="154" t="s">
        <v>266</v>
      </c>
      <c r="C267" s="403">
        <v>1441</v>
      </c>
      <c r="D267" s="136">
        <v>61.416666666666664</v>
      </c>
      <c r="E267" s="41">
        <v>612</v>
      </c>
      <c r="F267" s="338">
        <f t="shared" si="8"/>
        <v>0.10035403050108932</v>
      </c>
      <c r="G267" s="385">
        <f>Muut[[#This Row],[Keskim. työttömyysaste 2022, %]]/$F$12</f>
        <v>1.0573627459617518</v>
      </c>
      <c r="H267" s="169">
        <v>0</v>
      </c>
      <c r="I267" s="391">
        <v>2</v>
      </c>
      <c r="J267" s="397">
        <v>28</v>
      </c>
      <c r="K267" s="272">
        <v>347.75</v>
      </c>
      <c r="L267" s="173">
        <f t="shared" si="9"/>
        <v>4.143781452192667</v>
      </c>
      <c r="M267" s="385">
        <v>4.4158765945042635</v>
      </c>
      <c r="N267" s="169">
        <v>3</v>
      </c>
      <c r="O267" s="405">
        <v>168</v>
      </c>
      <c r="P267" s="272">
        <v>335</v>
      </c>
      <c r="Q267" s="15">
        <v>47</v>
      </c>
      <c r="R267" s="161">
        <v>0.14029850746268657</v>
      </c>
      <c r="S267" s="409">
        <v>0.98993700616262059</v>
      </c>
      <c r="T267" s="162">
        <v>105543.90859180235</v>
      </c>
      <c r="U267" s="162">
        <v>0</v>
      </c>
      <c r="V267" s="162">
        <v>0</v>
      </c>
      <c r="W267" s="162">
        <v>48091.119999999995</v>
      </c>
      <c r="X267" s="162">
        <v>264266.9425114271</v>
      </c>
      <c r="Y267" s="162">
        <v>0</v>
      </c>
      <c r="Z267" s="158">
        <v>49731.360000000001</v>
      </c>
      <c r="AA267" s="162">
        <v>40555.372991777964</v>
      </c>
      <c r="AB267" s="177">
        <f>SUM(Muut[[#This Row],[Työttömyysaste]:[Koulutustausta]])</f>
        <v>508188.70409500739</v>
      </c>
      <c r="AD267" s="62"/>
    </row>
    <row r="268" spans="1:30" s="45" customFormat="1" x14ac:dyDescent="0.25">
      <c r="A268" s="90">
        <v>845</v>
      </c>
      <c r="B268" s="154" t="s">
        <v>267</v>
      </c>
      <c r="C268" s="403">
        <v>2863</v>
      </c>
      <c r="D268" s="136">
        <v>122.5</v>
      </c>
      <c r="E268" s="41">
        <v>1226</v>
      </c>
      <c r="F268" s="338">
        <f t="shared" si="8"/>
        <v>9.9918433931484502E-2</v>
      </c>
      <c r="G268" s="385">
        <f>Muut[[#This Row],[Keskim. työttömyysaste 2022, %]]/$F$12</f>
        <v>1.0527731586510172</v>
      </c>
      <c r="H268" s="169">
        <v>0</v>
      </c>
      <c r="I268" s="391">
        <v>4</v>
      </c>
      <c r="J268" s="397">
        <v>85</v>
      </c>
      <c r="K268" s="272">
        <v>1559.72</v>
      </c>
      <c r="L268" s="173">
        <f t="shared" si="9"/>
        <v>1.8355858743877105</v>
      </c>
      <c r="M268" s="385">
        <v>9.9687123238416859</v>
      </c>
      <c r="N268" s="169">
        <v>0</v>
      </c>
      <c r="O268" s="405">
        <v>0</v>
      </c>
      <c r="P268" s="272">
        <v>701</v>
      </c>
      <c r="Q268" s="15">
        <v>104</v>
      </c>
      <c r="R268" s="161">
        <v>0.14835948644793154</v>
      </c>
      <c r="S268" s="409">
        <v>1.0468147416974445</v>
      </c>
      <c r="T268" s="162">
        <v>208785.98335140129</v>
      </c>
      <c r="U268" s="162">
        <v>0</v>
      </c>
      <c r="V268" s="162">
        <v>0</v>
      </c>
      <c r="W268" s="162">
        <v>145990.9</v>
      </c>
      <c r="X268" s="162">
        <v>1185283.7831025829</v>
      </c>
      <c r="Y268" s="162">
        <v>0</v>
      </c>
      <c r="Z268" s="158">
        <v>0</v>
      </c>
      <c r="AA268" s="162">
        <v>85205.580113790245</v>
      </c>
      <c r="AB268" s="177">
        <f>SUM(Muut[[#This Row],[Työttömyysaste]:[Koulutustausta]])</f>
        <v>1625266.2465677743</v>
      </c>
      <c r="AD268" s="62"/>
    </row>
    <row r="269" spans="1:30" s="45" customFormat="1" x14ac:dyDescent="0.25">
      <c r="A269" s="90">
        <v>846</v>
      </c>
      <c r="B269" s="154" t="s">
        <v>268</v>
      </c>
      <c r="C269" s="403">
        <v>4862</v>
      </c>
      <c r="D269" s="136">
        <v>150.58333333333334</v>
      </c>
      <c r="E269" s="41">
        <v>2003</v>
      </c>
      <c r="F269" s="338">
        <f t="shared" ref="F269:F305" si="10">D269/E269</f>
        <v>7.5178898319187892E-2</v>
      </c>
      <c r="G269" s="385">
        <f>Muut[[#This Row],[Keskim. työttömyysaste 2022, %]]/$F$12</f>
        <v>0.7921093549331133</v>
      </c>
      <c r="H269" s="169">
        <v>0</v>
      </c>
      <c r="I269" s="391">
        <v>41</v>
      </c>
      <c r="J269" s="397">
        <v>96</v>
      </c>
      <c r="K269" s="272">
        <v>554.73</v>
      </c>
      <c r="L269" s="173">
        <f t="shared" si="9"/>
        <v>8.7646242316081686</v>
      </c>
      <c r="M269" s="385">
        <v>2.0877595027392313</v>
      </c>
      <c r="N269" s="169">
        <v>0</v>
      </c>
      <c r="O269" s="405">
        <v>0</v>
      </c>
      <c r="P269" s="272">
        <v>1155</v>
      </c>
      <c r="Q269" s="15">
        <v>173</v>
      </c>
      <c r="R269" s="161">
        <v>0.1497835497835498</v>
      </c>
      <c r="S269" s="409">
        <v>1.0568628385770411</v>
      </c>
      <c r="T269" s="162">
        <v>266775.09580884589</v>
      </c>
      <c r="U269" s="162">
        <v>0</v>
      </c>
      <c r="V269" s="162">
        <v>0</v>
      </c>
      <c r="W269" s="162">
        <v>164883.84</v>
      </c>
      <c r="X269" s="162">
        <v>421558.01874727244</v>
      </c>
      <c r="Y269" s="162">
        <v>0</v>
      </c>
      <c r="Z269" s="158">
        <v>0</v>
      </c>
      <c r="AA269" s="162">
        <v>146086.62025462356</v>
      </c>
      <c r="AB269" s="177">
        <f>SUM(Muut[[#This Row],[Työttömyysaste]:[Koulutustausta]])</f>
        <v>999303.57481074193</v>
      </c>
      <c r="AD269" s="62"/>
    </row>
    <row r="270" spans="1:30" s="45" customFormat="1" x14ac:dyDescent="0.25">
      <c r="A270" s="90">
        <v>848</v>
      </c>
      <c r="B270" s="154" t="s">
        <v>269</v>
      </c>
      <c r="C270" s="403">
        <v>4160</v>
      </c>
      <c r="D270" s="136">
        <v>258.83333333333331</v>
      </c>
      <c r="E270" s="41">
        <v>1749</v>
      </c>
      <c r="F270" s="338">
        <f t="shared" si="10"/>
        <v>0.14798932723461025</v>
      </c>
      <c r="G270" s="385">
        <f>Muut[[#This Row],[Keskim. työttömyysaste 2022, %]]/$F$12</f>
        <v>1.5592637449287223</v>
      </c>
      <c r="H270" s="169">
        <v>0</v>
      </c>
      <c r="I270" s="391">
        <v>9</v>
      </c>
      <c r="J270" s="397">
        <v>222</v>
      </c>
      <c r="K270" s="272">
        <v>837.82</v>
      </c>
      <c r="L270" s="173">
        <f t="shared" ref="L270:L305" si="11">C270/K270</f>
        <v>4.965267002458762</v>
      </c>
      <c r="M270" s="385">
        <v>3.6852857093923141</v>
      </c>
      <c r="N270" s="169">
        <v>0</v>
      </c>
      <c r="O270" s="405">
        <v>0</v>
      </c>
      <c r="P270" s="272">
        <v>1055</v>
      </c>
      <c r="Q270" s="15">
        <v>153</v>
      </c>
      <c r="R270" s="161">
        <v>0.14502369668246445</v>
      </c>
      <c r="S270" s="409">
        <v>1.0232776293408312</v>
      </c>
      <c r="T270" s="162">
        <v>449322.43038264441</v>
      </c>
      <c r="U270" s="162">
        <v>0</v>
      </c>
      <c r="V270" s="162">
        <v>0</v>
      </c>
      <c r="W270" s="162">
        <v>381293.88</v>
      </c>
      <c r="X270" s="162">
        <v>636687.64852602128</v>
      </c>
      <c r="Y270" s="162">
        <v>0</v>
      </c>
      <c r="Z270" s="158">
        <v>0</v>
      </c>
      <c r="AA270" s="162">
        <v>121021.81728898489</v>
      </c>
      <c r="AB270" s="177">
        <f>SUM(Muut[[#This Row],[Työttömyysaste]:[Koulutustausta]])</f>
        <v>1588325.7761976505</v>
      </c>
      <c r="AD270" s="62"/>
    </row>
    <row r="271" spans="1:30" s="45" customFormat="1" x14ac:dyDescent="0.25">
      <c r="A271" s="90">
        <v>849</v>
      </c>
      <c r="B271" s="154" t="s">
        <v>270</v>
      </c>
      <c r="C271" s="403">
        <v>2903</v>
      </c>
      <c r="D271" s="136">
        <v>73.416666666666671</v>
      </c>
      <c r="E271" s="41">
        <v>1190</v>
      </c>
      <c r="F271" s="338">
        <f t="shared" si="10"/>
        <v>6.1694677871148462E-2</v>
      </c>
      <c r="G271" s="385">
        <f>Muut[[#This Row],[Keskim. työttömyysaste 2022, %]]/$F$12</f>
        <v>0.65003521711422607</v>
      </c>
      <c r="H271" s="169">
        <v>0</v>
      </c>
      <c r="I271" s="391">
        <v>5</v>
      </c>
      <c r="J271" s="397">
        <v>57</v>
      </c>
      <c r="K271" s="272">
        <v>609.16</v>
      </c>
      <c r="L271" s="173">
        <f t="shared" si="11"/>
        <v>4.7655788298640758</v>
      </c>
      <c r="M271" s="385">
        <v>3.8397072382496709</v>
      </c>
      <c r="N271" s="169">
        <v>0</v>
      </c>
      <c r="O271" s="405">
        <v>0</v>
      </c>
      <c r="P271" s="272">
        <v>711</v>
      </c>
      <c r="Q271" s="15">
        <v>92</v>
      </c>
      <c r="R271" s="161">
        <v>0.12939521800281295</v>
      </c>
      <c r="S271" s="409">
        <v>0.91300411556788363</v>
      </c>
      <c r="T271" s="162">
        <v>130716.10833802559</v>
      </c>
      <c r="U271" s="162">
        <v>0</v>
      </c>
      <c r="V271" s="162">
        <v>0</v>
      </c>
      <c r="W271" s="162">
        <v>97899.78</v>
      </c>
      <c r="X271" s="162">
        <v>462921.20977788913</v>
      </c>
      <c r="Y271" s="162">
        <v>0</v>
      </c>
      <c r="Z271" s="158">
        <v>0</v>
      </c>
      <c r="AA271" s="162">
        <v>75352.320437242088</v>
      </c>
      <c r="AB271" s="177">
        <f>SUM(Muut[[#This Row],[Työttömyysaste]:[Koulutustausta]])</f>
        <v>766889.41855315678</v>
      </c>
      <c r="AD271" s="62"/>
    </row>
    <row r="272" spans="1:30" s="45" customFormat="1" x14ac:dyDescent="0.25">
      <c r="A272" s="90">
        <v>850</v>
      </c>
      <c r="B272" s="154" t="s">
        <v>271</v>
      </c>
      <c r="C272" s="403">
        <v>2407</v>
      </c>
      <c r="D272" s="136">
        <v>81.5</v>
      </c>
      <c r="E272" s="41">
        <v>1005</v>
      </c>
      <c r="F272" s="338">
        <f t="shared" si="10"/>
        <v>8.109452736318408E-2</v>
      </c>
      <c r="G272" s="385">
        <f>Muut[[#This Row],[Keskim. työttömyysaste 2022, %]]/$F$12</f>
        <v>0.85443834898366122</v>
      </c>
      <c r="H272" s="169">
        <v>0</v>
      </c>
      <c r="I272" s="391">
        <v>1</v>
      </c>
      <c r="J272" s="397">
        <v>32</v>
      </c>
      <c r="K272" s="272">
        <v>361.46</v>
      </c>
      <c r="L272" s="173">
        <f t="shared" si="11"/>
        <v>6.659104741880153</v>
      </c>
      <c r="M272" s="385">
        <v>2.7478810195606038</v>
      </c>
      <c r="N272" s="169">
        <v>0</v>
      </c>
      <c r="O272" s="405">
        <v>0</v>
      </c>
      <c r="P272" s="272">
        <v>698</v>
      </c>
      <c r="Q272" s="15">
        <v>68</v>
      </c>
      <c r="R272" s="161">
        <v>9.7421203438395415E-2</v>
      </c>
      <c r="S272" s="409">
        <v>0.68739757972274873</v>
      </c>
      <c r="T272" s="162">
        <v>142462.9752528744</v>
      </c>
      <c r="U272" s="162">
        <v>0</v>
      </c>
      <c r="V272" s="162">
        <v>0</v>
      </c>
      <c r="W272" s="162">
        <v>54961.279999999999</v>
      </c>
      <c r="X272" s="162">
        <v>274685.633472841</v>
      </c>
      <c r="Y272" s="162">
        <v>0</v>
      </c>
      <c r="Z272" s="158">
        <v>0</v>
      </c>
      <c r="AA272" s="162">
        <v>47039.310651983214</v>
      </c>
      <c r="AB272" s="177">
        <f>SUM(Muut[[#This Row],[Työttömyysaste]:[Koulutustausta]])</f>
        <v>519149.19937769859</v>
      </c>
      <c r="AD272" s="62"/>
    </row>
    <row r="273" spans="1:30" s="45" customFormat="1" x14ac:dyDescent="0.25">
      <c r="A273" s="90">
        <v>851</v>
      </c>
      <c r="B273" s="154" t="s">
        <v>272</v>
      </c>
      <c r="C273" s="403">
        <v>21227</v>
      </c>
      <c r="D273" s="136">
        <v>841.66666666666663</v>
      </c>
      <c r="E273" s="41">
        <v>9679</v>
      </c>
      <c r="F273" s="338">
        <f t="shared" si="10"/>
        <v>8.6958019079105969E-2</v>
      </c>
      <c r="G273" s="385">
        <f>Muut[[#This Row],[Keskim. työttömyysaste 2022, %]]/$F$12</f>
        <v>0.91621800716693524</v>
      </c>
      <c r="H273" s="169">
        <v>0</v>
      </c>
      <c r="I273" s="391">
        <v>104</v>
      </c>
      <c r="J273" s="397">
        <v>633</v>
      </c>
      <c r="K273" s="272">
        <v>1188.71</v>
      </c>
      <c r="L273" s="173">
        <f t="shared" si="11"/>
        <v>17.857172901716986</v>
      </c>
      <c r="M273" s="385">
        <v>1.0247102174677982</v>
      </c>
      <c r="N273" s="169">
        <v>0</v>
      </c>
      <c r="O273" s="405">
        <v>0</v>
      </c>
      <c r="P273" s="272">
        <v>6145</v>
      </c>
      <c r="Q273" s="15">
        <v>691</v>
      </c>
      <c r="R273" s="161">
        <v>0.11244914564686737</v>
      </c>
      <c r="S273" s="409">
        <v>0.79343374780241405</v>
      </c>
      <c r="T273" s="162">
        <v>1347201.7261334404</v>
      </c>
      <c r="U273" s="162">
        <v>0</v>
      </c>
      <c r="V273" s="162">
        <v>0</v>
      </c>
      <c r="W273" s="162">
        <v>1087202.82</v>
      </c>
      <c r="X273" s="162">
        <v>903340.78284042736</v>
      </c>
      <c r="Y273" s="162">
        <v>0</v>
      </c>
      <c r="Z273" s="158">
        <v>0</v>
      </c>
      <c r="AA273" s="162">
        <v>478824.26241963042</v>
      </c>
      <c r="AB273" s="177">
        <f>SUM(Muut[[#This Row],[Työttömyysaste]:[Koulutustausta]])</f>
        <v>3816569.5913934982</v>
      </c>
      <c r="AD273" s="62"/>
    </row>
    <row r="274" spans="1:30" s="45" customFormat="1" x14ac:dyDescent="0.25">
      <c r="A274" s="90">
        <v>853</v>
      </c>
      <c r="B274" s="154" t="s">
        <v>273</v>
      </c>
      <c r="C274" s="403">
        <v>197900</v>
      </c>
      <c r="D274" s="136">
        <v>11825.083333333334</v>
      </c>
      <c r="E274" s="41">
        <v>96049</v>
      </c>
      <c r="F274" s="338">
        <f t="shared" si="10"/>
        <v>0.12311511138411992</v>
      </c>
      <c r="G274" s="385">
        <f>Muut[[#This Row],[Keskim. työttömyysaste 2022, %]]/$F$12</f>
        <v>1.2971809063621706</v>
      </c>
      <c r="H274" s="169">
        <v>1</v>
      </c>
      <c r="I274" s="391">
        <v>10854</v>
      </c>
      <c r="J274" s="397">
        <v>27307</v>
      </c>
      <c r="K274" s="272">
        <v>245.63</v>
      </c>
      <c r="L274" s="173">
        <f t="shared" si="11"/>
        <v>805.68334486829781</v>
      </c>
      <c r="M274" s="385">
        <v>2.2711686475869335E-2</v>
      </c>
      <c r="N274" s="169">
        <v>0</v>
      </c>
      <c r="O274" s="405">
        <v>0</v>
      </c>
      <c r="P274" s="272">
        <v>62421</v>
      </c>
      <c r="Q274" s="15">
        <v>10177</v>
      </c>
      <c r="R274" s="161">
        <v>0.16303808013328847</v>
      </c>
      <c r="S274" s="409">
        <v>1.1503859296619663</v>
      </c>
      <c r="T274" s="162">
        <v>17782447.261835728</v>
      </c>
      <c r="U274" s="162">
        <v>4072920.5300000003</v>
      </c>
      <c r="V274" s="162">
        <v>2967801.6222000001</v>
      </c>
      <c r="W274" s="162">
        <v>46900864.780000001</v>
      </c>
      <c r="X274" s="162">
        <v>186662.51355595072</v>
      </c>
      <c r="Y274" s="162">
        <v>0</v>
      </c>
      <c r="Z274" s="158">
        <v>0</v>
      </c>
      <c r="AA274" s="162">
        <v>6472412.9048993317</v>
      </c>
      <c r="AB274" s="177">
        <f>SUM(Muut[[#This Row],[Työttömyysaste]:[Koulutustausta]])</f>
        <v>78383109.612491012</v>
      </c>
      <c r="AD274" s="62"/>
    </row>
    <row r="275" spans="1:30" s="45" customFormat="1" x14ac:dyDescent="0.25">
      <c r="A275" s="90">
        <v>854</v>
      </c>
      <c r="B275" s="154" t="s">
        <v>274</v>
      </c>
      <c r="C275" s="403">
        <v>3262</v>
      </c>
      <c r="D275" s="136">
        <v>136.58333333333334</v>
      </c>
      <c r="E275" s="41">
        <v>1241</v>
      </c>
      <c r="F275" s="338">
        <f t="shared" si="10"/>
        <v>0.1100590921300027</v>
      </c>
      <c r="G275" s="385">
        <f>Muut[[#This Row],[Keskim. työttömyysaste 2022, %]]/$F$12</f>
        <v>1.159618435767499</v>
      </c>
      <c r="H275" s="169">
        <v>0</v>
      </c>
      <c r="I275" s="391">
        <v>19</v>
      </c>
      <c r="J275" s="397">
        <v>41</v>
      </c>
      <c r="K275" s="272">
        <v>1738.15</v>
      </c>
      <c r="L275" s="173">
        <f t="shared" si="11"/>
        <v>1.8767079941316915</v>
      </c>
      <c r="M275" s="385">
        <v>9.7502795238769888</v>
      </c>
      <c r="N275" s="169">
        <v>0</v>
      </c>
      <c r="O275" s="405">
        <v>0</v>
      </c>
      <c r="P275" s="272">
        <v>663</v>
      </c>
      <c r="Q275" s="15">
        <v>110</v>
      </c>
      <c r="R275" s="161">
        <v>0.16591251885369532</v>
      </c>
      <c r="S275" s="409">
        <v>1.1706677795029867</v>
      </c>
      <c r="T275" s="162">
        <v>262025.92062679501</v>
      </c>
      <c r="U275" s="162">
        <v>0</v>
      </c>
      <c r="V275" s="162">
        <v>0</v>
      </c>
      <c r="W275" s="162">
        <v>70419.14</v>
      </c>
      <c r="X275" s="162">
        <v>1320878.7523400064</v>
      </c>
      <c r="Y275" s="162">
        <v>0</v>
      </c>
      <c r="Z275" s="158">
        <v>0</v>
      </c>
      <c r="AA275" s="162">
        <v>108566.16117628245</v>
      </c>
      <c r="AB275" s="177">
        <f>SUM(Muut[[#This Row],[Työttömyysaste]:[Koulutustausta]])</f>
        <v>1761889.9741430839</v>
      </c>
      <c r="AD275" s="62"/>
    </row>
    <row r="276" spans="1:30" s="45" customFormat="1" x14ac:dyDescent="0.25">
      <c r="A276" s="90">
        <v>857</v>
      </c>
      <c r="B276" s="154" t="s">
        <v>275</v>
      </c>
      <c r="C276" s="403">
        <v>2394</v>
      </c>
      <c r="D276" s="136">
        <v>105</v>
      </c>
      <c r="E276" s="41">
        <v>899</v>
      </c>
      <c r="F276" s="338">
        <f t="shared" si="10"/>
        <v>0.1167964404894327</v>
      </c>
      <c r="G276" s="385">
        <f>Muut[[#This Row],[Keskim. työttömyysaste 2022, %]]/$F$12</f>
        <v>1.2306053321209094</v>
      </c>
      <c r="H276" s="169">
        <v>0</v>
      </c>
      <c r="I276" s="391">
        <v>3</v>
      </c>
      <c r="J276" s="397">
        <v>52</v>
      </c>
      <c r="K276" s="272">
        <v>543.17999999999995</v>
      </c>
      <c r="L276" s="173">
        <f t="shared" si="11"/>
        <v>4.4073787694686848</v>
      </c>
      <c r="M276" s="385">
        <v>4.1517710377509456</v>
      </c>
      <c r="N276" s="169">
        <v>0</v>
      </c>
      <c r="O276" s="405">
        <v>0</v>
      </c>
      <c r="P276" s="272">
        <v>555</v>
      </c>
      <c r="Q276" s="15">
        <v>97</v>
      </c>
      <c r="R276" s="161">
        <v>0.17477477477477477</v>
      </c>
      <c r="S276" s="409">
        <v>1.2331992721968317</v>
      </c>
      <c r="T276" s="162">
        <v>204074.21106630086</v>
      </c>
      <c r="U276" s="162">
        <v>0</v>
      </c>
      <c r="V276" s="162">
        <v>0</v>
      </c>
      <c r="W276" s="162">
        <v>89312.08</v>
      </c>
      <c r="X276" s="162">
        <v>412780.78456752549</v>
      </c>
      <c r="Y276" s="162">
        <v>0</v>
      </c>
      <c r="Z276" s="158">
        <v>0</v>
      </c>
      <c r="AA276" s="162">
        <v>83933.293608682885</v>
      </c>
      <c r="AB276" s="177">
        <f>SUM(Muut[[#This Row],[Työttömyysaste]:[Koulutustausta]])</f>
        <v>790100.36924250936</v>
      </c>
      <c r="AD276" s="62"/>
    </row>
    <row r="277" spans="1:30" s="45" customFormat="1" x14ac:dyDescent="0.25">
      <c r="A277" s="90">
        <v>858</v>
      </c>
      <c r="B277" s="154" t="s">
        <v>276</v>
      </c>
      <c r="C277" s="403">
        <v>40384</v>
      </c>
      <c r="D277" s="136">
        <v>1306.6666666666667</v>
      </c>
      <c r="E277" s="41">
        <v>19703</v>
      </c>
      <c r="F277" s="338">
        <f t="shared" si="10"/>
        <v>6.6318157979326331E-2</v>
      </c>
      <c r="G277" s="385">
        <f>Muut[[#This Row],[Keskim. työttömyysaste 2022, %]]/$F$12</f>
        <v>0.69874970918467083</v>
      </c>
      <c r="H277" s="169">
        <v>0</v>
      </c>
      <c r="I277" s="391">
        <v>577</v>
      </c>
      <c r="J277" s="397">
        <v>2913</v>
      </c>
      <c r="K277" s="272">
        <v>219.53</v>
      </c>
      <c r="L277" s="173">
        <f t="shared" si="11"/>
        <v>183.95663462852457</v>
      </c>
      <c r="M277" s="385">
        <v>9.9471419252856394E-2</v>
      </c>
      <c r="N277" s="169">
        <v>0</v>
      </c>
      <c r="O277" s="405">
        <v>0</v>
      </c>
      <c r="P277" s="272">
        <v>14112</v>
      </c>
      <c r="Q277" s="15">
        <v>2056</v>
      </c>
      <c r="R277" s="161">
        <v>0.14569160997732428</v>
      </c>
      <c r="S277" s="409">
        <v>1.0279903814537901</v>
      </c>
      <c r="T277" s="162">
        <v>1954682.212873291</v>
      </c>
      <c r="U277" s="162">
        <v>0</v>
      </c>
      <c r="V277" s="162">
        <v>0</v>
      </c>
      <c r="W277" s="162">
        <v>5003194.0199999996</v>
      </c>
      <c r="X277" s="162">
        <v>166828.24411080836</v>
      </c>
      <c r="Y277" s="162">
        <v>0</v>
      </c>
      <c r="Z277" s="158">
        <v>0</v>
      </c>
      <c r="AA277" s="162">
        <v>1180253.3561424268</v>
      </c>
      <c r="AB277" s="177">
        <f>SUM(Muut[[#This Row],[Työttömyysaste]:[Koulutustausta]])</f>
        <v>8304957.8331265263</v>
      </c>
      <c r="AD277" s="62"/>
    </row>
    <row r="278" spans="1:30" s="45" customFormat="1" x14ac:dyDescent="0.25">
      <c r="A278" s="90">
        <v>859</v>
      </c>
      <c r="B278" s="154" t="s">
        <v>277</v>
      </c>
      <c r="C278" s="403">
        <v>6562</v>
      </c>
      <c r="D278" s="136">
        <v>183.91666666666666</v>
      </c>
      <c r="E278" s="41">
        <v>2829</v>
      </c>
      <c r="F278" s="338">
        <f t="shared" si="10"/>
        <v>6.5011193590196761E-2</v>
      </c>
      <c r="G278" s="385">
        <f>Muut[[#This Row],[Keskim. työttömyysaste 2022, %]]/$F$12</f>
        <v>0.68497910676378193</v>
      </c>
      <c r="H278" s="169">
        <v>0</v>
      </c>
      <c r="I278" s="391">
        <v>17</v>
      </c>
      <c r="J278" s="397">
        <v>55</v>
      </c>
      <c r="K278" s="272">
        <v>491.82</v>
      </c>
      <c r="L278" s="173">
        <f t="shared" si="11"/>
        <v>13.342279695823676</v>
      </c>
      <c r="M278" s="385">
        <v>1.3714618449503917</v>
      </c>
      <c r="N278" s="169">
        <v>0</v>
      </c>
      <c r="O278" s="405">
        <v>0</v>
      </c>
      <c r="P278" s="272">
        <v>1956</v>
      </c>
      <c r="Q278" s="15">
        <v>141</v>
      </c>
      <c r="R278" s="161">
        <v>7.2085889570552147E-2</v>
      </c>
      <c r="S278" s="409">
        <v>0.50863327770625444</v>
      </c>
      <c r="T278" s="162">
        <v>311357.07488490932</v>
      </c>
      <c r="U278" s="162">
        <v>0</v>
      </c>
      <c r="V278" s="162">
        <v>0</v>
      </c>
      <c r="W278" s="162">
        <v>94464.7</v>
      </c>
      <c r="X278" s="162">
        <v>373750.58998122247</v>
      </c>
      <c r="Y278" s="162">
        <v>0</v>
      </c>
      <c r="Z278" s="158">
        <v>0</v>
      </c>
      <c r="AA278" s="162">
        <v>94889.434087008995</v>
      </c>
      <c r="AB278" s="177">
        <f>SUM(Muut[[#This Row],[Työttömyysaste]:[Koulutustausta]])</f>
        <v>874461.79895314085</v>
      </c>
      <c r="AD278" s="62"/>
    </row>
    <row r="279" spans="1:30" s="45" customFormat="1" x14ac:dyDescent="0.25">
      <c r="A279" s="90">
        <v>886</v>
      </c>
      <c r="B279" s="154" t="s">
        <v>278</v>
      </c>
      <c r="C279" s="403">
        <v>12599</v>
      </c>
      <c r="D279" s="136">
        <v>423.16666666666669</v>
      </c>
      <c r="E279" s="41">
        <v>5714</v>
      </c>
      <c r="F279" s="338">
        <f t="shared" si="10"/>
        <v>7.4057869560144679E-2</v>
      </c>
      <c r="G279" s="385">
        <f>Muut[[#This Row],[Keskim. työttömyysaste 2022, %]]/$F$12</f>
        <v>0.78029783086133064</v>
      </c>
      <c r="H279" s="169">
        <v>0</v>
      </c>
      <c r="I279" s="391">
        <v>37</v>
      </c>
      <c r="J279" s="397">
        <v>276</v>
      </c>
      <c r="K279" s="272">
        <v>400.82</v>
      </c>
      <c r="L279" s="173">
        <f t="shared" si="11"/>
        <v>31.43306222244399</v>
      </c>
      <c r="M279" s="385">
        <v>0.582139512783866</v>
      </c>
      <c r="N279" s="169">
        <v>0</v>
      </c>
      <c r="O279" s="405">
        <v>0</v>
      </c>
      <c r="P279" s="272">
        <v>3778</v>
      </c>
      <c r="Q279" s="15">
        <v>333</v>
      </c>
      <c r="R279" s="161">
        <v>8.814187400741133E-2</v>
      </c>
      <c r="S279" s="409">
        <v>0.62192324387817</v>
      </c>
      <c r="T279" s="162">
        <v>680991.45614068734</v>
      </c>
      <c r="U279" s="162">
        <v>0</v>
      </c>
      <c r="V279" s="162">
        <v>0</v>
      </c>
      <c r="W279" s="162">
        <v>474041.04</v>
      </c>
      <c r="X279" s="162">
        <v>304596.62371654995</v>
      </c>
      <c r="Y279" s="162">
        <v>0</v>
      </c>
      <c r="Z279" s="158">
        <v>0</v>
      </c>
      <c r="AA279" s="162">
        <v>222766.41929772685</v>
      </c>
      <c r="AB279" s="177">
        <f>SUM(Muut[[#This Row],[Työttömyysaste]:[Koulutustausta]])</f>
        <v>1682395.539154964</v>
      </c>
      <c r="AD279" s="62"/>
    </row>
    <row r="280" spans="1:30" s="45" customFormat="1" x14ac:dyDescent="0.25">
      <c r="A280" s="90">
        <v>887</v>
      </c>
      <c r="B280" s="154" t="s">
        <v>279</v>
      </c>
      <c r="C280" s="403">
        <v>4569</v>
      </c>
      <c r="D280" s="136">
        <v>183.08333333333334</v>
      </c>
      <c r="E280" s="41">
        <v>1927</v>
      </c>
      <c r="F280" s="338">
        <f t="shared" si="10"/>
        <v>9.5009513924926486E-2</v>
      </c>
      <c r="G280" s="385">
        <f>Muut[[#This Row],[Keskim. työttömyysaste 2022, %]]/$F$12</f>
        <v>1.0010511788568481</v>
      </c>
      <c r="H280" s="169">
        <v>0</v>
      </c>
      <c r="I280" s="391">
        <v>12</v>
      </c>
      <c r="J280" s="397">
        <v>115</v>
      </c>
      <c r="K280" s="272">
        <v>475.53</v>
      </c>
      <c r="L280" s="173">
        <f t="shared" si="11"/>
        <v>9.608226610308499</v>
      </c>
      <c r="M280" s="385">
        <v>1.9044542005125507</v>
      </c>
      <c r="N280" s="169">
        <v>0</v>
      </c>
      <c r="O280" s="405">
        <v>0</v>
      </c>
      <c r="P280" s="272">
        <v>1269</v>
      </c>
      <c r="Q280" s="15">
        <v>203</v>
      </c>
      <c r="R280" s="161">
        <v>0.1599684791174153</v>
      </c>
      <c r="S280" s="409">
        <v>1.128727027548732</v>
      </c>
      <c r="T280" s="162">
        <v>316827.32246336195</v>
      </c>
      <c r="U280" s="162">
        <v>0</v>
      </c>
      <c r="V280" s="162">
        <v>0</v>
      </c>
      <c r="W280" s="162">
        <v>197517.1</v>
      </c>
      <c r="X280" s="162">
        <v>361371.27008615079</v>
      </c>
      <c r="Y280" s="162">
        <v>0</v>
      </c>
      <c r="Z280" s="158">
        <v>0</v>
      </c>
      <c r="AA280" s="162">
        <v>146617.88221757856</v>
      </c>
      <c r="AB280" s="177">
        <f>SUM(Muut[[#This Row],[Työttömyysaste]:[Koulutustausta]])</f>
        <v>1022333.5747670913</v>
      </c>
      <c r="AD280" s="62"/>
    </row>
    <row r="281" spans="1:30" s="45" customFormat="1" x14ac:dyDescent="0.25">
      <c r="A281" s="90">
        <v>889</v>
      </c>
      <c r="B281" s="154" t="s">
        <v>280</v>
      </c>
      <c r="C281" s="403">
        <v>2523</v>
      </c>
      <c r="D281" s="136">
        <v>93.5</v>
      </c>
      <c r="E281" s="41">
        <v>1019</v>
      </c>
      <c r="F281" s="338">
        <f t="shared" si="10"/>
        <v>9.175662414131501E-2</v>
      </c>
      <c r="G281" s="385">
        <f>Muut[[#This Row],[Keskim. työttömyysaste 2022, %]]/$F$12</f>
        <v>0.96677767278303861</v>
      </c>
      <c r="H281" s="169">
        <v>0</v>
      </c>
      <c r="I281" s="391">
        <v>0</v>
      </c>
      <c r="J281" s="397">
        <v>65</v>
      </c>
      <c r="K281" s="272">
        <v>1669.46</v>
      </c>
      <c r="L281" s="173">
        <f t="shared" si="11"/>
        <v>1.5112671163130593</v>
      </c>
      <c r="M281" s="385">
        <v>12.108003495847894</v>
      </c>
      <c r="N281" s="169">
        <v>0</v>
      </c>
      <c r="O281" s="405">
        <v>0</v>
      </c>
      <c r="P281" s="272">
        <v>576</v>
      </c>
      <c r="Q281" s="15">
        <v>77</v>
      </c>
      <c r="R281" s="161">
        <v>0.13368055555555555</v>
      </c>
      <c r="S281" s="409">
        <v>0.94324117442245847</v>
      </c>
      <c r="T281" s="162">
        <v>168962.00334025736</v>
      </c>
      <c r="U281" s="162">
        <v>0</v>
      </c>
      <c r="V281" s="162">
        <v>0</v>
      </c>
      <c r="W281" s="162">
        <v>111640.09999999999</v>
      </c>
      <c r="X281" s="162">
        <v>1268678.9068156066</v>
      </c>
      <c r="Y281" s="162">
        <v>0</v>
      </c>
      <c r="Z281" s="158">
        <v>0</v>
      </c>
      <c r="AA281" s="162">
        <v>67657.642443619334</v>
      </c>
      <c r="AB281" s="177">
        <f>SUM(Muut[[#This Row],[Työttömyysaste]:[Koulutustausta]])</f>
        <v>1616938.6525994835</v>
      </c>
      <c r="AD281" s="62"/>
    </row>
    <row r="282" spans="1:30" s="45" customFormat="1" x14ac:dyDescent="0.25">
      <c r="A282" s="90">
        <v>890</v>
      </c>
      <c r="B282" s="154" t="s">
        <v>281</v>
      </c>
      <c r="C282" s="403">
        <v>1180</v>
      </c>
      <c r="D282" s="136">
        <v>47.083333333333336</v>
      </c>
      <c r="E282" s="41">
        <v>559</v>
      </c>
      <c r="F282" s="338">
        <f t="shared" si="10"/>
        <v>8.422778771615981E-2</v>
      </c>
      <c r="G282" s="385">
        <f>Muut[[#This Row],[Keskim. työttömyysaste 2022, %]]/$F$12</f>
        <v>0.88745140041859638</v>
      </c>
      <c r="H282" s="169">
        <v>0</v>
      </c>
      <c r="I282" s="391">
        <v>4</v>
      </c>
      <c r="J282" s="397">
        <v>52</v>
      </c>
      <c r="K282" s="272">
        <v>5147.16</v>
      </c>
      <c r="L282" s="173">
        <f t="shared" si="11"/>
        <v>0.22925263640531868</v>
      </c>
      <c r="M282" s="385">
        <v>20</v>
      </c>
      <c r="N282" s="169">
        <v>0</v>
      </c>
      <c r="O282" s="405">
        <v>0</v>
      </c>
      <c r="P282" s="272">
        <v>328</v>
      </c>
      <c r="Q282" s="15">
        <v>62</v>
      </c>
      <c r="R282" s="161">
        <v>0.18902439024390244</v>
      </c>
      <c r="S282" s="409">
        <v>1.333743618188741</v>
      </c>
      <c r="T282" s="162">
        <v>72539.035038255475</v>
      </c>
      <c r="U282" s="162">
        <v>0</v>
      </c>
      <c r="V282" s="162">
        <v>0</v>
      </c>
      <c r="W282" s="162">
        <v>89312.08</v>
      </c>
      <c r="X282" s="162">
        <v>980108</v>
      </c>
      <c r="Y282" s="162">
        <v>0</v>
      </c>
      <c r="Z282" s="158">
        <v>0</v>
      </c>
      <c r="AA282" s="162">
        <v>44743.630656824971</v>
      </c>
      <c r="AB282" s="177">
        <f>SUM(Muut[[#This Row],[Työttömyysaste]:[Koulutustausta]])</f>
        <v>1186702.7456950804</v>
      </c>
      <c r="AD282" s="62"/>
    </row>
    <row r="283" spans="1:30" s="45" customFormat="1" x14ac:dyDescent="0.25">
      <c r="A283" s="90">
        <v>892</v>
      </c>
      <c r="B283" s="154" t="s">
        <v>282</v>
      </c>
      <c r="C283" s="403">
        <v>3592</v>
      </c>
      <c r="D283" s="136">
        <v>150.16666666666666</v>
      </c>
      <c r="E283" s="41">
        <v>1554</v>
      </c>
      <c r="F283" s="338">
        <f t="shared" si="10"/>
        <v>9.6632346632346627E-2</v>
      </c>
      <c r="G283" s="385">
        <f>Muut[[#This Row],[Keskim. työttömyysaste 2022, %]]/$F$12</f>
        <v>1.0181498727427474</v>
      </c>
      <c r="H283" s="169">
        <v>0</v>
      </c>
      <c r="I283" s="391">
        <v>3</v>
      </c>
      <c r="J283" s="397">
        <v>44</v>
      </c>
      <c r="K283" s="272">
        <v>347.98</v>
      </c>
      <c r="L283" s="173">
        <f t="shared" si="11"/>
        <v>10.322432323696763</v>
      </c>
      <c r="M283" s="385">
        <v>1.772685637809567</v>
      </c>
      <c r="N283" s="169">
        <v>0</v>
      </c>
      <c r="O283" s="405">
        <v>0</v>
      </c>
      <c r="P283" s="272">
        <v>1137</v>
      </c>
      <c r="Q283" s="15">
        <v>100</v>
      </c>
      <c r="R283" s="161">
        <v>8.7950747581354446E-2</v>
      </c>
      <c r="S283" s="409">
        <v>0.62057466843406106</v>
      </c>
      <c r="T283" s="162">
        <v>253333.85213212526</v>
      </c>
      <c r="U283" s="162">
        <v>0</v>
      </c>
      <c r="V283" s="162">
        <v>0</v>
      </c>
      <c r="W283" s="162">
        <v>75571.759999999995</v>
      </c>
      <c r="X283" s="162">
        <v>264441.72726132692</v>
      </c>
      <c r="Y283" s="162">
        <v>0</v>
      </c>
      <c r="Z283" s="158">
        <v>0</v>
      </c>
      <c r="AA283" s="162">
        <v>63373.432662300635</v>
      </c>
      <c r="AB283" s="177">
        <f>SUM(Muut[[#This Row],[Työttömyysaste]:[Koulutustausta]])</f>
        <v>656720.77205575281</v>
      </c>
      <c r="AD283" s="62"/>
    </row>
    <row r="284" spans="1:30" s="45" customFormat="1" x14ac:dyDescent="0.25">
      <c r="A284" s="90">
        <v>893</v>
      </c>
      <c r="B284" s="154" t="s">
        <v>283</v>
      </c>
      <c r="C284" s="403">
        <v>7434</v>
      </c>
      <c r="D284" s="136">
        <v>130.25</v>
      </c>
      <c r="E284" s="41">
        <v>3400</v>
      </c>
      <c r="F284" s="338">
        <f t="shared" si="10"/>
        <v>3.8308823529411763E-2</v>
      </c>
      <c r="G284" s="385">
        <f>Muut[[#This Row],[Keskim. työttömyysaste 2022, %]]/$F$12</f>
        <v>0.403634240093459</v>
      </c>
      <c r="H284" s="169">
        <v>3</v>
      </c>
      <c r="I284" s="391">
        <v>6304</v>
      </c>
      <c r="J284" s="397">
        <v>647</v>
      </c>
      <c r="K284" s="272">
        <v>732.83</v>
      </c>
      <c r="L284" s="173">
        <f t="shared" si="11"/>
        <v>10.144235361543604</v>
      </c>
      <c r="M284" s="385">
        <v>1.803825214549645</v>
      </c>
      <c r="N284" s="169">
        <v>0</v>
      </c>
      <c r="O284" s="405">
        <v>0</v>
      </c>
      <c r="P284" s="272">
        <v>2290</v>
      </c>
      <c r="Q284" s="15">
        <v>363</v>
      </c>
      <c r="R284" s="161">
        <v>0.15851528384279476</v>
      </c>
      <c r="S284" s="409">
        <v>1.1184733776308229</v>
      </c>
      <c r="T284" s="162">
        <v>207852.7354930102</v>
      </c>
      <c r="U284" s="162">
        <v>152996.92379999999</v>
      </c>
      <c r="V284" s="162">
        <v>1723698.3072000002</v>
      </c>
      <c r="W284" s="162">
        <v>1111248.3799999999</v>
      </c>
      <c r="X284" s="162">
        <v>556902.20986527437</v>
      </c>
      <c r="Y284" s="162">
        <v>0</v>
      </c>
      <c r="Z284" s="158">
        <v>0</v>
      </c>
      <c r="AA284" s="162">
        <v>236387.80486901329</v>
      </c>
      <c r="AB284" s="177">
        <f>SUM(Muut[[#This Row],[Työttömyysaste]:[Koulutustausta]])</f>
        <v>3989086.3612272982</v>
      </c>
      <c r="AD284" s="62"/>
    </row>
    <row r="285" spans="1:30" s="45" customFormat="1" x14ac:dyDescent="0.25">
      <c r="A285" s="90">
        <v>895</v>
      </c>
      <c r="B285" s="154" t="s">
        <v>284</v>
      </c>
      <c r="C285" s="403">
        <v>15092</v>
      </c>
      <c r="D285" s="136">
        <v>596.91666666666663</v>
      </c>
      <c r="E285" s="41">
        <v>7167</v>
      </c>
      <c r="F285" s="338">
        <f t="shared" si="10"/>
        <v>8.3286823868657267E-2</v>
      </c>
      <c r="G285" s="385">
        <f>Muut[[#This Row],[Keskim. työttömyysaste 2022, %]]/$F$12</f>
        <v>0.87753709889350484</v>
      </c>
      <c r="H285" s="169">
        <v>0</v>
      </c>
      <c r="I285" s="391">
        <v>57</v>
      </c>
      <c r="J285" s="397">
        <v>1131</v>
      </c>
      <c r="K285" s="272">
        <v>503.22</v>
      </c>
      <c r="L285" s="173">
        <f t="shared" si="11"/>
        <v>29.990858868884384</v>
      </c>
      <c r="M285" s="385">
        <v>0.61013349459168598</v>
      </c>
      <c r="N285" s="169">
        <v>3</v>
      </c>
      <c r="O285" s="405">
        <v>642</v>
      </c>
      <c r="P285" s="272">
        <v>4396</v>
      </c>
      <c r="Q285" s="15">
        <v>760</v>
      </c>
      <c r="R285" s="161">
        <v>0.17288444040036396</v>
      </c>
      <c r="S285" s="409">
        <v>1.2198611976506843</v>
      </c>
      <c r="T285" s="162">
        <v>917397.32613060868</v>
      </c>
      <c r="U285" s="162">
        <v>0</v>
      </c>
      <c r="V285" s="162">
        <v>0</v>
      </c>
      <c r="W285" s="162">
        <v>1942537.74</v>
      </c>
      <c r="X285" s="162">
        <v>382413.83410668693</v>
      </c>
      <c r="Y285" s="162">
        <v>0</v>
      </c>
      <c r="Z285" s="158">
        <v>190044.84</v>
      </c>
      <c r="AA285" s="162">
        <v>523400.42789226159</v>
      </c>
      <c r="AB285" s="177">
        <f>SUM(Muut[[#This Row],[Työttömyysaste]:[Koulutustausta]])</f>
        <v>3955794.1681295573</v>
      </c>
      <c r="AD285" s="62"/>
    </row>
    <row r="286" spans="1:30" s="45" customFormat="1" x14ac:dyDescent="0.25">
      <c r="A286" s="90">
        <v>905</v>
      </c>
      <c r="B286" s="154" t="s">
        <v>285</v>
      </c>
      <c r="C286" s="403">
        <v>67988</v>
      </c>
      <c r="D286" s="136">
        <v>2336.5833333333335</v>
      </c>
      <c r="E286" s="41">
        <v>32380</v>
      </c>
      <c r="F286" s="338">
        <f t="shared" si="10"/>
        <v>7.2161313568046129E-2</v>
      </c>
      <c r="G286" s="385">
        <f>Muut[[#This Row],[Keskim. työttömyysaste 2022, %]]/$F$12</f>
        <v>0.76031509930922059</v>
      </c>
      <c r="H286" s="169">
        <v>1</v>
      </c>
      <c r="I286" s="391">
        <v>15912</v>
      </c>
      <c r="J286" s="397">
        <v>7049</v>
      </c>
      <c r="K286" s="272">
        <v>364.84</v>
      </c>
      <c r="L286" s="173">
        <f t="shared" si="11"/>
        <v>186.35018090121699</v>
      </c>
      <c r="M286" s="385">
        <v>9.8193773888410468E-2</v>
      </c>
      <c r="N286" s="169">
        <v>0</v>
      </c>
      <c r="O286" s="405">
        <v>0</v>
      </c>
      <c r="P286" s="272">
        <v>20753</v>
      </c>
      <c r="Q286" s="15">
        <v>2644</v>
      </c>
      <c r="R286" s="161">
        <v>0.12740326699754254</v>
      </c>
      <c r="S286" s="409">
        <v>0.89894904078311122</v>
      </c>
      <c r="T286" s="162">
        <v>3580725.8268590304</v>
      </c>
      <c r="U286" s="162">
        <v>1399240.6316</v>
      </c>
      <c r="V286" s="162">
        <v>4350807.0216000006</v>
      </c>
      <c r="W286" s="162">
        <v>12106939.459999999</v>
      </c>
      <c r="X286" s="162">
        <v>277254.20936267165</v>
      </c>
      <c r="Y286" s="162">
        <v>0</v>
      </c>
      <c r="Z286" s="158">
        <v>0</v>
      </c>
      <c r="AA286" s="162">
        <v>1737577.5581487883</v>
      </c>
      <c r="AB286" s="177">
        <f>SUM(Muut[[#This Row],[Työttömyysaste]:[Koulutustausta]])</f>
        <v>23452544.707570486</v>
      </c>
      <c r="AD286" s="62"/>
    </row>
    <row r="287" spans="1:30" s="45" customFormat="1" x14ac:dyDescent="0.25">
      <c r="A287" s="90">
        <v>908</v>
      </c>
      <c r="B287" s="154" t="s">
        <v>286</v>
      </c>
      <c r="C287" s="403">
        <v>20703</v>
      </c>
      <c r="D287" s="136">
        <v>804.83333333333337</v>
      </c>
      <c r="E287" s="41">
        <v>9095</v>
      </c>
      <c r="F287" s="338">
        <f t="shared" si="10"/>
        <v>8.8491845336265348E-2</v>
      </c>
      <c r="G287" s="385">
        <f>Muut[[#This Row],[Keskim. työttömyysaste 2022, %]]/$F$12</f>
        <v>0.93237890010765945</v>
      </c>
      <c r="H287" s="169">
        <v>0</v>
      </c>
      <c r="I287" s="391">
        <v>37</v>
      </c>
      <c r="J287" s="397">
        <v>845</v>
      </c>
      <c r="K287" s="272">
        <v>272.05</v>
      </c>
      <c r="L287" s="173">
        <f t="shared" si="11"/>
        <v>76.099981621025549</v>
      </c>
      <c r="M287" s="385">
        <v>0.24045245659327258</v>
      </c>
      <c r="N287" s="169">
        <v>0</v>
      </c>
      <c r="O287" s="405">
        <v>0</v>
      </c>
      <c r="P287" s="272">
        <v>6315</v>
      </c>
      <c r="Q287" s="15">
        <v>645</v>
      </c>
      <c r="R287" s="161">
        <v>0.10213776722090261</v>
      </c>
      <c r="S287" s="409">
        <v>0.72067734238502801</v>
      </c>
      <c r="T287" s="162">
        <v>1337121.606355703</v>
      </c>
      <c r="U287" s="162">
        <v>0</v>
      </c>
      <c r="V287" s="162">
        <v>0</v>
      </c>
      <c r="W287" s="162">
        <v>1451321.3</v>
      </c>
      <c r="X287" s="162">
        <v>206739.96178356218</v>
      </c>
      <c r="Y287" s="162">
        <v>0</v>
      </c>
      <c r="Z287" s="158">
        <v>0</v>
      </c>
      <c r="AA287" s="162">
        <v>424180.80324146338</v>
      </c>
      <c r="AB287" s="177">
        <f>SUM(Muut[[#This Row],[Työttömyysaste]:[Koulutustausta]])</f>
        <v>3419363.6713807289</v>
      </c>
      <c r="AD287" s="62"/>
    </row>
    <row r="288" spans="1:30" s="45" customFormat="1" x14ac:dyDescent="0.25">
      <c r="A288" s="90">
        <v>915</v>
      </c>
      <c r="B288" s="154" t="s">
        <v>287</v>
      </c>
      <c r="C288" s="403">
        <v>19759</v>
      </c>
      <c r="D288" s="136">
        <v>998</v>
      </c>
      <c r="E288" s="41">
        <v>8400</v>
      </c>
      <c r="F288" s="338">
        <f t="shared" si="10"/>
        <v>0.11880952380952381</v>
      </c>
      <c r="G288" s="385">
        <f>Muut[[#This Row],[Keskim. työttömyysaste 2022, %]]/$F$12</f>
        <v>1.2518158335482361</v>
      </c>
      <c r="H288" s="169">
        <v>0</v>
      </c>
      <c r="I288" s="391">
        <v>38</v>
      </c>
      <c r="J288" s="397">
        <v>686</v>
      </c>
      <c r="K288" s="272">
        <v>385.62</v>
      </c>
      <c r="L288" s="173">
        <f t="shared" si="11"/>
        <v>51.239562263368079</v>
      </c>
      <c r="M288" s="385">
        <v>0.35711521955292552</v>
      </c>
      <c r="N288" s="169">
        <v>0</v>
      </c>
      <c r="O288" s="405">
        <v>0</v>
      </c>
      <c r="P288" s="272">
        <v>5178</v>
      </c>
      <c r="Q288" s="15">
        <v>710</v>
      </c>
      <c r="R288" s="161">
        <v>0.13711857860177676</v>
      </c>
      <c r="S288" s="409">
        <v>0.96749963805864136</v>
      </c>
      <c r="T288" s="162">
        <v>1713367.7546453637</v>
      </c>
      <c r="U288" s="162">
        <v>0</v>
      </c>
      <c r="V288" s="162">
        <v>0</v>
      </c>
      <c r="W288" s="162">
        <v>1178232.44</v>
      </c>
      <c r="X288" s="162">
        <v>293045.63154926401</v>
      </c>
      <c r="Y288" s="162">
        <v>0</v>
      </c>
      <c r="Z288" s="158">
        <v>0</v>
      </c>
      <c r="AA288" s="162">
        <v>543491.3446550318</v>
      </c>
      <c r="AB288" s="177">
        <f>SUM(Muut[[#This Row],[Työttömyysaste]:[Koulutustausta]])</f>
        <v>3728137.1708496595</v>
      </c>
      <c r="AD288" s="62"/>
    </row>
    <row r="289" spans="1:30" s="45" customFormat="1" x14ac:dyDescent="0.25">
      <c r="A289" s="90">
        <v>918</v>
      </c>
      <c r="B289" s="154" t="s">
        <v>288</v>
      </c>
      <c r="C289" s="403">
        <v>2228</v>
      </c>
      <c r="D289" s="136">
        <v>71.25</v>
      </c>
      <c r="E289" s="41">
        <v>1044</v>
      </c>
      <c r="F289" s="338">
        <f t="shared" si="10"/>
        <v>6.8247126436781616E-2</v>
      </c>
      <c r="G289" s="385">
        <f>Muut[[#This Row],[Keskim. työttömyysaste 2022, %]]/$F$12</f>
        <v>0.71907394902699973</v>
      </c>
      <c r="H289" s="169">
        <v>0</v>
      </c>
      <c r="I289" s="391">
        <v>13</v>
      </c>
      <c r="J289" s="397">
        <v>83</v>
      </c>
      <c r="K289" s="272">
        <v>188.88</v>
      </c>
      <c r="L289" s="173">
        <f t="shared" si="11"/>
        <v>11.795849216433714</v>
      </c>
      <c r="M289" s="385">
        <v>1.5512598704623595</v>
      </c>
      <c r="N289" s="169">
        <v>0</v>
      </c>
      <c r="O289" s="405">
        <v>0</v>
      </c>
      <c r="P289" s="272">
        <v>650</v>
      </c>
      <c r="Q289" s="15">
        <v>114</v>
      </c>
      <c r="R289" s="161">
        <v>0.17538461538461539</v>
      </c>
      <c r="S289" s="409">
        <v>1.2375022672782481</v>
      </c>
      <c r="T289" s="162">
        <v>110977.2424565954</v>
      </c>
      <c r="U289" s="162">
        <v>0</v>
      </c>
      <c r="V289" s="162">
        <v>0</v>
      </c>
      <c r="W289" s="162">
        <v>142555.82</v>
      </c>
      <c r="X289" s="162">
        <v>143536.27635243238</v>
      </c>
      <c r="Y289" s="162">
        <v>0</v>
      </c>
      <c r="Z289" s="158">
        <v>0</v>
      </c>
      <c r="AA289" s="162">
        <v>78385.918114029482</v>
      </c>
      <c r="AB289" s="177">
        <f>SUM(Muut[[#This Row],[Työttömyysaste]:[Koulutustausta]])</f>
        <v>475455.25692305726</v>
      </c>
      <c r="AD289" s="62"/>
    </row>
    <row r="290" spans="1:30" s="45" customFormat="1" x14ac:dyDescent="0.25">
      <c r="A290" s="90">
        <v>921</v>
      </c>
      <c r="B290" s="154" t="s">
        <v>289</v>
      </c>
      <c r="C290" s="403">
        <v>1894</v>
      </c>
      <c r="D290" s="136">
        <v>66</v>
      </c>
      <c r="E290" s="41">
        <v>738</v>
      </c>
      <c r="F290" s="338">
        <f t="shared" si="10"/>
        <v>8.943089430894309E-2</v>
      </c>
      <c r="G290" s="385">
        <f>Muut[[#This Row],[Keskim. työttömyysaste 2022, %]]/$F$12</f>
        <v>0.94227302588801187</v>
      </c>
      <c r="H290" s="169">
        <v>0</v>
      </c>
      <c r="I290" s="391">
        <v>2</v>
      </c>
      <c r="J290" s="397">
        <v>29</v>
      </c>
      <c r="K290" s="272">
        <v>422.63</v>
      </c>
      <c r="L290" s="173">
        <f t="shared" si="11"/>
        <v>4.4814613255093105</v>
      </c>
      <c r="M290" s="385">
        <v>4.0831385564615807</v>
      </c>
      <c r="N290" s="169">
        <v>0</v>
      </c>
      <c r="O290" s="405">
        <v>0</v>
      </c>
      <c r="P290" s="272">
        <v>383</v>
      </c>
      <c r="Q290" s="15">
        <v>60</v>
      </c>
      <c r="R290" s="161">
        <v>0.1566579634464752</v>
      </c>
      <c r="S290" s="409">
        <v>1.1053682475345077</v>
      </c>
      <c r="T290" s="162">
        <v>123623.75224117933</v>
      </c>
      <c r="U290" s="162">
        <v>0</v>
      </c>
      <c r="V290" s="162">
        <v>0</v>
      </c>
      <c r="W290" s="162">
        <v>49808.659999999996</v>
      </c>
      <c r="X290" s="162">
        <v>321170.77760921489</v>
      </c>
      <c r="Y290" s="162">
        <v>0</v>
      </c>
      <c r="Z290" s="158">
        <v>0</v>
      </c>
      <c r="AA290" s="162">
        <v>59520.122911407067</v>
      </c>
      <c r="AB290" s="177">
        <f>SUM(Muut[[#This Row],[Työttömyysaste]:[Koulutustausta]])</f>
        <v>554123.31276180129</v>
      </c>
      <c r="AD290" s="62"/>
    </row>
    <row r="291" spans="1:30" s="45" customFormat="1" x14ac:dyDescent="0.25">
      <c r="A291" s="90">
        <v>922</v>
      </c>
      <c r="B291" s="154" t="s">
        <v>290</v>
      </c>
      <c r="C291" s="403">
        <v>4501</v>
      </c>
      <c r="D291" s="136">
        <v>107.66666666666667</v>
      </c>
      <c r="E291" s="41">
        <v>2132</v>
      </c>
      <c r="F291" s="338">
        <f t="shared" si="10"/>
        <v>5.0500312695434646E-2</v>
      </c>
      <c r="G291" s="385">
        <f>Muut[[#This Row],[Keskim. työttömyysaste 2022, %]]/$F$12</f>
        <v>0.5320877401430556</v>
      </c>
      <c r="H291" s="169">
        <v>0</v>
      </c>
      <c r="I291" s="391">
        <v>18</v>
      </c>
      <c r="J291" s="397">
        <v>83</v>
      </c>
      <c r="K291" s="272">
        <v>301.04000000000002</v>
      </c>
      <c r="L291" s="173">
        <f t="shared" si="11"/>
        <v>14.951501461599786</v>
      </c>
      <c r="M291" s="385">
        <v>1.2238521712668573</v>
      </c>
      <c r="N291" s="169">
        <v>0</v>
      </c>
      <c r="O291" s="405">
        <v>0</v>
      </c>
      <c r="P291" s="272">
        <v>1552</v>
      </c>
      <c r="Q291" s="15">
        <v>113</v>
      </c>
      <c r="R291" s="161">
        <v>7.2809278350515469E-2</v>
      </c>
      <c r="S291" s="409">
        <v>0.51373746117961727</v>
      </c>
      <c r="T291" s="162">
        <v>165896.58763645226</v>
      </c>
      <c r="U291" s="162">
        <v>0</v>
      </c>
      <c r="V291" s="162">
        <v>0</v>
      </c>
      <c r="W291" s="162">
        <v>142555.82</v>
      </c>
      <c r="X291" s="162">
        <v>228770.43960787935</v>
      </c>
      <c r="Y291" s="162">
        <v>0</v>
      </c>
      <c r="Z291" s="158">
        <v>0</v>
      </c>
      <c r="AA291" s="162">
        <v>65739.607652035673</v>
      </c>
      <c r="AB291" s="177">
        <f>SUM(Muut[[#This Row],[Työttömyysaste]:[Koulutustausta]])</f>
        <v>602962.45489636727</v>
      </c>
      <c r="AD291" s="62"/>
    </row>
    <row r="292" spans="1:30" s="45" customFormat="1" x14ac:dyDescent="0.25">
      <c r="A292" s="90">
        <v>924</v>
      </c>
      <c r="B292" s="154" t="s">
        <v>291</v>
      </c>
      <c r="C292" s="403">
        <v>2946</v>
      </c>
      <c r="D292" s="136">
        <v>72.25</v>
      </c>
      <c r="E292" s="41">
        <v>1296</v>
      </c>
      <c r="F292" s="338">
        <f t="shared" si="10"/>
        <v>5.5748456790123455E-2</v>
      </c>
      <c r="G292" s="385">
        <f>Muut[[#This Row],[Keskim. työttömyysaste 2022, %]]/$F$12</f>
        <v>0.58738389539915048</v>
      </c>
      <c r="H292" s="169">
        <v>0</v>
      </c>
      <c r="I292" s="391">
        <v>51</v>
      </c>
      <c r="J292" s="397">
        <v>74</v>
      </c>
      <c r="K292" s="272">
        <v>502.12</v>
      </c>
      <c r="L292" s="173">
        <f t="shared" si="11"/>
        <v>5.8671233967975782</v>
      </c>
      <c r="M292" s="385">
        <v>3.1188073421919547</v>
      </c>
      <c r="N292" s="169">
        <v>0</v>
      </c>
      <c r="O292" s="405">
        <v>0</v>
      </c>
      <c r="P292" s="272">
        <v>754</v>
      </c>
      <c r="Q292" s="15">
        <v>79</v>
      </c>
      <c r="R292" s="161">
        <v>0.10477453580901856</v>
      </c>
      <c r="S292" s="409">
        <v>0.73928220746356321</v>
      </c>
      <c r="T292" s="162">
        <v>119867.0908514453</v>
      </c>
      <c r="U292" s="162">
        <v>0</v>
      </c>
      <c r="V292" s="162">
        <v>0</v>
      </c>
      <c r="W292" s="162">
        <v>127097.95999999999</v>
      </c>
      <c r="X292" s="162">
        <v>381577.90704194916</v>
      </c>
      <c r="Y292" s="162">
        <v>0</v>
      </c>
      <c r="Z292" s="158">
        <v>0</v>
      </c>
      <c r="AA292" s="162">
        <v>61918.418644025092</v>
      </c>
      <c r="AB292" s="177">
        <f>SUM(Muut[[#This Row],[Työttömyysaste]:[Koulutustausta]])</f>
        <v>690461.37653741951</v>
      </c>
      <c r="AD292" s="62"/>
    </row>
    <row r="293" spans="1:30" s="45" customFormat="1" x14ac:dyDescent="0.25">
      <c r="A293" s="90">
        <v>925</v>
      </c>
      <c r="B293" s="154" t="s">
        <v>292</v>
      </c>
      <c r="C293" s="403">
        <v>3427</v>
      </c>
      <c r="D293" s="136">
        <v>117.33333333333333</v>
      </c>
      <c r="E293" s="41">
        <v>1622</v>
      </c>
      <c r="F293" s="338">
        <f t="shared" si="10"/>
        <v>7.233867653103164E-2</v>
      </c>
      <c r="G293" s="385">
        <f>Muut[[#This Row],[Keskim. työttömyysaste 2022, %]]/$F$12</f>
        <v>0.76218385324603666</v>
      </c>
      <c r="H293" s="169">
        <v>0</v>
      </c>
      <c r="I293" s="391">
        <v>4</v>
      </c>
      <c r="J293" s="397">
        <v>135</v>
      </c>
      <c r="K293" s="272">
        <v>925.28</v>
      </c>
      <c r="L293" s="173">
        <f t="shared" si="11"/>
        <v>3.7037437316271831</v>
      </c>
      <c r="M293" s="385">
        <v>4.9405220375329142</v>
      </c>
      <c r="N293" s="169">
        <v>0</v>
      </c>
      <c r="O293" s="405">
        <v>0</v>
      </c>
      <c r="P293" s="272">
        <v>984</v>
      </c>
      <c r="Q293" s="15">
        <v>148</v>
      </c>
      <c r="R293" s="161">
        <v>0.15040650406504066</v>
      </c>
      <c r="S293" s="409">
        <v>1.0612583628598584</v>
      </c>
      <c r="T293" s="162">
        <v>180933.52158768757</v>
      </c>
      <c r="U293" s="162">
        <v>0</v>
      </c>
      <c r="V293" s="162">
        <v>0</v>
      </c>
      <c r="W293" s="162">
        <v>231867.9</v>
      </c>
      <c r="X293" s="162">
        <v>703151.44950962858</v>
      </c>
      <c r="Y293" s="162">
        <v>0</v>
      </c>
      <c r="Z293" s="158">
        <v>0</v>
      </c>
      <c r="AA293" s="162">
        <v>103397.98840267448</v>
      </c>
      <c r="AB293" s="177">
        <f>SUM(Muut[[#This Row],[Työttömyysaste]:[Koulutustausta]])</f>
        <v>1219350.8594999905</v>
      </c>
      <c r="AD293" s="62"/>
    </row>
    <row r="294" spans="1:30" s="45" customFormat="1" x14ac:dyDescent="0.25">
      <c r="A294" s="90">
        <v>927</v>
      </c>
      <c r="B294" s="154" t="s">
        <v>293</v>
      </c>
      <c r="C294" s="403">
        <v>28913</v>
      </c>
      <c r="D294" s="136">
        <v>1031.3333333333333</v>
      </c>
      <c r="E294" s="41">
        <v>14563</v>
      </c>
      <c r="F294" s="338">
        <f t="shared" si="10"/>
        <v>7.0818741559660323E-2</v>
      </c>
      <c r="G294" s="385">
        <f>Muut[[#This Row],[Keskim. työttömyysaste 2022, %]]/$F$12</f>
        <v>0.74616932341611586</v>
      </c>
      <c r="H294" s="169">
        <v>0</v>
      </c>
      <c r="I294" s="391">
        <v>490</v>
      </c>
      <c r="J294" s="397">
        <v>1887</v>
      </c>
      <c r="K294" s="272">
        <v>522.02</v>
      </c>
      <c r="L294" s="173">
        <f t="shared" si="11"/>
        <v>55.386766790544428</v>
      </c>
      <c r="M294" s="385">
        <v>0.33037544142407632</v>
      </c>
      <c r="N294" s="169">
        <v>0</v>
      </c>
      <c r="O294" s="405">
        <v>0</v>
      </c>
      <c r="P294" s="272">
        <v>9826</v>
      </c>
      <c r="Q294" s="15">
        <v>1433</v>
      </c>
      <c r="R294" s="161">
        <v>0.1458375737838388</v>
      </c>
      <c r="S294" s="409">
        <v>1.0290202924360399</v>
      </c>
      <c r="T294" s="162">
        <v>1494430.539992122</v>
      </c>
      <c r="U294" s="162">
        <v>0</v>
      </c>
      <c r="V294" s="162">
        <v>0</v>
      </c>
      <c r="W294" s="162">
        <v>3240997.98</v>
      </c>
      <c r="X294" s="162">
        <v>396700.58757675107</v>
      </c>
      <c r="Y294" s="162">
        <v>0</v>
      </c>
      <c r="Z294" s="158">
        <v>0</v>
      </c>
      <c r="AA294" s="162">
        <v>845851.17142322753</v>
      </c>
      <c r="AB294" s="177">
        <f>SUM(Muut[[#This Row],[Työttömyysaste]:[Koulutustausta]])</f>
        <v>5977980.2789921006</v>
      </c>
      <c r="AD294" s="62"/>
    </row>
    <row r="295" spans="1:30" s="45" customFormat="1" x14ac:dyDescent="0.25">
      <c r="A295" s="90">
        <v>931</v>
      </c>
      <c r="B295" s="154" t="s">
        <v>294</v>
      </c>
      <c r="C295" s="403">
        <v>5951</v>
      </c>
      <c r="D295" s="136">
        <v>227.66666666666666</v>
      </c>
      <c r="E295" s="41">
        <v>2427</v>
      </c>
      <c r="F295" s="338">
        <f t="shared" si="10"/>
        <v>9.3805795907155612E-2</v>
      </c>
      <c r="G295" s="385">
        <f>Muut[[#This Row],[Keskim. työttömyysaste 2022, %]]/$F$12</f>
        <v>0.98836841382709661</v>
      </c>
      <c r="H295" s="169">
        <v>0</v>
      </c>
      <c r="I295" s="391">
        <v>12</v>
      </c>
      <c r="J295" s="397">
        <v>120</v>
      </c>
      <c r="K295" s="272">
        <v>1248.53</v>
      </c>
      <c r="L295" s="173">
        <f t="shared" si="11"/>
        <v>4.7664052926241265</v>
      </c>
      <c r="M295" s="385">
        <v>3.8390414587267205</v>
      </c>
      <c r="N295" s="169">
        <v>0</v>
      </c>
      <c r="O295" s="405">
        <v>0</v>
      </c>
      <c r="P295" s="272">
        <v>1340</v>
      </c>
      <c r="Q295" s="15">
        <v>204</v>
      </c>
      <c r="R295" s="161">
        <v>0.15223880597014924</v>
      </c>
      <c r="S295" s="409">
        <v>1.0741869641339075</v>
      </c>
      <c r="T295" s="162">
        <v>407430.93043355353</v>
      </c>
      <c r="U295" s="162">
        <v>0</v>
      </c>
      <c r="V295" s="162">
        <v>0</v>
      </c>
      <c r="W295" s="162">
        <v>206104.8</v>
      </c>
      <c r="X295" s="162">
        <v>948800.01648825919</v>
      </c>
      <c r="Y295" s="162">
        <v>0</v>
      </c>
      <c r="Z295" s="158">
        <v>0</v>
      </c>
      <c r="AA295" s="162">
        <v>181738.39470783592</v>
      </c>
      <c r="AB295" s="177">
        <f>SUM(Muut[[#This Row],[Työttömyysaste]:[Koulutustausta]])</f>
        <v>1744074.1416296486</v>
      </c>
      <c r="AD295" s="62"/>
    </row>
    <row r="296" spans="1:30" s="45" customFormat="1" x14ac:dyDescent="0.25">
      <c r="A296" s="90">
        <v>934</v>
      </c>
      <c r="B296" s="154" t="s">
        <v>295</v>
      </c>
      <c r="C296" s="403">
        <v>2671</v>
      </c>
      <c r="D296" s="136">
        <v>62.583333333333336</v>
      </c>
      <c r="E296" s="41">
        <v>1173</v>
      </c>
      <c r="F296" s="338">
        <f t="shared" si="10"/>
        <v>5.335322534811026E-2</v>
      </c>
      <c r="G296" s="385">
        <f>Muut[[#This Row],[Keskim. työttömyysaste 2022, %]]/$F$12</f>
        <v>0.56214695691152783</v>
      </c>
      <c r="H296" s="169">
        <v>0</v>
      </c>
      <c r="I296" s="391">
        <v>5</v>
      </c>
      <c r="J296" s="397">
        <v>50</v>
      </c>
      <c r="K296" s="272">
        <v>287.32</v>
      </c>
      <c r="L296" s="173">
        <f t="shared" si="11"/>
        <v>9.2962550466378957</v>
      </c>
      <c r="M296" s="385">
        <v>1.9683654800430994</v>
      </c>
      <c r="N296" s="169">
        <v>0</v>
      </c>
      <c r="O296" s="405">
        <v>0</v>
      </c>
      <c r="P296" s="272">
        <v>688</v>
      </c>
      <c r="Q296" s="15">
        <v>77</v>
      </c>
      <c r="R296" s="161">
        <v>0.1119186046511628</v>
      </c>
      <c r="S296" s="409">
        <v>0.78969028556298859</v>
      </c>
      <c r="T296" s="162">
        <v>104008.52553275354</v>
      </c>
      <c r="U296" s="162">
        <v>0</v>
      </c>
      <c r="V296" s="162">
        <v>0</v>
      </c>
      <c r="W296" s="162">
        <v>85877</v>
      </c>
      <c r="X296" s="162">
        <v>218344.14930951328</v>
      </c>
      <c r="Y296" s="162">
        <v>0</v>
      </c>
      <c r="Z296" s="158">
        <v>0</v>
      </c>
      <c r="AA296" s="162">
        <v>59966.340060362454</v>
      </c>
      <c r="AB296" s="177">
        <f>SUM(Muut[[#This Row],[Työttömyysaste]:[Koulutustausta]])</f>
        <v>468196.01490262931</v>
      </c>
      <c r="AD296" s="62"/>
    </row>
    <row r="297" spans="1:30" s="45" customFormat="1" x14ac:dyDescent="0.25">
      <c r="A297" s="90">
        <v>935</v>
      </c>
      <c r="B297" s="154" t="s">
        <v>296</v>
      </c>
      <c r="C297" s="403">
        <v>2985</v>
      </c>
      <c r="D297" s="136">
        <v>153.41666666666666</v>
      </c>
      <c r="E297" s="41">
        <v>1322</v>
      </c>
      <c r="F297" s="338">
        <f t="shared" si="10"/>
        <v>0.1160489157841654</v>
      </c>
      <c r="G297" s="385">
        <f>Muut[[#This Row],[Keskim. työttömyysaste 2022, %]]/$F$12</f>
        <v>1.222729168392467</v>
      </c>
      <c r="H297" s="169">
        <v>0</v>
      </c>
      <c r="I297" s="391">
        <v>13</v>
      </c>
      <c r="J297" s="397">
        <v>179</v>
      </c>
      <c r="K297" s="272">
        <v>372.47</v>
      </c>
      <c r="L297" s="173">
        <f t="shared" si="11"/>
        <v>8.0140682471071489</v>
      </c>
      <c r="M297" s="385">
        <v>2.2832882080937731</v>
      </c>
      <c r="N297" s="169">
        <v>0</v>
      </c>
      <c r="O297" s="405">
        <v>0</v>
      </c>
      <c r="P297" s="272">
        <v>814</v>
      </c>
      <c r="Q297" s="15">
        <v>122</v>
      </c>
      <c r="R297" s="161">
        <v>0.14987714987714987</v>
      </c>
      <c r="S297" s="409">
        <v>1.0575232746580141</v>
      </c>
      <c r="T297" s="162">
        <v>252824.87174122036</v>
      </c>
      <c r="U297" s="162">
        <v>0</v>
      </c>
      <c r="V297" s="162">
        <v>0</v>
      </c>
      <c r="W297" s="162">
        <v>307439.65999999997</v>
      </c>
      <c r="X297" s="162">
        <v>283052.5034571712</v>
      </c>
      <c r="Y297" s="162">
        <v>0</v>
      </c>
      <c r="Z297" s="158">
        <v>0</v>
      </c>
      <c r="AA297" s="162">
        <v>89745.179295104113</v>
      </c>
      <c r="AB297" s="177">
        <f>SUM(Muut[[#This Row],[Työttömyysaste]:[Koulutustausta]])</f>
        <v>933062.21449349553</v>
      </c>
      <c r="AD297" s="62"/>
    </row>
    <row r="298" spans="1:30" s="45" customFormat="1" x14ac:dyDescent="0.25">
      <c r="A298" s="90">
        <v>936</v>
      </c>
      <c r="B298" s="154" t="s">
        <v>297</v>
      </c>
      <c r="C298" s="403">
        <v>6395</v>
      </c>
      <c r="D298" s="136">
        <v>204.66666666666666</v>
      </c>
      <c r="E298" s="41">
        <v>2535</v>
      </c>
      <c r="F298" s="338">
        <f t="shared" si="10"/>
        <v>8.0736357659434585E-2</v>
      </c>
      <c r="G298" s="385">
        <f>Muut[[#This Row],[Keskim. työttömyysaste 2022, %]]/$F$12</f>
        <v>0.85066455634587812</v>
      </c>
      <c r="H298" s="169">
        <v>0</v>
      </c>
      <c r="I298" s="391">
        <v>9</v>
      </c>
      <c r="J298" s="397">
        <v>175</v>
      </c>
      <c r="K298" s="272">
        <v>1162.6300000000001</v>
      </c>
      <c r="L298" s="173">
        <f t="shared" si="11"/>
        <v>5.5004601635946084</v>
      </c>
      <c r="M298" s="385">
        <v>3.3267084904256943</v>
      </c>
      <c r="N298" s="169">
        <v>0</v>
      </c>
      <c r="O298" s="405">
        <v>0</v>
      </c>
      <c r="P298" s="272">
        <v>1525</v>
      </c>
      <c r="Q298" s="15">
        <v>217</v>
      </c>
      <c r="R298" s="161">
        <v>0.14229508196721311</v>
      </c>
      <c r="S298" s="409">
        <v>1.0040247040529013</v>
      </c>
      <c r="T298" s="162">
        <v>376828.78876661503</v>
      </c>
      <c r="U298" s="162">
        <v>0</v>
      </c>
      <c r="V298" s="162">
        <v>0</v>
      </c>
      <c r="W298" s="162">
        <v>300569.5</v>
      </c>
      <c r="X298" s="162">
        <v>883521.71206918918</v>
      </c>
      <c r="Y298" s="162">
        <v>0</v>
      </c>
      <c r="Z298" s="158">
        <v>0</v>
      </c>
      <c r="AA298" s="162">
        <v>182541.5808401524</v>
      </c>
      <c r="AB298" s="177">
        <f>SUM(Muut[[#This Row],[Työttömyysaste]:[Koulutustausta]])</f>
        <v>1743461.5816759567</v>
      </c>
      <c r="AD298" s="62"/>
    </row>
    <row r="299" spans="1:30" s="45" customFormat="1" x14ac:dyDescent="0.25">
      <c r="A299" s="90">
        <v>946</v>
      </c>
      <c r="B299" s="154" t="s">
        <v>298</v>
      </c>
      <c r="C299" s="403">
        <v>6287</v>
      </c>
      <c r="D299" s="136">
        <v>112.5</v>
      </c>
      <c r="E299" s="41">
        <v>2906</v>
      </c>
      <c r="F299" s="338">
        <f t="shared" si="10"/>
        <v>3.8713007570543703E-2</v>
      </c>
      <c r="G299" s="385">
        <f>Muut[[#This Row],[Keskim. työttömyysaste 2022, %]]/$F$12</f>
        <v>0.40789285477461568</v>
      </c>
      <c r="H299" s="169">
        <v>3</v>
      </c>
      <c r="I299" s="391">
        <v>5134</v>
      </c>
      <c r="J299" s="397">
        <v>382</v>
      </c>
      <c r="K299" s="272">
        <v>782.13</v>
      </c>
      <c r="L299" s="173">
        <f t="shared" si="11"/>
        <v>8.0383056525130101</v>
      </c>
      <c r="M299" s="385">
        <v>2.2764035505116507</v>
      </c>
      <c r="N299" s="169">
        <v>3</v>
      </c>
      <c r="O299" s="405">
        <v>495</v>
      </c>
      <c r="P299" s="272">
        <v>1802</v>
      </c>
      <c r="Q299" s="15">
        <v>219</v>
      </c>
      <c r="R299" s="161">
        <v>0.12153163152053274</v>
      </c>
      <c r="S299" s="409">
        <v>0.85751916850214494</v>
      </c>
      <c r="T299" s="162">
        <v>177637.53812184397</v>
      </c>
      <c r="U299" s="162">
        <v>129390.8609</v>
      </c>
      <c r="V299" s="162">
        <v>1403786.0262</v>
      </c>
      <c r="W299" s="162">
        <v>656100.28</v>
      </c>
      <c r="X299" s="162">
        <v>594366.94103943207</v>
      </c>
      <c r="Y299" s="162">
        <v>0</v>
      </c>
      <c r="Z299" s="158">
        <v>146529.9</v>
      </c>
      <c r="AA299" s="162">
        <v>153272.47024176398</v>
      </c>
      <c r="AB299" s="177">
        <f>SUM(Muut[[#This Row],[Työttömyysaste]:[Koulutustausta]])</f>
        <v>3261084.0165030397</v>
      </c>
      <c r="AD299" s="62"/>
    </row>
    <row r="300" spans="1:30" s="45" customFormat="1" x14ac:dyDescent="0.25">
      <c r="A300" s="90">
        <v>976</v>
      </c>
      <c r="B300" s="154" t="s">
        <v>299</v>
      </c>
      <c r="C300" s="403">
        <v>3788</v>
      </c>
      <c r="D300" s="136">
        <v>184.16666666666666</v>
      </c>
      <c r="E300" s="41">
        <v>1512</v>
      </c>
      <c r="F300" s="338">
        <f t="shared" si="10"/>
        <v>0.12180335097001763</v>
      </c>
      <c r="G300" s="385">
        <f>Muut[[#This Row],[Keskim. työttömyysaste 2022, %]]/$F$12</f>
        <v>1.2833597714603286</v>
      </c>
      <c r="H300" s="169">
        <v>0</v>
      </c>
      <c r="I300" s="391">
        <v>25</v>
      </c>
      <c r="J300" s="397">
        <v>111</v>
      </c>
      <c r="K300" s="272">
        <v>2029.3</v>
      </c>
      <c r="L300" s="173">
        <f t="shared" si="11"/>
        <v>1.866653525846351</v>
      </c>
      <c r="M300" s="385">
        <v>9.8027980415818625</v>
      </c>
      <c r="N300" s="169">
        <v>0</v>
      </c>
      <c r="O300" s="405">
        <v>0</v>
      </c>
      <c r="P300" s="272">
        <v>803</v>
      </c>
      <c r="Q300" s="15">
        <v>138</v>
      </c>
      <c r="R300" s="161">
        <v>0.17185554171855541</v>
      </c>
      <c r="S300" s="409">
        <v>1.2126013564796361</v>
      </c>
      <c r="T300" s="162">
        <v>336746.87922598782</v>
      </c>
      <c r="U300" s="162">
        <v>0</v>
      </c>
      <c r="V300" s="162">
        <v>0</v>
      </c>
      <c r="W300" s="162">
        <v>190646.94</v>
      </c>
      <c r="X300" s="162">
        <v>1542133.4477021974</v>
      </c>
      <c r="Y300" s="162">
        <v>0</v>
      </c>
      <c r="Z300" s="158">
        <v>0</v>
      </c>
      <c r="AA300" s="162">
        <v>130588.4838671444</v>
      </c>
      <c r="AB300" s="177">
        <f>SUM(Muut[[#This Row],[Työttömyysaste]:[Koulutustausta]])</f>
        <v>2200115.7507953295</v>
      </c>
      <c r="AD300" s="62"/>
    </row>
    <row r="301" spans="1:30" s="45" customFormat="1" x14ac:dyDescent="0.25">
      <c r="A301" s="90">
        <v>977</v>
      </c>
      <c r="B301" s="154" t="s">
        <v>300</v>
      </c>
      <c r="C301" s="403">
        <v>15293</v>
      </c>
      <c r="D301" s="136">
        <v>522.58333333333337</v>
      </c>
      <c r="E301" s="41">
        <v>6983</v>
      </c>
      <c r="F301" s="338">
        <f t="shared" si="10"/>
        <v>7.483650770919853E-2</v>
      </c>
      <c r="G301" s="385">
        <f>Muut[[#This Row],[Keskim. työttömyysaste 2022, %]]/$F$12</f>
        <v>0.78850181596569791</v>
      </c>
      <c r="H301" s="169">
        <v>0</v>
      </c>
      <c r="I301" s="391">
        <v>42</v>
      </c>
      <c r="J301" s="397">
        <v>259</v>
      </c>
      <c r="K301" s="272">
        <v>569.83000000000004</v>
      </c>
      <c r="L301" s="173">
        <f t="shared" si="11"/>
        <v>26.837828826141127</v>
      </c>
      <c r="M301" s="385">
        <v>0.68181474909978868</v>
      </c>
      <c r="N301" s="169">
        <v>0</v>
      </c>
      <c r="O301" s="405">
        <v>0</v>
      </c>
      <c r="P301" s="272">
        <v>4587</v>
      </c>
      <c r="Q301" s="15">
        <v>407</v>
      </c>
      <c r="R301" s="161">
        <v>8.8729016786570747E-2</v>
      </c>
      <c r="S301" s="409">
        <v>0.6260660845648085</v>
      </c>
      <c r="T301" s="162">
        <v>835296.33147119789</v>
      </c>
      <c r="U301" s="162">
        <v>0</v>
      </c>
      <c r="V301" s="162">
        <v>0</v>
      </c>
      <c r="W301" s="162">
        <v>444842.86</v>
      </c>
      <c r="X301" s="162">
        <v>433033.0175450368</v>
      </c>
      <c r="Y301" s="162">
        <v>0</v>
      </c>
      <c r="Z301" s="158">
        <v>0</v>
      </c>
      <c r="AA301" s="162">
        <v>272201.00598642661</v>
      </c>
      <c r="AB301" s="177">
        <f>SUM(Muut[[#This Row],[Työttömyysaste]:[Koulutustausta]])</f>
        <v>1985373.2150026611</v>
      </c>
      <c r="AD301" s="62"/>
    </row>
    <row r="302" spans="1:30" s="45" customFormat="1" x14ac:dyDescent="0.25">
      <c r="A302" s="90">
        <v>980</v>
      </c>
      <c r="B302" s="154" t="s">
        <v>301</v>
      </c>
      <c r="C302" s="403">
        <v>33607</v>
      </c>
      <c r="D302" s="136">
        <v>910.75</v>
      </c>
      <c r="E302" s="41">
        <v>16166</v>
      </c>
      <c r="F302" s="338">
        <f t="shared" si="10"/>
        <v>5.6337374737102562E-2</v>
      </c>
      <c r="G302" s="385">
        <f>Muut[[#This Row],[Keskim. työttömyysaste 2022, %]]/$F$12</f>
        <v>0.59358892667148411</v>
      </c>
      <c r="H302" s="169">
        <v>0</v>
      </c>
      <c r="I302" s="391">
        <v>124</v>
      </c>
      <c r="J302" s="397">
        <v>989</v>
      </c>
      <c r="K302" s="272">
        <v>1115.75</v>
      </c>
      <c r="L302" s="173">
        <f t="shared" si="11"/>
        <v>30.120546717454626</v>
      </c>
      <c r="M302" s="385">
        <v>0.60750648715398947</v>
      </c>
      <c r="N302" s="169">
        <v>0</v>
      </c>
      <c r="O302" s="405">
        <v>0</v>
      </c>
      <c r="P302" s="272">
        <v>11292</v>
      </c>
      <c r="Q302" s="15">
        <v>930</v>
      </c>
      <c r="R302" s="161">
        <v>8.2359192348565355E-2</v>
      </c>
      <c r="S302" s="409">
        <v>0.58112102386544495</v>
      </c>
      <c r="T302" s="162">
        <v>1381849.4316725859</v>
      </c>
      <c r="U302" s="162">
        <v>0</v>
      </c>
      <c r="V302" s="162">
        <v>0</v>
      </c>
      <c r="W302" s="162">
        <v>1698647.06</v>
      </c>
      <c r="X302" s="162">
        <v>847896.02043745469</v>
      </c>
      <c r="Y302" s="162">
        <v>0</v>
      </c>
      <c r="Z302" s="158">
        <v>0</v>
      </c>
      <c r="AA302" s="162">
        <v>555230.34470037802</v>
      </c>
      <c r="AB302" s="177">
        <f>SUM(Muut[[#This Row],[Työttömyysaste]:[Koulutustausta]])</f>
        <v>4483622.8568104189</v>
      </c>
      <c r="AD302" s="62"/>
    </row>
    <row r="303" spans="1:30" s="45" customFormat="1" x14ac:dyDescent="0.25">
      <c r="A303" s="90">
        <v>981</v>
      </c>
      <c r="B303" s="154" t="s">
        <v>302</v>
      </c>
      <c r="C303" s="403">
        <v>2237</v>
      </c>
      <c r="D303" s="136">
        <v>85.416666666666671</v>
      </c>
      <c r="E303" s="41">
        <v>1070</v>
      </c>
      <c r="F303" s="338">
        <f t="shared" si="10"/>
        <v>7.9828660436137081E-2</v>
      </c>
      <c r="G303" s="385">
        <f>Muut[[#This Row],[Keskim. työttömyysaste 2022, %]]/$F$12</f>
        <v>0.84110076280679069</v>
      </c>
      <c r="H303" s="169">
        <v>0</v>
      </c>
      <c r="I303" s="391">
        <v>12</v>
      </c>
      <c r="J303" s="397">
        <v>47</v>
      </c>
      <c r="K303" s="272">
        <v>182.76</v>
      </c>
      <c r="L303" s="173">
        <f t="shared" si="11"/>
        <v>12.240096301159992</v>
      </c>
      <c r="M303" s="385">
        <v>1.4949578072963647</v>
      </c>
      <c r="N303" s="169">
        <v>0</v>
      </c>
      <c r="O303" s="405">
        <v>0</v>
      </c>
      <c r="P303" s="272">
        <v>653</v>
      </c>
      <c r="Q303" s="15">
        <v>83</v>
      </c>
      <c r="R303" s="161">
        <v>0.12710566615620214</v>
      </c>
      <c r="S303" s="409">
        <v>0.89684918889419263</v>
      </c>
      <c r="T303" s="162">
        <v>130334.44249124423</v>
      </c>
      <c r="U303" s="162">
        <v>0</v>
      </c>
      <c r="V303" s="162">
        <v>0</v>
      </c>
      <c r="W303" s="162">
        <v>80724.38</v>
      </c>
      <c r="X303" s="162">
        <v>138885.48213770933</v>
      </c>
      <c r="Y303" s="162">
        <v>0</v>
      </c>
      <c r="Z303" s="158">
        <v>0</v>
      </c>
      <c r="AA303" s="162">
        <v>57037.733998865864</v>
      </c>
      <c r="AB303" s="177">
        <f>SUM(Muut[[#This Row],[Työttömyysaste]:[Koulutustausta]])</f>
        <v>406982.03862781945</v>
      </c>
      <c r="AD303" s="62"/>
    </row>
    <row r="304" spans="1:30" s="45" customFormat="1" x14ac:dyDescent="0.25">
      <c r="A304" s="90">
        <v>989</v>
      </c>
      <c r="B304" s="154" t="s">
        <v>303</v>
      </c>
      <c r="C304" s="403">
        <v>5406</v>
      </c>
      <c r="D304" s="136">
        <v>144.33333333333334</v>
      </c>
      <c r="E304" s="41">
        <v>2243</v>
      </c>
      <c r="F304" s="338">
        <f t="shared" si="10"/>
        <v>6.4348342993015312E-2</v>
      </c>
      <c r="G304" s="385">
        <f>Muut[[#This Row],[Keskim. työttömyysaste 2022, %]]/$F$12</f>
        <v>0.67799509701251881</v>
      </c>
      <c r="H304" s="169">
        <v>0</v>
      </c>
      <c r="I304" s="391">
        <v>6</v>
      </c>
      <c r="J304" s="397">
        <v>86</v>
      </c>
      <c r="K304" s="272">
        <v>805.81</v>
      </c>
      <c r="L304" s="173">
        <f t="shared" si="11"/>
        <v>6.7087775033816905</v>
      </c>
      <c r="M304" s="385">
        <v>2.7275353100106252</v>
      </c>
      <c r="N304" s="169">
        <v>0</v>
      </c>
      <c r="O304" s="405">
        <v>0</v>
      </c>
      <c r="P304" s="272">
        <v>1382</v>
      </c>
      <c r="Q304" s="15">
        <v>168</v>
      </c>
      <c r="R304" s="161">
        <v>0.12156295224312591</v>
      </c>
      <c r="S304" s="409">
        <v>0.85774016545297116</v>
      </c>
      <c r="T304" s="162">
        <v>253891.27832052909</v>
      </c>
      <c r="U304" s="162">
        <v>0</v>
      </c>
      <c r="V304" s="162">
        <v>0</v>
      </c>
      <c r="W304" s="162">
        <v>147708.44</v>
      </c>
      <c r="X304" s="162">
        <v>612362.17094215134</v>
      </c>
      <c r="Y304" s="162">
        <v>0</v>
      </c>
      <c r="Z304" s="158">
        <v>0</v>
      </c>
      <c r="AA304" s="162">
        <v>131828.29899809399</v>
      </c>
      <c r="AB304" s="177">
        <f>SUM(Muut[[#This Row],[Työttömyysaste]:[Koulutustausta]])</f>
        <v>1145790.1882607744</v>
      </c>
      <c r="AD304" s="62"/>
    </row>
    <row r="305" spans="1:30" x14ac:dyDescent="0.25">
      <c r="A305" s="90">
        <v>992</v>
      </c>
      <c r="B305" s="154" t="s">
        <v>304</v>
      </c>
      <c r="C305" s="404">
        <v>18120</v>
      </c>
      <c r="D305" s="386">
        <v>948.66666666666663</v>
      </c>
      <c r="E305" s="387">
        <v>7919</v>
      </c>
      <c r="F305" s="338">
        <f t="shared" si="10"/>
        <v>0.11979627057288378</v>
      </c>
      <c r="G305" s="385">
        <f>Muut[[#This Row],[Keskim. työttömyysaste 2022, %]]/$F$12</f>
        <v>1.2622125187841504</v>
      </c>
      <c r="H305" s="394">
        <v>0</v>
      </c>
      <c r="I305" s="395">
        <v>21</v>
      </c>
      <c r="J305" s="399">
        <v>331</v>
      </c>
      <c r="K305" s="402">
        <v>884.61</v>
      </c>
      <c r="L305" s="173">
        <f t="shared" si="11"/>
        <v>20.483602943670093</v>
      </c>
      <c r="M305" s="385">
        <v>0.89332074917675186</v>
      </c>
      <c r="N305" s="394">
        <v>0</v>
      </c>
      <c r="O305" s="406">
        <v>0</v>
      </c>
      <c r="P305" s="402">
        <v>4918</v>
      </c>
      <c r="Q305" s="410">
        <v>552</v>
      </c>
      <c r="R305" s="411">
        <v>0.11224074827165514</v>
      </c>
      <c r="S305" s="412">
        <v>0.79196330968129147</v>
      </c>
      <c r="T305" s="162">
        <v>1584294.316512347</v>
      </c>
      <c r="U305" s="162">
        <v>0</v>
      </c>
      <c r="V305" s="162">
        <v>0</v>
      </c>
      <c r="W305" s="162">
        <v>568505.74</v>
      </c>
      <c r="X305" s="162">
        <v>672244.9461251864</v>
      </c>
      <c r="Y305" s="162">
        <v>0</v>
      </c>
      <c r="Z305" s="158">
        <v>0</v>
      </c>
      <c r="AA305" s="162">
        <v>407981.16612361278</v>
      </c>
      <c r="AB305" s="177">
        <f>SUM(Muut[[#This Row],[Työttömyysaste]:[Koulutustausta]])</f>
        <v>3233026.1687611463</v>
      </c>
      <c r="AC305"/>
      <c r="AD305" s="120"/>
    </row>
  </sheetData>
  <pageMargins left="0.31496062992125984" right="0.31496062992125984" top="0.55118110236220474" bottom="0.55118110236220474" header="0.31496062992125984" footer="0.31496062992125984"/>
  <pageSetup paperSize="9" scale="75" orientation="landscape" r:id="rId1"/>
  <ignoredErrors>
    <ignoredError sqref="S12:S14 C12:C16 C17:C305 G13:G305 M13:M305 S15:S305" calculatedColumn="1"/>
  </ignoredErrors>
  <tableParts count="3">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300"/>
  <sheetViews>
    <sheetView zoomScale="80" zoomScaleNormal="80" workbookViewId="0">
      <pane xSplit="2" ySplit="7" topLeftCell="L8" activePane="bottomRight" state="frozen"/>
      <selection activeCell="G29" sqref="G29"/>
      <selection pane="topRight" activeCell="G29" sqref="G29"/>
      <selection pane="bottomLeft" activeCell="G29" sqref="G29"/>
      <selection pane="bottomRight" activeCell="N27" sqref="N27"/>
    </sheetView>
  </sheetViews>
  <sheetFormatPr defaultRowHeight="15" x14ac:dyDescent="0.25"/>
  <cols>
    <col min="1" max="1" width="10.625" style="23" customWidth="1"/>
    <col min="2" max="2" width="17.625" style="196" bestFit="1" customWidth="1"/>
    <col min="3" max="3" width="14.125" style="139" customWidth="1"/>
    <col min="4" max="4" width="15.125" style="156" customWidth="1"/>
    <col min="5" max="5" width="17.125" style="197" customWidth="1"/>
    <col min="6" max="6" width="17.375" style="156" bestFit="1" customWidth="1"/>
    <col min="7" max="7" width="19.125" style="197" bestFit="1" customWidth="1"/>
    <col min="8" max="8" width="15.375" style="14" bestFit="1" customWidth="1"/>
    <col min="9" max="9" width="16.375" style="14" bestFit="1" customWidth="1"/>
    <col min="10" max="10" width="24.625" style="197" customWidth="1"/>
    <col min="11" max="11" width="31.375" style="197" bestFit="1" customWidth="1"/>
    <col min="12" max="12" width="19.125" style="197" customWidth="1"/>
    <col min="13" max="13" width="15.125" style="197" bestFit="1" customWidth="1"/>
    <col min="14" max="14" width="21.375" style="197" customWidth="1"/>
    <col min="15" max="15" width="19.375" customWidth="1"/>
    <col min="16" max="16" width="13.375" style="139" customWidth="1"/>
    <col min="17" max="17" width="20.375" style="132" bestFit="1" customWidth="1"/>
    <col min="18" max="18" width="26.125" style="132" bestFit="1" customWidth="1"/>
    <col min="19" max="20" width="26.125" style="132" customWidth="1"/>
    <col min="21" max="21" width="12.125" style="226" bestFit="1" customWidth="1"/>
    <col min="22" max="22" width="9.875" style="11" customWidth="1"/>
    <col min="23" max="23" width="8.625" style="11"/>
    <col min="24" max="24" width="9" style="11" bestFit="1" customWidth="1"/>
    <col min="25" max="25" width="8.625" style="11"/>
  </cols>
  <sheetData>
    <row r="1" spans="1:30" ht="23.25" x14ac:dyDescent="0.35">
      <c r="A1" s="319" t="s">
        <v>768</v>
      </c>
      <c r="D1" s="157"/>
      <c r="K1" s="228"/>
      <c r="L1" s="228"/>
      <c r="M1" s="228"/>
      <c r="P1" s="239" t="s">
        <v>373</v>
      </c>
      <c r="Q1" s="193"/>
      <c r="R1" s="193"/>
      <c r="S1" s="193"/>
      <c r="T1" s="193"/>
      <c r="U1" s="154"/>
    </row>
    <row r="2" spans="1:30" x14ac:dyDescent="0.25">
      <c r="A2" s="23" t="s">
        <v>367</v>
      </c>
      <c r="B2" s="326"/>
      <c r="C2" s="132"/>
      <c r="D2" s="341"/>
      <c r="E2" s="341"/>
      <c r="F2" s="341"/>
      <c r="G2" s="341"/>
      <c r="H2" s="341"/>
      <c r="I2" s="341"/>
      <c r="J2" s="341"/>
      <c r="K2" s="341"/>
      <c r="L2" s="341"/>
      <c r="M2" s="341"/>
      <c r="N2" s="341"/>
      <c r="P2" s="227" t="s">
        <v>374</v>
      </c>
      <c r="Q2" s="227" t="s">
        <v>693</v>
      </c>
      <c r="R2" s="227" t="s">
        <v>667</v>
      </c>
      <c r="S2" s="350" t="s">
        <v>726</v>
      </c>
      <c r="T2" s="350" t="s">
        <v>727</v>
      </c>
      <c r="U2" s="162"/>
      <c r="AD2" s="106"/>
    </row>
    <row r="3" spans="1:30" x14ac:dyDescent="0.25">
      <c r="C3" s="341"/>
      <c r="D3" s="341"/>
      <c r="E3" s="341"/>
      <c r="F3" s="341"/>
      <c r="G3" s="341"/>
      <c r="H3" s="341"/>
      <c r="I3" s="341"/>
      <c r="J3" s="341"/>
      <c r="K3" s="341"/>
      <c r="L3" s="341"/>
      <c r="M3" s="341"/>
      <c r="N3" s="341"/>
      <c r="O3" s="341"/>
      <c r="P3" s="191">
        <v>62.59</v>
      </c>
      <c r="Q3" s="191">
        <v>915.13</v>
      </c>
      <c r="R3" s="191">
        <v>13.1</v>
      </c>
      <c r="S3" s="349">
        <v>19.309999999999999</v>
      </c>
      <c r="T3" s="349">
        <v>10.24</v>
      </c>
      <c r="U3" s="154"/>
      <c r="V3" s="353"/>
      <c r="Z3" s="103"/>
      <c r="AA3" s="106"/>
      <c r="AD3" s="106"/>
    </row>
    <row r="4" spans="1:30" x14ac:dyDescent="0.25">
      <c r="A4" s="230"/>
      <c r="B4" s="231"/>
      <c r="C4" s="232"/>
      <c r="D4" s="233"/>
      <c r="E4" s="233"/>
      <c r="F4" s="233"/>
      <c r="G4" s="233"/>
      <c r="H4" s="234"/>
      <c r="I4" s="234"/>
      <c r="J4" s="233"/>
      <c r="K4" s="235"/>
      <c r="L4" s="235"/>
      <c r="M4" s="235"/>
      <c r="N4" s="233"/>
      <c r="O4" s="348"/>
      <c r="P4" s="335"/>
      <c r="Q4" s="335"/>
      <c r="R4" s="335"/>
      <c r="S4" s="335"/>
      <c r="T4" s="335"/>
      <c r="U4" s="335"/>
      <c r="Z4" s="11"/>
    </row>
    <row r="5" spans="1:30" x14ac:dyDescent="0.25">
      <c r="A5" s="230"/>
      <c r="B5" s="231"/>
      <c r="C5" s="187" t="s">
        <v>369</v>
      </c>
      <c r="D5" s="233"/>
      <c r="E5" s="233"/>
      <c r="F5" s="233"/>
      <c r="G5" s="233"/>
      <c r="H5" s="330"/>
      <c r="I5" s="330"/>
      <c r="J5" s="189"/>
      <c r="K5" s="331"/>
      <c r="L5" s="331"/>
      <c r="M5" s="331"/>
      <c r="N5" s="233"/>
      <c r="O5" s="348"/>
      <c r="P5" s="237" t="s">
        <v>696</v>
      </c>
      <c r="Q5" s="238"/>
      <c r="R5" s="238"/>
      <c r="S5" s="238"/>
      <c r="T5" s="238"/>
      <c r="U5" s="236"/>
      <c r="Z5" s="11"/>
    </row>
    <row r="6" spans="1:30" s="215" customFormat="1" ht="42.75" x14ac:dyDescent="0.2">
      <c r="A6" s="223" t="s">
        <v>669</v>
      </c>
      <c r="B6" s="224" t="s">
        <v>3</v>
      </c>
      <c r="C6" s="413" t="s">
        <v>759</v>
      </c>
      <c r="D6" s="418" t="s">
        <v>725</v>
      </c>
      <c r="E6" s="422" t="s">
        <v>694</v>
      </c>
      <c r="F6" s="382" t="s">
        <v>764</v>
      </c>
      <c r="G6" s="423" t="s">
        <v>692</v>
      </c>
      <c r="H6" s="422" t="s">
        <v>777</v>
      </c>
      <c r="I6" s="432" t="s">
        <v>778</v>
      </c>
      <c r="J6" s="433" t="s">
        <v>779</v>
      </c>
      <c r="K6" s="423" t="s">
        <v>780</v>
      </c>
      <c r="L6" s="438" t="s">
        <v>737</v>
      </c>
      <c r="M6" s="433" t="s">
        <v>747</v>
      </c>
      <c r="N6" s="423" t="s">
        <v>730</v>
      </c>
      <c r="O6" s="445" t="s">
        <v>763</v>
      </c>
      <c r="P6" s="229" t="s">
        <v>374</v>
      </c>
      <c r="Q6" s="219" t="s">
        <v>693</v>
      </c>
      <c r="R6" s="219" t="s">
        <v>695</v>
      </c>
      <c r="S6" s="219" t="s">
        <v>728</v>
      </c>
      <c r="T6" s="219" t="s">
        <v>727</v>
      </c>
      <c r="U6" s="220" t="s">
        <v>375</v>
      </c>
      <c r="V6" s="225"/>
      <c r="W6" s="225"/>
      <c r="X6" s="225"/>
      <c r="Y6" s="225"/>
    </row>
    <row r="7" spans="1:30" s="31" customFormat="1" x14ac:dyDescent="0.25">
      <c r="B7" s="196" t="s">
        <v>371</v>
      </c>
      <c r="C7" s="414">
        <f>SUM(C8:C300)</f>
        <v>5533611</v>
      </c>
      <c r="D7" s="419"/>
      <c r="E7" s="424"/>
      <c r="F7" s="167">
        <f>SUM(F8:F300)</f>
        <v>2035</v>
      </c>
      <c r="G7" s="425">
        <f>Lisäosat[[#This Row],[Saamenkielisen väestön määrä 31.12.2022]]/Lisäosat[[#This Row],[Asukasmäärä 31.12.2022]]</f>
        <v>3.6775263024451846E-4</v>
      </c>
      <c r="H7" s="172">
        <f>SUM(H8:H300)</f>
        <v>2362494</v>
      </c>
      <c r="I7" s="167">
        <f>SUM(I8:I300)</f>
        <v>2363007</v>
      </c>
      <c r="J7" s="352">
        <v>0.99984103806984104</v>
      </c>
      <c r="K7" s="434">
        <v>1</v>
      </c>
      <c r="L7" s="439"/>
      <c r="M7" s="14">
        <f>SUM(M8:M300)</f>
        <v>3788663.6812551469</v>
      </c>
      <c r="N7" s="440">
        <f>M7/C7</f>
        <v>0.68466389871914501</v>
      </c>
      <c r="O7" s="446">
        <v>0.12156988932900219</v>
      </c>
      <c r="P7" s="199">
        <f>SUM(P8:P300)</f>
        <v>65290684.992739238</v>
      </c>
      <c r="Q7" s="29">
        <f>SUM(Q8:Q300)</f>
        <v>1178687.44</v>
      </c>
      <c r="R7" s="29">
        <f>SUM(R8:R300)</f>
        <v>72285664.632083371</v>
      </c>
      <c r="S7" s="29">
        <f t="shared" ref="S7:T7" si="0">SUM(S8:S300)</f>
        <v>106854028.41000012</v>
      </c>
      <c r="T7" s="29">
        <f t="shared" si="0"/>
        <v>32044755.247979473</v>
      </c>
      <c r="U7" s="181">
        <f>SUM(U8:U300)</f>
        <v>277653820.72280204</v>
      </c>
      <c r="V7" s="30"/>
      <c r="W7" s="30"/>
      <c r="X7" s="107"/>
      <c r="Y7" s="107"/>
    </row>
    <row r="8" spans="1:30" x14ac:dyDescent="0.25">
      <c r="A8" s="23">
        <v>5</v>
      </c>
      <c r="B8" s="196" t="s">
        <v>12</v>
      </c>
      <c r="C8" s="415">
        <v>9183</v>
      </c>
      <c r="D8" s="420">
        <v>0.6011333333333333</v>
      </c>
      <c r="E8" s="426">
        <v>0</v>
      </c>
      <c r="F8" s="158">
        <v>0</v>
      </c>
      <c r="G8" s="427">
        <v>0</v>
      </c>
      <c r="H8" s="259">
        <v>3430</v>
      </c>
      <c r="I8" s="14">
        <v>3393</v>
      </c>
      <c r="J8" s="336">
        <v>1.0109048040082522</v>
      </c>
      <c r="K8" s="435">
        <v>1.011124315323183</v>
      </c>
      <c r="L8" s="441">
        <v>0.52820144806866898</v>
      </c>
      <c r="M8" s="14">
        <f>Lisäosat[[#This Row],[HYTE-kerroin (sis. Kulttuurihyte)]]*Lisäosat[[#This Row],[Asukasmäärä 31.12.2022]]</f>
        <v>4850.4738976145873</v>
      </c>
      <c r="N8" s="435">
        <f>Lisäosat[[#This Row],[HYTE-kerroin (sis. Kulttuurihyte)]]/$N$7</f>
        <v>0.77147553574362149</v>
      </c>
      <c r="O8" s="447">
        <v>0</v>
      </c>
      <c r="P8" s="138">
        <v>345509.781166</v>
      </c>
      <c r="Q8" s="35">
        <v>0</v>
      </c>
      <c r="R8" s="35">
        <v>121635.52509772754</v>
      </c>
      <c r="S8" s="35">
        <v>136800.91960180725</v>
      </c>
      <c r="T8" s="35">
        <v>0</v>
      </c>
      <c r="U8" s="314">
        <f>SUM(P8:T8)</f>
        <v>603946.22586553474</v>
      </c>
      <c r="X8" s="10"/>
      <c r="Y8" s="10"/>
      <c r="Z8" s="108"/>
    </row>
    <row r="9" spans="1:30" x14ac:dyDescent="0.25">
      <c r="A9" s="23">
        <v>9</v>
      </c>
      <c r="B9" s="196" t="s">
        <v>13</v>
      </c>
      <c r="C9" s="415">
        <v>2447</v>
      </c>
      <c r="D9" s="420">
        <v>2.8199999999999999E-2</v>
      </c>
      <c r="E9" s="426">
        <v>0</v>
      </c>
      <c r="F9" s="158">
        <v>0</v>
      </c>
      <c r="G9" s="427">
        <v>0</v>
      </c>
      <c r="H9" s="259">
        <v>696</v>
      </c>
      <c r="I9" s="14">
        <v>981</v>
      </c>
      <c r="J9" s="336">
        <v>0.70948012232415902</v>
      </c>
      <c r="K9" s="435">
        <v>0.70963418125626732</v>
      </c>
      <c r="L9" s="441">
        <v>0.61471772564324201</v>
      </c>
      <c r="M9" s="14">
        <f>Lisäosat[[#This Row],[HYTE-kerroin (sis. Kulttuurihyte)]]*Lisäosat[[#This Row],[Asukasmäärä 31.12.2022]]</f>
        <v>1504.2142746490133</v>
      </c>
      <c r="N9" s="435">
        <f>Lisäosat[[#This Row],[HYTE-kerroin (sis. Kulttuurihyte)]]/$N$7</f>
        <v>0.89783867207434642</v>
      </c>
      <c r="O9" s="447">
        <v>0</v>
      </c>
      <c r="P9" s="138">
        <v>4319.0479859999996</v>
      </c>
      <c r="Q9" s="35">
        <v>0</v>
      </c>
      <c r="R9" s="35">
        <v>22747.820424096528</v>
      </c>
      <c r="S9" s="35">
        <v>42424.286862228029</v>
      </c>
      <c r="T9" s="35">
        <v>0</v>
      </c>
      <c r="U9" s="314">
        <f>SUM(P9:T9)</f>
        <v>69491.155272324555</v>
      </c>
      <c r="X9" s="10"/>
      <c r="Y9" s="10"/>
      <c r="Z9" s="108"/>
    </row>
    <row r="10" spans="1:30" x14ac:dyDescent="0.25">
      <c r="A10" s="23">
        <v>10</v>
      </c>
      <c r="B10" s="196" t="s">
        <v>14</v>
      </c>
      <c r="C10" s="415">
        <v>11102</v>
      </c>
      <c r="D10" s="420">
        <v>0.54486666666666661</v>
      </c>
      <c r="E10" s="426">
        <v>0</v>
      </c>
      <c r="F10" s="158">
        <v>1</v>
      </c>
      <c r="G10" s="427">
        <v>9.0073860565663844E-5</v>
      </c>
      <c r="H10" s="259">
        <v>4154</v>
      </c>
      <c r="I10" s="14">
        <v>4215</v>
      </c>
      <c r="J10" s="336">
        <v>0.98552787663107944</v>
      </c>
      <c r="K10" s="435">
        <v>0.98574187751349929</v>
      </c>
      <c r="L10" s="441">
        <v>0.59334019783924596</v>
      </c>
      <c r="M10" s="14">
        <f>Lisäosat[[#This Row],[HYTE-kerroin (sis. Kulttuurihyte)]]*Lisäosat[[#This Row],[Asukasmäärä 31.12.2022]]</f>
        <v>6587.2628764113088</v>
      </c>
      <c r="N10" s="435">
        <f>Lisäosat[[#This Row],[HYTE-kerroin (sis. Kulttuurihyte)]]/$N$7</f>
        <v>0.86661528225638074</v>
      </c>
      <c r="O10" s="447">
        <v>0</v>
      </c>
      <c r="P10" s="138">
        <v>378613.77820933331</v>
      </c>
      <c r="Q10" s="35">
        <v>0</v>
      </c>
      <c r="R10" s="35">
        <v>143362.55284642879</v>
      </c>
      <c r="S10" s="35">
        <v>185784.65489631565</v>
      </c>
      <c r="T10" s="35">
        <v>0</v>
      </c>
      <c r="U10" s="314">
        <f t="shared" ref="U10:U72" si="1">SUM(P10:T10)</f>
        <v>707760.98595207778</v>
      </c>
      <c r="X10" s="10"/>
      <c r="Y10" s="10"/>
      <c r="Z10" s="108"/>
    </row>
    <row r="11" spans="1:30" x14ac:dyDescent="0.25">
      <c r="A11" s="23">
        <v>16</v>
      </c>
      <c r="B11" s="196" t="s">
        <v>15</v>
      </c>
      <c r="C11" s="415">
        <v>8014</v>
      </c>
      <c r="D11" s="420">
        <v>0</v>
      </c>
      <c r="E11" s="426">
        <v>0</v>
      </c>
      <c r="F11" s="158">
        <v>3</v>
      </c>
      <c r="G11" s="427">
        <v>3.7434489643124529E-4</v>
      </c>
      <c r="H11" s="259">
        <v>2334</v>
      </c>
      <c r="I11" s="14">
        <v>2925</v>
      </c>
      <c r="J11" s="336">
        <v>0.79794871794871791</v>
      </c>
      <c r="K11" s="435">
        <v>0.7981219872532358</v>
      </c>
      <c r="L11" s="441">
        <v>0.66761520654638795</v>
      </c>
      <c r="M11" s="14">
        <f>Lisäosat[[#This Row],[HYTE-kerroin (sis. Kulttuurihyte)]]*Lisäosat[[#This Row],[Asukasmäärä 31.12.2022]]</f>
        <v>5350.2682652627527</v>
      </c>
      <c r="N11" s="435">
        <f>Lisäosat[[#This Row],[HYTE-kerroin (sis. Kulttuurihyte)]]/$N$7</f>
        <v>0.97509918048161826</v>
      </c>
      <c r="O11" s="447">
        <v>0</v>
      </c>
      <c r="P11" s="138">
        <v>0</v>
      </c>
      <c r="Q11" s="35">
        <v>0</v>
      </c>
      <c r="R11" s="35">
        <v>83789.559836601344</v>
      </c>
      <c r="S11" s="35">
        <v>150896.92971325177</v>
      </c>
      <c r="T11" s="35">
        <v>0</v>
      </c>
      <c r="U11" s="314">
        <f t="shared" si="1"/>
        <v>234686.48954985311</v>
      </c>
      <c r="X11" s="10"/>
      <c r="Y11" s="10"/>
      <c r="Z11" s="108"/>
    </row>
    <row r="12" spans="1:30" x14ac:dyDescent="0.25">
      <c r="A12" s="23">
        <v>18</v>
      </c>
      <c r="B12" s="196" t="s">
        <v>16</v>
      </c>
      <c r="C12" s="415">
        <v>4763</v>
      </c>
      <c r="D12" s="420">
        <v>0</v>
      </c>
      <c r="E12" s="426">
        <v>0</v>
      </c>
      <c r="F12" s="158">
        <v>0</v>
      </c>
      <c r="G12" s="427">
        <v>0</v>
      </c>
      <c r="H12" s="259">
        <v>1352</v>
      </c>
      <c r="I12" s="14">
        <v>2198</v>
      </c>
      <c r="J12" s="336">
        <v>0.61510464058234759</v>
      </c>
      <c r="K12" s="435">
        <v>0.61523820650066052</v>
      </c>
      <c r="L12" s="441">
        <v>0.51756004788173104</v>
      </c>
      <c r="M12" s="14">
        <f>Lisäosat[[#This Row],[HYTE-kerroin (sis. Kulttuurihyte)]]*Lisäosat[[#This Row],[Asukasmäärä 31.12.2022]]</f>
        <v>2465.1385080606851</v>
      </c>
      <c r="N12" s="435">
        <f>Lisäosat[[#This Row],[HYTE-kerroin (sis. Kulttuurihyte)]]/$N$7</f>
        <v>0.75593301888703579</v>
      </c>
      <c r="O12" s="447">
        <v>0</v>
      </c>
      <c r="P12" s="138">
        <v>0</v>
      </c>
      <c r="Q12" s="35">
        <v>0</v>
      </c>
      <c r="R12" s="35">
        <v>38387.972466070663</v>
      </c>
      <c r="S12" s="35">
        <v>69525.828190597342</v>
      </c>
      <c r="T12" s="35">
        <v>0</v>
      </c>
      <c r="U12" s="314">
        <f t="shared" si="1"/>
        <v>107913.800656668</v>
      </c>
      <c r="X12" s="10"/>
      <c r="Y12" s="10"/>
      <c r="Z12" s="108"/>
    </row>
    <row r="13" spans="1:30" x14ac:dyDescent="0.25">
      <c r="A13" s="23">
        <v>19</v>
      </c>
      <c r="B13" s="196" t="s">
        <v>17</v>
      </c>
      <c r="C13" s="415">
        <v>3965</v>
      </c>
      <c r="D13" s="420">
        <v>0</v>
      </c>
      <c r="E13" s="426">
        <v>0</v>
      </c>
      <c r="F13" s="158">
        <v>0</v>
      </c>
      <c r="G13" s="427">
        <v>0</v>
      </c>
      <c r="H13" s="259">
        <v>1165</v>
      </c>
      <c r="I13" s="14">
        <v>1793</v>
      </c>
      <c r="J13" s="336">
        <v>0.64974902398215284</v>
      </c>
      <c r="K13" s="435">
        <v>0.64989011269996666</v>
      </c>
      <c r="L13" s="441">
        <v>0.44205981307470799</v>
      </c>
      <c r="M13" s="14">
        <f>Lisäosat[[#This Row],[HYTE-kerroin (sis. Kulttuurihyte)]]*Lisäosat[[#This Row],[Asukasmäärä 31.12.2022]]</f>
        <v>1752.7671588412172</v>
      </c>
      <c r="N13" s="435">
        <f>Lisäosat[[#This Row],[HYTE-kerroin (sis. Kulttuurihyte)]]/$N$7</f>
        <v>0.64565959137279516</v>
      </c>
      <c r="O13" s="447">
        <v>0.20284858479761395</v>
      </c>
      <c r="P13" s="138">
        <v>0</v>
      </c>
      <c r="Q13" s="35">
        <v>0</v>
      </c>
      <c r="R13" s="35">
        <v>33756.26728880532</v>
      </c>
      <c r="S13" s="35">
        <v>49434.377802805393</v>
      </c>
      <c r="T13" s="35">
        <v>8235.9771005188031</v>
      </c>
      <c r="U13" s="314">
        <f t="shared" si="1"/>
        <v>91426.622192129522</v>
      </c>
      <c r="X13" s="10"/>
      <c r="Y13" s="10"/>
      <c r="Z13" s="108"/>
    </row>
    <row r="14" spans="1:30" x14ac:dyDescent="0.25">
      <c r="A14" s="23">
        <v>20</v>
      </c>
      <c r="B14" s="196" t="s">
        <v>18</v>
      </c>
      <c r="C14" s="415">
        <v>16473</v>
      </c>
      <c r="D14" s="420">
        <v>0</v>
      </c>
      <c r="E14" s="426">
        <v>0</v>
      </c>
      <c r="F14" s="158">
        <v>0</v>
      </c>
      <c r="G14" s="427">
        <v>0</v>
      </c>
      <c r="H14" s="259">
        <v>4786</v>
      </c>
      <c r="I14" s="14">
        <v>6937</v>
      </c>
      <c r="J14" s="336">
        <v>0.6899235980971602</v>
      </c>
      <c r="K14" s="435">
        <v>0.69007341045893711</v>
      </c>
      <c r="L14" s="441">
        <v>0.55994532947488695</v>
      </c>
      <c r="M14" s="14">
        <f>Lisäosat[[#This Row],[HYTE-kerroin (sis. Kulttuurihyte)]]*Lisäosat[[#This Row],[Asukasmäärä 31.12.2022]]</f>
        <v>9223.9794124398122</v>
      </c>
      <c r="N14" s="435">
        <f>Lisäosat[[#This Row],[HYTE-kerroin (sis. Kulttuurihyte)]]/$N$7</f>
        <v>0.81783971744737971</v>
      </c>
      <c r="O14" s="447">
        <v>0</v>
      </c>
      <c r="P14" s="138">
        <v>0</v>
      </c>
      <c r="Q14" s="35">
        <v>0</v>
      </c>
      <c r="R14" s="35">
        <v>148915.28870541992</v>
      </c>
      <c r="S14" s="35">
        <v>260149.60448101131</v>
      </c>
      <c r="T14" s="35">
        <v>0</v>
      </c>
      <c r="U14" s="314">
        <f t="shared" si="1"/>
        <v>409064.89318643126</v>
      </c>
      <c r="X14" s="10"/>
      <c r="Y14" s="10"/>
      <c r="Z14" s="108"/>
    </row>
    <row r="15" spans="1:30" x14ac:dyDescent="0.25">
      <c r="A15" s="23">
        <v>46</v>
      </c>
      <c r="B15" s="196" t="s">
        <v>19</v>
      </c>
      <c r="C15" s="415">
        <v>1341</v>
      </c>
      <c r="D15" s="420">
        <v>1.2921</v>
      </c>
      <c r="E15" s="426">
        <v>0</v>
      </c>
      <c r="F15" s="158">
        <v>0</v>
      </c>
      <c r="G15" s="427">
        <v>0</v>
      </c>
      <c r="H15" s="259">
        <v>380</v>
      </c>
      <c r="I15" s="14">
        <v>466</v>
      </c>
      <c r="J15" s="336">
        <v>0.81545064377682408</v>
      </c>
      <c r="K15" s="435">
        <v>0.81562771350917362</v>
      </c>
      <c r="L15" s="441">
        <v>0.543023522745118</v>
      </c>
      <c r="M15" s="14">
        <f>Lisäosat[[#This Row],[HYTE-kerroin (sis. Kulttuurihyte)]]*Lisäosat[[#This Row],[Asukasmäärä 31.12.2022]]</f>
        <v>728.19454400120321</v>
      </c>
      <c r="N15" s="435">
        <f>Lisäosat[[#This Row],[HYTE-kerroin (sis. Kulttuurihyte)]]/$N$7</f>
        <v>0.79312422308375707</v>
      </c>
      <c r="O15" s="447">
        <v>0</v>
      </c>
      <c r="P15" s="138">
        <v>162675.11219850002</v>
      </c>
      <c r="Q15" s="35">
        <v>0</v>
      </c>
      <c r="R15" s="35">
        <v>14328.213605987004</v>
      </c>
      <c r="S15" s="35">
        <v>20537.721750729193</v>
      </c>
      <c r="T15" s="35">
        <v>0</v>
      </c>
      <c r="U15" s="314">
        <f t="shared" si="1"/>
        <v>197541.04755521621</v>
      </c>
      <c r="X15" s="10"/>
      <c r="Y15" s="10"/>
      <c r="Z15" s="108"/>
    </row>
    <row r="16" spans="1:30" x14ac:dyDescent="0.25">
      <c r="A16" s="23">
        <v>47</v>
      </c>
      <c r="B16" s="196" t="s">
        <v>20</v>
      </c>
      <c r="C16" s="415">
        <v>1811</v>
      </c>
      <c r="D16" s="420">
        <v>1.9494500000000001</v>
      </c>
      <c r="E16" s="426">
        <v>1</v>
      </c>
      <c r="F16" s="158">
        <v>182</v>
      </c>
      <c r="G16" s="427">
        <v>0.10049696300386526</v>
      </c>
      <c r="H16" s="259">
        <v>643</v>
      </c>
      <c r="I16" s="14">
        <v>741</v>
      </c>
      <c r="J16" s="336">
        <v>0.86774628879892035</v>
      </c>
      <c r="K16" s="435">
        <v>0.86793471418588586</v>
      </c>
      <c r="L16" s="441">
        <v>0.42178809632557401</v>
      </c>
      <c r="M16" s="14">
        <f>Lisäosat[[#This Row],[HYTE-kerroin (sis. Kulttuurihyte)]]*Lisäosat[[#This Row],[Asukasmäärä 31.12.2022]]</f>
        <v>763.85824244561456</v>
      </c>
      <c r="N16" s="435">
        <f>Lisäosat[[#This Row],[HYTE-kerroin (sis. Kulttuurihyte)]]/$N$7</f>
        <v>0.61605131673313929</v>
      </c>
      <c r="O16" s="447">
        <v>0</v>
      </c>
      <c r="P16" s="138">
        <v>662913.33819150005</v>
      </c>
      <c r="Q16" s="35">
        <v>166553.66</v>
      </c>
      <c r="R16" s="35">
        <v>20590.969952817373</v>
      </c>
      <c r="S16" s="35">
        <v>21543.567127197741</v>
      </c>
      <c r="T16" s="35">
        <v>0</v>
      </c>
      <c r="U16" s="314">
        <f t="shared" si="1"/>
        <v>871601.53527151525</v>
      </c>
      <c r="X16" s="10"/>
      <c r="Y16" s="10"/>
      <c r="Z16" s="108"/>
    </row>
    <row r="17" spans="1:26" x14ac:dyDescent="0.25">
      <c r="A17" s="23">
        <v>49</v>
      </c>
      <c r="B17" s="196" t="s">
        <v>21</v>
      </c>
      <c r="C17" s="415">
        <v>305274</v>
      </c>
      <c r="D17" s="420">
        <v>0</v>
      </c>
      <c r="E17" s="426">
        <v>0</v>
      </c>
      <c r="F17" s="158">
        <v>16</v>
      </c>
      <c r="G17" s="427">
        <v>5.2411931576223324E-5</v>
      </c>
      <c r="H17" s="259">
        <v>129657</v>
      </c>
      <c r="I17" s="14">
        <v>140042</v>
      </c>
      <c r="J17" s="336">
        <v>0.92584367546878799</v>
      </c>
      <c r="K17" s="435">
        <v>0.92604471632032681</v>
      </c>
      <c r="L17" s="441">
        <v>0.72935882238621197</v>
      </c>
      <c r="M17" s="14">
        <f>Lisäosat[[#This Row],[HYTE-kerroin (sis. Kulttuurihyte)]]*Lisäosat[[#This Row],[Asukasmäärä 31.12.2022]]</f>
        <v>222654.28514512847</v>
      </c>
      <c r="N17" s="435">
        <f>Lisäosat[[#This Row],[HYTE-kerroin (sis. Kulttuurihyte)]]/$N$7</f>
        <v>1.0652800940004012</v>
      </c>
      <c r="O17" s="447">
        <v>1.7596562162483176</v>
      </c>
      <c r="P17" s="138">
        <v>0</v>
      </c>
      <c r="Q17" s="35">
        <v>0</v>
      </c>
      <c r="R17" s="35">
        <v>3703335.6089626262</v>
      </c>
      <c r="S17" s="35">
        <v>6279656.7106806133</v>
      </c>
      <c r="T17" s="35">
        <v>5500695.4676120458</v>
      </c>
      <c r="U17" s="314">
        <f t="shared" si="1"/>
        <v>15483687.787255287</v>
      </c>
      <c r="X17" s="10"/>
      <c r="Y17" s="10"/>
      <c r="Z17" s="108"/>
    </row>
    <row r="18" spans="1:26" x14ac:dyDescent="0.25">
      <c r="A18" s="23">
        <v>50</v>
      </c>
      <c r="B18" s="196" t="s">
        <v>22</v>
      </c>
      <c r="C18" s="415">
        <v>11276</v>
      </c>
      <c r="D18" s="420">
        <v>0</v>
      </c>
      <c r="E18" s="426">
        <v>0</v>
      </c>
      <c r="F18" s="158">
        <v>0</v>
      </c>
      <c r="G18" s="427">
        <v>0</v>
      </c>
      <c r="H18" s="259">
        <v>4011</v>
      </c>
      <c r="I18" s="14">
        <v>4732</v>
      </c>
      <c r="J18" s="336">
        <v>0.84763313609467461</v>
      </c>
      <c r="K18" s="435">
        <v>0.84781719404310385</v>
      </c>
      <c r="L18" s="441">
        <v>0.43200013730818099</v>
      </c>
      <c r="M18" s="14">
        <f>Lisäosat[[#This Row],[HYTE-kerroin (sis. Kulttuurihyte)]]*Lisäosat[[#This Row],[Asukasmäärä 31.12.2022]]</f>
        <v>4871.2335482870485</v>
      </c>
      <c r="N18" s="435">
        <f>Lisäosat[[#This Row],[HYTE-kerroin (sis. Kulttuurihyte)]]/$N$7</f>
        <v>0.63096672413480226</v>
      </c>
      <c r="O18" s="447">
        <v>0</v>
      </c>
      <c r="P18" s="138">
        <v>0</v>
      </c>
      <c r="Q18" s="35">
        <v>0</v>
      </c>
      <c r="R18" s="35">
        <v>125235.82550839351</v>
      </c>
      <c r="S18" s="35">
        <v>137386.41688775321</v>
      </c>
      <c r="T18" s="35">
        <v>0</v>
      </c>
      <c r="U18" s="314">
        <f t="shared" si="1"/>
        <v>262622.2423961467</v>
      </c>
      <c r="X18" s="10"/>
      <c r="Y18" s="10"/>
      <c r="Z18" s="108"/>
    </row>
    <row r="19" spans="1:26" x14ac:dyDescent="0.25">
      <c r="A19" s="23">
        <v>51</v>
      </c>
      <c r="B19" s="196" t="s">
        <v>23</v>
      </c>
      <c r="C19" s="415">
        <v>9211</v>
      </c>
      <c r="D19" s="420">
        <v>0</v>
      </c>
      <c r="E19" s="426">
        <v>0</v>
      </c>
      <c r="F19" s="158">
        <v>0</v>
      </c>
      <c r="G19" s="427">
        <v>0</v>
      </c>
      <c r="H19" s="259">
        <v>3833</v>
      </c>
      <c r="I19" s="14">
        <v>3885</v>
      </c>
      <c r="J19" s="336">
        <v>0.98661518661518666</v>
      </c>
      <c r="K19" s="435">
        <v>0.98682942359980264</v>
      </c>
      <c r="L19" s="441">
        <v>0.62911426441668195</v>
      </c>
      <c r="M19" s="14">
        <f>Lisäosat[[#This Row],[HYTE-kerroin (sis. Kulttuurihyte)]]*Lisäosat[[#This Row],[Asukasmäärä 31.12.2022]]</f>
        <v>5794.7714895420577</v>
      </c>
      <c r="N19" s="435">
        <f>Lisäosat[[#This Row],[HYTE-kerroin (sis. Kulttuurihyte)]]/$N$7</f>
        <v>0.91886583416128098</v>
      </c>
      <c r="O19" s="447">
        <v>0</v>
      </c>
      <c r="P19" s="138">
        <v>0</v>
      </c>
      <c r="Q19" s="35">
        <v>0</v>
      </c>
      <c r="R19" s="35">
        <v>119074.88425218895</v>
      </c>
      <c r="S19" s="35">
        <v>163433.52946225408</v>
      </c>
      <c r="T19" s="35">
        <v>0</v>
      </c>
      <c r="U19" s="314">
        <f t="shared" si="1"/>
        <v>282508.41371444304</v>
      </c>
      <c r="X19" s="10"/>
      <c r="Y19" s="10"/>
      <c r="Z19" s="108"/>
    </row>
    <row r="20" spans="1:26" x14ac:dyDescent="0.25">
      <c r="A20" s="23">
        <v>52</v>
      </c>
      <c r="B20" s="196" t="s">
        <v>24</v>
      </c>
      <c r="C20" s="415">
        <v>2346</v>
      </c>
      <c r="D20" s="420">
        <v>0.77395000000000003</v>
      </c>
      <c r="E20" s="426">
        <v>0</v>
      </c>
      <c r="F20" s="158">
        <v>0</v>
      </c>
      <c r="G20" s="427">
        <v>0</v>
      </c>
      <c r="H20" s="259">
        <v>822</v>
      </c>
      <c r="I20" s="14">
        <v>952</v>
      </c>
      <c r="J20" s="336">
        <v>0.86344537815126055</v>
      </c>
      <c r="K20" s="435">
        <v>0.8636328696238279</v>
      </c>
      <c r="L20" s="441">
        <v>0.53619280145779502</v>
      </c>
      <c r="M20" s="14">
        <f>Lisäosat[[#This Row],[HYTE-kerroin (sis. Kulttuurihyte)]]*Lisäosat[[#This Row],[Asukasmäärä 31.12.2022]]</f>
        <v>1257.908312219987</v>
      </c>
      <c r="N20" s="435">
        <f>Lisäosat[[#This Row],[HYTE-kerroin (sis. Kulttuurihyte)]]/$N$7</f>
        <v>0.78314747200910306</v>
      </c>
      <c r="O20" s="447">
        <v>0</v>
      </c>
      <c r="P20" s="138">
        <v>113643.83055300001</v>
      </c>
      <c r="Q20" s="35">
        <v>0</v>
      </c>
      <c r="R20" s="35">
        <v>26541.683529001253</v>
      </c>
      <c r="S20" s="35">
        <v>35477.567247827101</v>
      </c>
      <c r="T20" s="35">
        <v>0</v>
      </c>
      <c r="U20" s="314">
        <f t="shared" si="1"/>
        <v>175663.08132982836</v>
      </c>
      <c r="X20" s="10"/>
      <c r="Y20" s="10"/>
      <c r="Z20" s="108"/>
    </row>
    <row r="21" spans="1:26" x14ac:dyDescent="0.25">
      <c r="A21" s="23">
        <v>61</v>
      </c>
      <c r="B21" s="196" t="s">
        <v>25</v>
      </c>
      <c r="C21" s="415">
        <v>16459</v>
      </c>
      <c r="D21" s="420">
        <v>0</v>
      </c>
      <c r="E21" s="426">
        <v>0</v>
      </c>
      <c r="F21" s="158">
        <v>0</v>
      </c>
      <c r="G21" s="427">
        <v>0</v>
      </c>
      <c r="H21" s="259">
        <v>7918</v>
      </c>
      <c r="I21" s="14">
        <v>6224</v>
      </c>
      <c r="J21" s="336">
        <v>1.2721722365038561</v>
      </c>
      <c r="K21" s="435">
        <v>1.2724484803196399</v>
      </c>
      <c r="L21" s="441">
        <v>0.58558202015412597</v>
      </c>
      <c r="M21" s="14">
        <f>Lisäosat[[#This Row],[HYTE-kerroin (sis. Kulttuurihyte)]]*Lisäosat[[#This Row],[Asukasmäärä 31.12.2022]]</f>
        <v>9638.0944697167597</v>
      </c>
      <c r="N21" s="435">
        <f>Lisäosat[[#This Row],[HYTE-kerroin (sis. Kulttuurihyte)]]/$N$7</f>
        <v>0.85528391558196748</v>
      </c>
      <c r="O21" s="447">
        <v>0</v>
      </c>
      <c r="P21" s="138">
        <v>0</v>
      </c>
      <c r="Q21" s="35">
        <v>0</v>
      </c>
      <c r="R21" s="35">
        <v>274356.30694231048</v>
      </c>
      <c r="S21" s="35">
        <v>271829.14793434314</v>
      </c>
      <c r="T21" s="35">
        <v>0</v>
      </c>
      <c r="U21" s="314">
        <f t="shared" si="1"/>
        <v>546185.45487665362</v>
      </c>
      <c r="X21" s="10"/>
      <c r="Y21" s="10"/>
      <c r="Z21" s="108"/>
    </row>
    <row r="22" spans="1:26" x14ac:dyDescent="0.25">
      <c r="A22" s="23">
        <v>69</v>
      </c>
      <c r="B22" s="196" t="s">
        <v>26</v>
      </c>
      <c r="C22" s="415">
        <v>6687</v>
      </c>
      <c r="D22" s="420">
        <v>0.78915000000000002</v>
      </c>
      <c r="E22" s="426">
        <v>0</v>
      </c>
      <c r="F22" s="158">
        <v>0</v>
      </c>
      <c r="G22" s="427">
        <v>0</v>
      </c>
      <c r="H22" s="259">
        <v>2716</v>
      </c>
      <c r="I22" s="14">
        <v>2638</v>
      </c>
      <c r="J22" s="336">
        <v>1.0295678544351781</v>
      </c>
      <c r="K22" s="435">
        <v>1.0297914183084937</v>
      </c>
      <c r="L22" s="441">
        <v>0.58715960853367499</v>
      </c>
      <c r="M22" s="14">
        <f>Lisäosat[[#This Row],[HYTE-kerroin (sis. Kulttuurihyte)]]*Lisäosat[[#This Row],[Asukasmäärä 31.12.2022]]</f>
        <v>3926.3363022646845</v>
      </c>
      <c r="N22" s="435">
        <f>Lisäosat[[#This Row],[HYTE-kerroin (sis. Kulttuurihyte)]]/$N$7</f>
        <v>0.85758809487709364</v>
      </c>
      <c r="O22" s="447">
        <v>0</v>
      </c>
      <c r="P22" s="138">
        <v>330290.31226949999</v>
      </c>
      <c r="Q22" s="35">
        <v>0</v>
      </c>
      <c r="R22" s="35">
        <v>90209.419306398559</v>
      </c>
      <c r="S22" s="35">
        <v>110736.89461145674</v>
      </c>
      <c r="T22" s="35">
        <v>0</v>
      </c>
      <c r="U22" s="314">
        <f t="shared" si="1"/>
        <v>531236.62618735526</v>
      </c>
      <c r="X22" s="10"/>
      <c r="Y22" s="10"/>
      <c r="Z22" s="108"/>
    </row>
    <row r="23" spans="1:26" x14ac:dyDescent="0.25">
      <c r="A23" s="23">
        <v>71</v>
      </c>
      <c r="B23" s="196" t="s">
        <v>27</v>
      </c>
      <c r="C23" s="415">
        <v>6591</v>
      </c>
      <c r="D23" s="420">
        <v>0.6731166666666667</v>
      </c>
      <c r="E23" s="426">
        <v>0</v>
      </c>
      <c r="F23" s="158">
        <v>2</v>
      </c>
      <c r="G23" s="427">
        <v>3.0344409042633893E-4</v>
      </c>
      <c r="H23" s="259">
        <v>2614</v>
      </c>
      <c r="I23" s="14">
        <v>2518</v>
      </c>
      <c r="J23" s="336">
        <v>1.0381254964257347</v>
      </c>
      <c r="K23" s="435">
        <v>1.038350918534602</v>
      </c>
      <c r="L23" s="441">
        <v>0.47106258426027903</v>
      </c>
      <c r="M23" s="14">
        <f>Lisäosat[[#This Row],[HYTE-kerroin (sis. Kulttuurihyte)]]*Lisäosat[[#This Row],[Asukasmäärä 31.12.2022]]</f>
        <v>3104.7734928594991</v>
      </c>
      <c r="N23" s="435">
        <f>Lisäosat[[#This Row],[HYTE-kerroin (sis. Kulttuurihyte)]]/$N$7</f>
        <v>0.68802018792218067</v>
      </c>
      <c r="O23" s="447">
        <v>0</v>
      </c>
      <c r="P23" s="138">
        <v>277681.28295050003</v>
      </c>
      <c r="Q23" s="35">
        <v>0</v>
      </c>
      <c r="R23" s="35">
        <v>89653.398843206451</v>
      </c>
      <c r="S23" s="35">
        <v>87565.849841471238</v>
      </c>
      <c r="T23" s="35">
        <v>0</v>
      </c>
      <c r="U23" s="314">
        <f t="shared" si="1"/>
        <v>454900.53163517773</v>
      </c>
      <c r="X23" s="10"/>
      <c r="Y23" s="10"/>
      <c r="Z23" s="108"/>
    </row>
    <row r="24" spans="1:26" x14ac:dyDescent="0.25">
      <c r="A24" s="23">
        <v>72</v>
      </c>
      <c r="B24" s="196" t="s">
        <v>28</v>
      </c>
      <c r="C24" s="415">
        <v>960</v>
      </c>
      <c r="D24" s="420">
        <v>0.99881666666666669</v>
      </c>
      <c r="E24" s="426">
        <v>0</v>
      </c>
      <c r="F24" s="158">
        <v>0</v>
      </c>
      <c r="G24" s="427">
        <v>0</v>
      </c>
      <c r="H24" s="259">
        <v>248</v>
      </c>
      <c r="I24" s="14">
        <v>338</v>
      </c>
      <c r="J24" s="336">
        <v>0.73372781065088755</v>
      </c>
      <c r="K24" s="435">
        <v>0.73388713480869017</v>
      </c>
      <c r="L24" s="441">
        <v>0.59897940848976705</v>
      </c>
      <c r="M24" s="14">
        <f>Lisäosat[[#This Row],[HYTE-kerroin (sis. Kulttuurihyte)]]*Lisäosat[[#This Row],[Asukasmäärä 31.12.2022]]</f>
        <v>575.02023215017641</v>
      </c>
      <c r="N24" s="435">
        <f>Lisäosat[[#This Row],[HYTE-kerroin (sis. Kulttuurihyte)]]/$N$7</f>
        <v>0.87485174785807351</v>
      </c>
      <c r="O24" s="447">
        <v>3.8417596451267855E-2</v>
      </c>
      <c r="P24" s="138">
        <v>60015.297760000009</v>
      </c>
      <c r="Q24" s="35">
        <v>0</v>
      </c>
      <c r="R24" s="35">
        <v>9229.3646073540876</v>
      </c>
      <c r="S24" s="35">
        <v>16217.651761093823</v>
      </c>
      <c r="T24" s="35">
        <v>377.66034015454352</v>
      </c>
      <c r="U24" s="314">
        <f t="shared" si="1"/>
        <v>85839.97446860245</v>
      </c>
      <c r="X24" s="10"/>
      <c r="Y24" s="10"/>
      <c r="Z24" s="108"/>
    </row>
    <row r="25" spans="1:26" x14ac:dyDescent="0.25">
      <c r="A25" s="23">
        <v>74</v>
      </c>
      <c r="B25" s="196" t="s">
        <v>29</v>
      </c>
      <c r="C25" s="415">
        <v>1052</v>
      </c>
      <c r="D25" s="420">
        <v>1.4803000000000002</v>
      </c>
      <c r="E25" s="426">
        <v>0</v>
      </c>
      <c r="F25" s="158">
        <v>0</v>
      </c>
      <c r="G25" s="427">
        <v>0</v>
      </c>
      <c r="H25" s="259">
        <v>341</v>
      </c>
      <c r="I25" s="14">
        <v>397</v>
      </c>
      <c r="J25" s="336">
        <v>0.8589420654911839</v>
      </c>
      <c r="K25" s="435">
        <v>0.85912857909909013</v>
      </c>
      <c r="L25" s="441">
        <v>0.283566730081796</v>
      </c>
      <c r="M25" s="14">
        <f>Lisäosat[[#This Row],[HYTE-kerroin (sis. Kulttuurihyte)]]*Lisäosat[[#This Row],[Asukasmäärä 31.12.2022]]</f>
        <v>298.31220004604938</v>
      </c>
      <c r="N25" s="435">
        <f>Lisäosat[[#This Row],[HYTE-kerroin (sis. Kulttuurihyte)]]/$N$7</f>
        <v>0.41416924510301589</v>
      </c>
      <c r="O25" s="447">
        <v>0</v>
      </c>
      <c r="P25" s="138">
        <v>146204.81970600001</v>
      </c>
      <c r="Q25" s="35">
        <v>0</v>
      </c>
      <c r="R25" s="35">
        <v>11839.822774280379</v>
      </c>
      <c r="S25" s="35">
        <v>8413.4837453320761</v>
      </c>
      <c r="T25" s="35">
        <v>0</v>
      </c>
      <c r="U25" s="314">
        <f t="shared" si="1"/>
        <v>166458.12622561248</v>
      </c>
      <c r="X25" s="10"/>
      <c r="Y25" s="10"/>
      <c r="Z25" s="108"/>
    </row>
    <row r="26" spans="1:26" x14ac:dyDescent="0.25">
      <c r="A26" s="23">
        <v>75</v>
      </c>
      <c r="B26" s="196" t="s">
        <v>30</v>
      </c>
      <c r="C26" s="415">
        <v>19549</v>
      </c>
      <c r="D26" s="420">
        <v>0</v>
      </c>
      <c r="E26" s="426">
        <v>0</v>
      </c>
      <c r="F26" s="158">
        <v>0</v>
      </c>
      <c r="G26" s="427">
        <v>0</v>
      </c>
      <c r="H26" s="259">
        <v>6122</v>
      </c>
      <c r="I26" s="14">
        <v>7547</v>
      </c>
      <c r="J26" s="336">
        <v>0.81118325162316152</v>
      </c>
      <c r="K26" s="435">
        <v>0.81135939471943286</v>
      </c>
      <c r="L26" s="441">
        <v>0.68220138812970399</v>
      </c>
      <c r="M26" s="14">
        <f>Lisäosat[[#This Row],[HYTE-kerroin (sis. Kulttuurihyte)]]*Lisäosat[[#This Row],[Asukasmäärä 31.12.2022]]</f>
        <v>13336.354936547583</v>
      </c>
      <c r="N26" s="435">
        <f>Lisäosat[[#This Row],[HYTE-kerroin (sis. Kulttuurihyte)]]/$N$7</f>
        <v>0.99640332929186448</v>
      </c>
      <c r="O26" s="447">
        <v>0</v>
      </c>
      <c r="P26" s="138">
        <v>0</v>
      </c>
      <c r="Q26" s="35">
        <v>0</v>
      </c>
      <c r="R26" s="35">
        <v>207782.56897654952</v>
      </c>
      <c r="S26" s="35">
        <v>376133.47849434777</v>
      </c>
      <c r="T26" s="35">
        <v>0</v>
      </c>
      <c r="U26" s="314">
        <f t="shared" si="1"/>
        <v>583916.04747089732</v>
      </c>
      <c r="X26" s="10"/>
      <c r="Y26" s="10"/>
      <c r="Z26" s="108"/>
    </row>
    <row r="27" spans="1:26" x14ac:dyDescent="0.25">
      <c r="A27" s="23">
        <v>77</v>
      </c>
      <c r="B27" s="196" t="s">
        <v>31</v>
      </c>
      <c r="C27" s="415">
        <v>4601</v>
      </c>
      <c r="D27" s="420">
        <v>0.66818333333333335</v>
      </c>
      <c r="E27" s="426">
        <v>0</v>
      </c>
      <c r="F27" s="158">
        <v>0</v>
      </c>
      <c r="G27" s="427">
        <v>0</v>
      </c>
      <c r="H27" s="259">
        <v>1306</v>
      </c>
      <c r="I27" s="14">
        <v>1630</v>
      </c>
      <c r="J27" s="336">
        <v>0.80122699386503071</v>
      </c>
      <c r="K27" s="435">
        <v>0.80140097502555541</v>
      </c>
      <c r="L27" s="441">
        <v>0.57020562401741204</v>
      </c>
      <c r="M27" s="14">
        <f>Lisäosat[[#This Row],[HYTE-kerroin (sis. Kulttuurihyte)]]*Lisäosat[[#This Row],[Asukasmäärä 31.12.2022]]</f>
        <v>2623.5160761041129</v>
      </c>
      <c r="N27" s="435">
        <f>Lisäosat[[#This Row],[HYTE-kerroin (sis. Kulttuurihyte)]]/$N$7</f>
        <v>0.83282560258272831</v>
      </c>
      <c r="O27" s="447">
        <v>0</v>
      </c>
      <c r="P27" s="138">
        <v>192421.15782816667</v>
      </c>
      <c r="Q27" s="35">
        <v>0</v>
      </c>
      <c r="R27" s="35">
        <v>48302.921107812799</v>
      </c>
      <c r="S27" s="35">
        <v>73992.648837399291</v>
      </c>
      <c r="T27" s="35">
        <v>0</v>
      </c>
      <c r="U27" s="314">
        <f t="shared" si="1"/>
        <v>314716.72777337872</v>
      </c>
      <c r="X27" s="10"/>
      <c r="Y27" s="10"/>
      <c r="Z27" s="108"/>
    </row>
    <row r="28" spans="1:26" x14ac:dyDescent="0.25">
      <c r="A28" s="23">
        <v>78</v>
      </c>
      <c r="B28" s="196" t="s">
        <v>32</v>
      </c>
      <c r="C28" s="415">
        <v>7832</v>
      </c>
      <c r="D28" s="420">
        <v>0.99443333333333328</v>
      </c>
      <c r="E28" s="426">
        <v>0</v>
      </c>
      <c r="F28" s="158">
        <v>1</v>
      </c>
      <c r="G28" s="427">
        <v>1.2768130745658836E-4</v>
      </c>
      <c r="H28" s="259">
        <v>3444</v>
      </c>
      <c r="I28" s="14">
        <v>3109</v>
      </c>
      <c r="J28" s="336">
        <v>1.1077516886458669</v>
      </c>
      <c r="K28" s="435">
        <v>1.1079922296234419</v>
      </c>
      <c r="L28" s="441">
        <v>0.60191343213881598</v>
      </c>
      <c r="M28" s="14">
        <f>Lisäosat[[#This Row],[HYTE-kerroin (sis. Kulttuurihyte)]]*Lisäosat[[#This Row],[Asukasmäärä 31.12.2022]]</f>
        <v>4714.1860005112067</v>
      </c>
      <c r="N28" s="435">
        <f>Lisäosat[[#This Row],[HYTE-kerroin (sis. Kulttuurihyte)]]/$N$7</f>
        <v>0.87913709670520546</v>
      </c>
      <c r="O28" s="447">
        <v>0</v>
      </c>
      <c r="P28" s="138">
        <v>487476.07283466664</v>
      </c>
      <c r="Q28" s="35">
        <v>0</v>
      </c>
      <c r="R28" s="35">
        <v>113679.11636558145</v>
      </c>
      <c r="S28" s="35">
        <v>132957.1076263407</v>
      </c>
      <c r="T28" s="35">
        <v>0</v>
      </c>
      <c r="U28" s="314">
        <f t="shared" si="1"/>
        <v>734112.2968265888</v>
      </c>
      <c r="X28" s="10"/>
      <c r="Y28" s="10"/>
      <c r="Z28" s="108"/>
    </row>
    <row r="29" spans="1:26" x14ac:dyDescent="0.25">
      <c r="A29" s="23">
        <v>79</v>
      </c>
      <c r="B29" s="196" t="s">
        <v>33</v>
      </c>
      <c r="C29" s="415">
        <v>6753</v>
      </c>
      <c r="D29" s="420">
        <v>0</v>
      </c>
      <c r="E29" s="426">
        <v>0</v>
      </c>
      <c r="F29" s="158">
        <v>0</v>
      </c>
      <c r="G29" s="427">
        <v>0</v>
      </c>
      <c r="H29" s="259">
        <v>3857</v>
      </c>
      <c r="I29" s="14">
        <v>2500</v>
      </c>
      <c r="J29" s="336">
        <v>1.5427999999999999</v>
      </c>
      <c r="K29" s="435">
        <v>1.543135008850816</v>
      </c>
      <c r="L29" s="441">
        <v>0.54896905766486004</v>
      </c>
      <c r="M29" s="14">
        <f>Lisäosat[[#This Row],[HYTE-kerroin (sis. Kulttuurihyte)]]*Lisäosat[[#This Row],[Asukasmäärä 31.12.2022]]</f>
        <v>3707.1880464107999</v>
      </c>
      <c r="N29" s="435">
        <f>Lisäosat[[#This Row],[HYTE-kerroin (sis. Kulttuurihyte)]]/$N$7</f>
        <v>0.80180809692443245</v>
      </c>
      <c r="O29" s="447">
        <v>0</v>
      </c>
      <c r="P29" s="138">
        <v>0</v>
      </c>
      <c r="Q29" s="35">
        <v>0</v>
      </c>
      <c r="R29" s="35">
        <v>136512.35836348124</v>
      </c>
      <c r="S29" s="35">
        <v>104556.12061642767</v>
      </c>
      <c r="T29" s="35">
        <v>0</v>
      </c>
      <c r="U29" s="314">
        <f t="shared" si="1"/>
        <v>241068.47897990892</v>
      </c>
      <c r="X29" s="10"/>
      <c r="Y29" s="10"/>
      <c r="Z29" s="108"/>
    </row>
    <row r="30" spans="1:26" x14ac:dyDescent="0.25">
      <c r="A30" s="23">
        <v>81</v>
      </c>
      <c r="B30" s="196" t="s">
        <v>34</v>
      </c>
      <c r="C30" s="415">
        <v>2574</v>
      </c>
      <c r="D30" s="420">
        <v>1.0004999999999999</v>
      </c>
      <c r="E30" s="426">
        <v>0</v>
      </c>
      <c r="F30" s="158">
        <v>0</v>
      </c>
      <c r="G30" s="427">
        <v>0</v>
      </c>
      <c r="H30" s="259">
        <v>893</v>
      </c>
      <c r="I30" s="14">
        <v>896</v>
      </c>
      <c r="J30" s="336">
        <v>0.9966517857142857</v>
      </c>
      <c r="K30" s="435">
        <v>0.99686820208024107</v>
      </c>
      <c r="L30" s="441">
        <v>0.67480394746509298</v>
      </c>
      <c r="M30" s="14">
        <f>Lisäosat[[#This Row],[HYTE-kerroin (sis. Kulttuurihyte)]]*Lisäosat[[#This Row],[Asukasmäärä 31.12.2022]]</f>
        <v>1736.9453607751493</v>
      </c>
      <c r="N30" s="435">
        <f>Lisäosat[[#This Row],[HYTE-kerroin (sis. Kulttuurihyte)]]/$N$7</f>
        <v>0.98559884452430191</v>
      </c>
      <c r="O30" s="447">
        <v>0</v>
      </c>
      <c r="P30" s="138">
        <v>241780.819995</v>
      </c>
      <c r="Q30" s="35">
        <v>0</v>
      </c>
      <c r="R30" s="35">
        <v>33613.797653224479</v>
      </c>
      <c r="S30" s="35">
        <v>48988.145832305228</v>
      </c>
      <c r="T30" s="35">
        <v>0</v>
      </c>
      <c r="U30" s="314">
        <f t="shared" si="1"/>
        <v>324382.76348052971</v>
      </c>
      <c r="X30" s="10"/>
      <c r="Y30" s="10"/>
      <c r="Z30" s="108"/>
    </row>
    <row r="31" spans="1:26" x14ac:dyDescent="0.25">
      <c r="A31" s="23">
        <v>82</v>
      </c>
      <c r="B31" s="196" t="s">
        <v>35</v>
      </c>
      <c r="C31" s="415">
        <v>9359</v>
      </c>
      <c r="D31" s="420">
        <v>0</v>
      </c>
      <c r="E31" s="426">
        <v>0</v>
      </c>
      <c r="F31" s="158">
        <v>0</v>
      </c>
      <c r="G31" s="427">
        <v>0</v>
      </c>
      <c r="H31" s="259">
        <v>2850</v>
      </c>
      <c r="I31" s="14">
        <v>4128</v>
      </c>
      <c r="J31" s="336">
        <v>0.69040697674418605</v>
      </c>
      <c r="K31" s="435">
        <v>0.69055689406845</v>
      </c>
      <c r="L31" s="441">
        <v>0.64936398169077703</v>
      </c>
      <c r="M31" s="14">
        <f>Lisäosat[[#This Row],[HYTE-kerroin (sis. Kulttuurihyte)]]*Lisäosat[[#This Row],[Asukasmäärä 31.12.2022]]</f>
        <v>6077.3975046439818</v>
      </c>
      <c r="N31" s="435">
        <f>Lisäosat[[#This Row],[HYTE-kerroin (sis. Kulttuurihyte)]]/$N$7</f>
        <v>0.94844197701323762</v>
      </c>
      <c r="O31" s="447">
        <v>0</v>
      </c>
      <c r="P31" s="138">
        <v>0</v>
      </c>
      <c r="Q31" s="35">
        <v>0</v>
      </c>
      <c r="R31" s="35">
        <v>84664.277827784768</v>
      </c>
      <c r="S31" s="35">
        <v>171404.60601795965</v>
      </c>
      <c r="T31" s="35">
        <v>0</v>
      </c>
      <c r="U31" s="314">
        <f t="shared" si="1"/>
        <v>256068.88384574442</v>
      </c>
      <c r="X31" s="10"/>
      <c r="Y31" s="10"/>
      <c r="Z31" s="108"/>
    </row>
    <row r="32" spans="1:26" x14ac:dyDescent="0.25">
      <c r="A32" s="23">
        <v>86</v>
      </c>
      <c r="B32" s="196" t="s">
        <v>36</v>
      </c>
      <c r="C32" s="415">
        <v>8031</v>
      </c>
      <c r="D32" s="420">
        <v>0</v>
      </c>
      <c r="E32" s="426">
        <v>0</v>
      </c>
      <c r="F32" s="158">
        <v>0</v>
      </c>
      <c r="G32" s="427">
        <v>0</v>
      </c>
      <c r="H32" s="259">
        <v>1765</v>
      </c>
      <c r="I32" s="14">
        <v>3550</v>
      </c>
      <c r="J32" s="336">
        <v>0.4971830985915493</v>
      </c>
      <c r="K32" s="435">
        <v>0.4972910586242848</v>
      </c>
      <c r="L32" s="441">
        <v>0.575009368807049</v>
      </c>
      <c r="M32" s="14">
        <f>Lisäosat[[#This Row],[HYTE-kerroin (sis. Kulttuurihyte)]]*Lisäosat[[#This Row],[Asukasmäärä 31.12.2022]]</f>
        <v>4617.9002408894103</v>
      </c>
      <c r="N32" s="435">
        <f>Lisäosat[[#This Row],[HYTE-kerroin (sis. Kulttuurihyte)]]/$N$7</f>
        <v>0.83984181126354784</v>
      </c>
      <c r="O32" s="447">
        <v>0</v>
      </c>
      <c r="P32" s="138">
        <v>0</v>
      </c>
      <c r="Q32" s="35">
        <v>0</v>
      </c>
      <c r="R32" s="35">
        <v>52318.052842732366</v>
      </c>
      <c r="S32" s="35">
        <v>130241.50071063334</v>
      </c>
      <c r="T32" s="35">
        <v>0</v>
      </c>
      <c r="U32" s="314">
        <f t="shared" si="1"/>
        <v>182559.55355336569</v>
      </c>
      <c r="X32" s="10"/>
      <c r="Y32" s="10"/>
      <c r="Z32" s="108"/>
    </row>
    <row r="33" spans="1:26" x14ac:dyDescent="0.25">
      <c r="A33" s="23">
        <v>90</v>
      </c>
      <c r="B33" s="196" t="s">
        <v>37</v>
      </c>
      <c r="C33" s="415">
        <v>3061</v>
      </c>
      <c r="D33" s="420">
        <v>1.6935833333333332</v>
      </c>
      <c r="E33" s="426">
        <v>0</v>
      </c>
      <c r="F33" s="158">
        <v>0</v>
      </c>
      <c r="G33" s="427">
        <v>0</v>
      </c>
      <c r="H33" s="259">
        <v>977</v>
      </c>
      <c r="I33" s="14">
        <v>1013</v>
      </c>
      <c r="J33" s="336">
        <v>0.96446199407699906</v>
      </c>
      <c r="K33" s="435">
        <v>0.96467142064187561</v>
      </c>
      <c r="L33" s="441">
        <v>0.54979024796098797</v>
      </c>
      <c r="M33" s="14">
        <f>Lisäosat[[#This Row],[HYTE-kerroin (sis. Kulttuurihyte)]]*Lisäosat[[#This Row],[Asukasmäärä 31.12.2022]]</f>
        <v>1682.9079490085842</v>
      </c>
      <c r="N33" s="435">
        <f>Lisäosat[[#This Row],[HYTE-kerroin (sis. Kulttuurihyte)]]/$N$7</f>
        <v>0.80300750337431859</v>
      </c>
      <c r="O33" s="447">
        <v>0</v>
      </c>
      <c r="P33" s="138">
        <v>973410.68019249989</v>
      </c>
      <c r="Q33" s="35">
        <v>0</v>
      </c>
      <c r="R33" s="35">
        <v>38682.455763460632</v>
      </c>
      <c r="S33" s="35">
        <v>47464.095238773916</v>
      </c>
      <c r="T33" s="35">
        <v>0</v>
      </c>
      <c r="U33" s="314">
        <f t="shared" si="1"/>
        <v>1059557.2311947343</v>
      </c>
      <c r="X33" s="10"/>
      <c r="Y33" s="10"/>
      <c r="Z33" s="108"/>
    </row>
    <row r="34" spans="1:26" x14ac:dyDescent="0.25">
      <c r="A34" s="23">
        <v>91</v>
      </c>
      <c r="B34" s="196" t="s">
        <v>38</v>
      </c>
      <c r="C34" s="415">
        <v>664028</v>
      </c>
      <c r="D34" s="420">
        <v>0</v>
      </c>
      <c r="E34" s="426">
        <v>0</v>
      </c>
      <c r="F34" s="158">
        <v>63</v>
      </c>
      <c r="G34" s="427">
        <v>9.4875517297463358E-5</v>
      </c>
      <c r="H34" s="259">
        <v>416086</v>
      </c>
      <c r="I34" s="14">
        <v>314578</v>
      </c>
      <c r="J34" s="336">
        <v>1.3226799076858522</v>
      </c>
      <c r="K34" s="435">
        <v>1.3229671189095178</v>
      </c>
      <c r="L34" s="441">
        <v>0.69399918418666295</v>
      </c>
      <c r="M34" s="14">
        <f>Lisäosat[[#This Row],[HYTE-kerroin (sis. Kulttuurihyte)]]*Lisäosat[[#This Row],[Asukasmäärä 31.12.2022]]</f>
        <v>460834.89027710143</v>
      </c>
      <c r="N34" s="435">
        <f>Lisäosat[[#This Row],[HYTE-kerroin (sis. Kulttuurihyte)]]/$N$7</f>
        <v>1.0136348440234431</v>
      </c>
      <c r="O34" s="447">
        <v>0.51729038162723706</v>
      </c>
      <c r="P34" s="138">
        <v>0</v>
      </c>
      <c r="Q34" s="35">
        <v>0</v>
      </c>
      <c r="R34" s="35">
        <v>11508182.451461764</v>
      </c>
      <c r="S34" s="35">
        <v>12997211.840581009</v>
      </c>
      <c r="T34" s="35">
        <v>3517391.8467191905</v>
      </c>
      <c r="U34" s="314">
        <f t="shared" si="1"/>
        <v>28022786.138761964</v>
      </c>
      <c r="X34" s="10"/>
      <c r="Y34" s="10"/>
      <c r="Z34" s="108"/>
    </row>
    <row r="35" spans="1:26" x14ac:dyDescent="0.25">
      <c r="A35" s="23">
        <v>92</v>
      </c>
      <c r="B35" s="196" t="s">
        <v>39</v>
      </c>
      <c r="C35" s="415">
        <v>242819</v>
      </c>
      <c r="D35" s="420">
        <v>0</v>
      </c>
      <c r="E35" s="426">
        <v>0</v>
      </c>
      <c r="F35" s="158">
        <v>25</v>
      </c>
      <c r="G35" s="427">
        <v>1.0295734683035512E-4</v>
      </c>
      <c r="H35" s="259">
        <v>118546</v>
      </c>
      <c r="I35" s="14">
        <v>113300</v>
      </c>
      <c r="J35" s="336">
        <v>1.0463018534863195</v>
      </c>
      <c r="K35" s="435">
        <v>1.0465290510372289</v>
      </c>
      <c r="L35" s="441">
        <v>0.72207863934944905</v>
      </c>
      <c r="M35" s="14">
        <f>Lisäosat[[#This Row],[HYTE-kerroin (sis. Kulttuurihyte)]]*Lisäosat[[#This Row],[Asukasmäärä 31.12.2022]]</f>
        <v>175334.41312819388</v>
      </c>
      <c r="N35" s="435">
        <f>Lisäosat[[#This Row],[HYTE-kerroin (sis. Kulttuurihyte)]]/$N$7</f>
        <v>1.0546468722833184</v>
      </c>
      <c r="O35" s="447">
        <v>1.2737600228050965</v>
      </c>
      <c r="P35" s="138">
        <v>0</v>
      </c>
      <c r="Q35" s="35">
        <v>0</v>
      </c>
      <c r="R35" s="35">
        <v>3328934.5031338963</v>
      </c>
      <c r="S35" s="35">
        <v>4945065.0513913967</v>
      </c>
      <c r="T35" s="35">
        <v>3167161.7021697098</v>
      </c>
      <c r="U35" s="314">
        <f t="shared" si="1"/>
        <v>11441161.256695002</v>
      </c>
      <c r="X35" s="10"/>
      <c r="Y35" s="10"/>
      <c r="Z35" s="108"/>
    </row>
    <row r="36" spans="1:26" x14ac:dyDescent="0.25">
      <c r="A36" s="23">
        <v>97</v>
      </c>
      <c r="B36" s="196" t="s">
        <v>40</v>
      </c>
      <c r="C36" s="415">
        <v>2091</v>
      </c>
      <c r="D36" s="420">
        <v>0.77800000000000002</v>
      </c>
      <c r="E36" s="426">
        <v>0</v>
      </c>
      <c r="F36" s="158">
        <v>0</v>
      </c>
      <c r="G36" s="427">
        <v>0</v>
      </c>
      <c r="H36" s="259">
        <v>550</v>
      </c>
      <c r="I36" s="14">
        <v>747</v>
      </c>
      <c r="J36" s="336">
        <v>0.73627844712182067</v>
      </c>
      <c r="K36" s="435">
        <v>0.73643832513352081</v>
      </c>
      <c r="L36" s="441">
        <v>0.58741835325056801</v>
      </c>
      <c r="M36" s="14">
        <f>Lisäosat[[#This Row],[HYTE-kerroin (sis. Kulttuurihyte)]]*Lisäosat[[#This Row],[Asukasmäärä 31.12.2022]]</f>
        <v>1228.2917766469377</v>
      </c>
      <c r="N36" s="435">
        <f>Lisäosat[[#This Row],[HYTE-kerroin (sis. Kulttuurihyte)]]/$N$7</f>
        <v>0.85796600981809912</v>
      </c>
      <c r="O36" s="447">
        <v>0</v>
      </c>
      <c r="P36" s="138">
        <v>101821.28682000001</v>
      </c>
      <c r="Q36" s="35">
        <v>0</v>
      </c>
      <c r="R36" s="35">
        <v>20172.592245889915</v>
      </c>
      <c r="S36" s="35">
        <v>34642.273751287445</v>
      </c>
      <c r="T36" s="35">
        <v>0</v>
      </c>
      <c r="U36" s="314">
        <f t="shared" si="1"/>
        <v>156636.15281717735</v>
      </c>
      <c r="X36" s="10"/>
      <c r="Y36" s="10"/>
      <c r="Z36" s="108"/>
    </row>
    <row r="37" spans="1:26" s="104" customFormat="1" x14ac:dyDescent="0.25">
      <c r="A37" s="124">
        <v>98</v>
      </c>
      <c r="B37" s="124" t="s">
        <v>41</v>
      </c>
      <c r="C37" s="416">
        <v>22943</v>
      </c>
      <c r="D37" s="420">
        <v>0</v>
      </c>
      <c r="E37" s="428">
        <v>0</v>
      </c>
      <c r="F37" s="158">
        <v>3</v>
      </c>
      <c r="G37" s="427">
        <v>1.3075883711807524E-4</v>
      </c>
      <c r="H37" s="272">
        <v>5862</v>
      </c>
      <c r="I37" s="15">
        <v>9519</v>
      </c>
      <c r="J37" s="337">
        <v>0.61582098959974785</v>
      </c>
      <c r="K37" s="435">
        <v>0.61595471106852817</v>
      </c>
      <c r="L37" s="442">
        <v>0.70032972905287705</v>
      </c>
      <c r="M37" s="14">
        <f>Lisäosat[[#This Row],[HYTE-kerroin (sis. Kulttuurihyte)]]*Lisäosat[[#This Row],[Asukasmäärä 31.12.2022]]</f>
        <v>16067.664973660158</v>
      </c>
      <c r="N37" s="435">
        <f>Lisäosat[[#This Row],[HYTE-kerroin (sis. Kulttuurihyte)]]/$N$7</f>
        <v>1.022881052094377</v>
      </c>
      <c r="O37" s="446">
        <v>0</v>
      </c>
      <c r="P37" s="200">
        <v>0</v>
      </c>
      <c r="Q37" s="162">
        <v>0</v>
      </c>
      <c r="R37" s="162">
        <v>185127.22106219266</v>
      </c>
      <c r="S37" s="162">
        <v>453166.30717906693</v>
      </c>
      <c r="T37" s="162">
        <v>0</v>
      </c>
      <c r="U37" s="314">
        <f t="shared" si="1"/>
        <v>638293.52824125963</v>
      </c>
      <c r="V37" s="59"/>
      <c r="W37" s="59"/>
      <c r="X37" s="109"/>
      <c r="Y37" s="110"/>
      <c r="Z37" s="111"/>
    </row>
    <row r="38" spans="1:26" s="45" customFormat="1" x14ac:dyDescent="0.25">
      <c r="A38" s="128">
        <v>102</v>
      </c>
      <c r="B38" s="124" t="s">
        <v>42</v>
      </c>
      <c r="C38" s="416">
        <v>9745</v>
      </c>
      <c r="D38" s="420">
        <v>0</v>
      </c>
      <c r="E38" s="428">
        <v>0</v>
      </c>
      <c r="F38" s="158">
        <v>0</v>
      </c>
      <c r="G38" s="427">
        <v>0</v>
      </c>
      <c r="H38" s="272">
        <v>4019</v>
      </c>
      <c r="I38" s="15">
        <v>4013</v>
      </c>
      <c r="J38" s="337">
        <v>1.0014951407924246</v>
      </c>
      <c r="K38" s="435">
        <v>1.0017126088610109</v>
      </c>
      <c r="L38" s="442">
        <v>0.66087472699616501</v>
      </c>
      <c r="M38" s="14">
        <f>Lisäosat[[#This Row],[HYTE-kerroin (sis. Kulttuurihyte)]]*Lisäosat[[#This Row],[Asukasmäärä 31.12.2022]]</f>
        <v>6440.2242145776281</v>
      </c>
      <c r="N38" s="435">
        <f>Lisäosat[[#This Row],[HYTE-kerroin (sis. Kulttuurihyte)]]/$N$7</f>
        <v>0.96525423384015974</v>
      </c>
      <c r="O38" s="447">
        <v>0</v>
      </c>
      <c r="P38" s="200">
        <v>0</v>
      </c>
      <c r="Q38" s="162">
        <v>0</v>
      </c>
      <c r="R38" s="162">
        <v>127878.13079089222</v>
      </c>
      <c r="S38" s="162">
        <v>181637.6324443942</v>
      </c>
      <c r="T38" s="162">
        <v>0</v>
      </c>
      <c r="U38" s="314">
        <f t="shared" si="1"/>
        <v>309515.7632352864</v>
      </c>
      <c r="V38" s="44"/>
      <c r="W38" s="44"/>
      <c r="X38" s="110"/>
      <c r="Y38" s="110"/>
      <c r="Z38" s="111"/>
    </row>
    <row r="39" spans="1:26" s="45" customFormat="1" x14ac:dyDescent="0.25">
      <c r="A39" s="128">
        <v>103</v>
      </c>
      <c r="B39" s="124" t="s">
        <v>43</v>
      </c>
      <c r="C39" s="416">
        <v>2161</v>
      </c>
      <c r="D39" s="420">
        <v>0</v>
      </c>
      <c r="E39" s="428">
        <v>0</v>
      </c>
      <c r="F39" s="158">
        <v>0</v>
      </c>
      <c r="G39" s="427">
        <v>0</v>
      </c>
      <c r="H39" s="272">
        <v>503</v>
      </c>
      <c r="I39" s="15">
        <v>839</v>
      </c>
      <c r="J39" s="337">
        <v>0.59952324195470796</v>
      </c>
      <c r="K39" s="435">
        <v>0.5996534244750118</v>
      </c>
      <c r="L39" s="442">
        <v>0.322007886492434</v>
      </c>
      <c r="M39" s="14">
        <f>Lisäosat[[#This Row],[HYTE-kerroin (sis. Kulttuurihyte)]]*Lisäosat[[#This Row],[Asukasmäärä 31.12.2022]]</f>
        <v>695.85904271014988</v>
      </c>
      <c r="N39" s="435">
        <f>Lisäosat[[#This Row],[HYTE-kerroin (sis. Kulttuurihyte)]]/$N$7</f>
        <v>0.47031527015640762</v>
      </c>
      <c r="O39" s="447">
        <v>0</v>
      </c>
      <c r="P39" s="200">
        <v>0</v>
      </c>
      <c r="Q39" s="162">
        <v>0</v>
      </c>
      <c r="R39" s="162">
        <v>16975.648758805557</v>
      </c>
      <c r="S39" s="162">
        <v>19625.743579982416</v>
      </c>
      <c r="T39" s="162">
        <v>0</v>
      </c>
      <c r="U39" s="314">
        <f t="shared" si="1"/>
        <v>36601.392338787977</v>
      </c>
      <c r="V39" s="44"/>
      <c r="W39" s="44"/>
      <c r="X39" s="110"/>
      <c r="Y39" s="110"/>
      <c r="Z39" s="111"/>
    </row>
    <row r="40" spans="1:26" s="45" customFormat="1" x14ac:dyDescent="0.25">
      <c r="A40" s="128">
        <v>105</v>
      </c>
      <c r="B40" s="124" t="s">
        <v>44</v>
      </c>
      <c r="C40" s="416">
        <v>2094</v>
      </c>
      <c r="D40" s="420">
        <v>1.7368999999999999</v>
      </c>
      <c r="E40" s="428">
        <v>0</v>
      </c>
      <c r="F40" s="158">
        <v>0</v>
      </c>
      <c r="G40" s="427">
        <v>0</v>
      </c>
      <c r="H40" s="272">
        <v>525</v>
      </c>
      <c r="I40" s="15">
        <v>665</v>
      </c>
      <c r="J40" s="337">
        <v>0.78947368421052633</v>
      </c>
      <c r="K40" s="435">
        <v>0.78964511321733011</v>
      </c>
      <c r="L40" s="442">
        <v>0.57445825673971995</v>
      </c>
      <c r="M40" s="14">
        <f>Lisäosat[[#This Row],[HYTE-kerroin (sis. Kulttuurihyte)]]*Lisäosat[[#This Row],[Asukasmäärä 31.12.2022]]</f>
        <v>1202.9155896129737</v>
      </c>
      <c r="N40" s="435">
        <f>Lisäosat[[#This Row],[HYTE-kerroin (sis. Kulttuurihyte)]]/$N$7</f>
        <v>0.83903687314959141</v>
      </c>
      <c r="O40" s="447">
        <v>0</v>
      </c>
      <c r="P40" s="200">
        <v>682932.37102199998</v>
      </c>
      <c r="Q40" s="162">
        <v>0</v>
      </c>
      <c r="R40" s="162">
        <v>21661.070958709868</v>
      </c>
      <c r="S40" s="162">
        <v>33926.573430965967</v>
      </c>
      <c r="T40" s="162">
        <v>0</v>
      </c>
      <c r="U40" s="314">
        <f t="shared" si="1"/>
        <v>738520.01541167579</v>
      </c>
      <c r="V40" s="44"/>
      <c r="W40" s="44"/>
      <c r="X40" s="110"/>
      <c r="Y40" s="110"/>
      <c r="Z40" s="111"/>
    </row>
    <row r="41" spans="1:26" s="45" customFormat="1" x14ac:dyDescent="0.25">
      <c r="A41" s="128">
        <v>106</v>
      </c>
      <c r="B41" s="124" t="s">
        <v>45</v>
      </c>
      <c r="C41" s="416">
        <v>46797</v>
      </c>
      <c r="D41" s="420">
        <v>0</v>
      </c>
      <c r="E41" s="428">
        <v>0</v>
      </c>
      <c r="F41" s="158">
        <v>0</v>
      </c>
      <c r="G41" s="427">
        <v>0</v>
      </c>
      <c r="H41" s="272">
        <v>19730</v>
      </c>
      <c r="I41" s="15">
        <v>20748</v>
      </c>
      <c r="J41" s="337">
        <v>0.95093502988239831</v>
      </c>
      <c r="K41" s="435">
        <v>0.95114151915616141</v>
      </c>
      <c r="L41" s="442">
        <v>0.65403012484069201</v>
      </c>
      <c r="M41" s="14">
        <f>Lisäosat[[#This Row],[HYTE-kerroin (sis. Kulttuurihyte)]]*Lisäosat[[#This Row],[Asukasmäärä 31.12.2022]]</f>
        <v>30606.647752169865</v>
      </c>
      <c r="N41" s="435">
        <f>Lisäosat[[#This Row],[HYTE-kerroin (sis. Kulttuurihyte)]]/$N$7</f>
        <v>0.95525720877679976</v>
      </c>
      <c r="O41" s="447">
        <v>0.23458434648630697</v>
      </c>
      <c r="P41" s="200">
        <v>0</v>
      </c>
      <c r="Q41" s="162">
        <v>0</v>
      </c>
      <c r="R41" s="162">
        <v>583088.46270255663</v>
      </c>
      <c r="S41" s="162">
        <v>863218.24357915961</v>
      </c>
      <c r="T41" s="162">
        <v>112413.11910420179</v>
      </c>
      <c r="U41" s="314">
        <f t="shared" si="1"/>
        <v>1558719.8253859179</v>
      </c>
      <c r="V41" s="44"/>
      <c r="W41" s="44"/>
      <c r="X41" s="110"/>
      <c r="Y41" s="110"/>
      <c r="Z41" s="111"/>
    </row>
    <row r="42" spans="1:26" s="45" customFormat="1" x14ac:dyDescent="0.25">
      <c r="A42" s="128">
        <v>108</v>
      </c>
      <c r="B42" s="124" t="s">
        <v>46</v>
      </c>
      <c r="C42" s="416">
        <v>10257</v>
      </c>
      <c r="D42" s="420">
        <v>0</v>
      </c>
      <c r="E42" s="428">
        <v>0</v>
      </c>
      <c r="F42" s="158">
        <v>3</v>
      </c>
      <c r="G42" s="427">
        <v>2.9248318221702252E-4</v>
      </c>
      <c r="H42" s="272">
        <v>2844</v>
      </c>
      <c r="I42" s="15">
        <v>4240</v>
      </c>
      <c r="J42" s="337">
        <v>0.67075471698113209</v>
      </c>
      <c r="K42" s="435">
        <v>0.67090036694672406</v>
      </c>
      <c r="L42" s="442">
        <v>0.69599733805289599</v>
      </c>
      <c r="M42" s="14">
        <f>Lisäosat[[#This Row],[HYTE-kerroin (sis. Kulttuurihyte)]]*Lisäosat[[#This Row],[Asukasmäärä 31.12.2022]]</f>
        <v>7138.8446964085542</v>
      </c>
      <c r="N42" s="435">
        <f>Lisäosat[[#This Row],[HYTE-kerroin (sis. Kulttuurihyte)]]/$N$7</f>
        <v>1.0165532889275355</v>
      </c>
      <c r="O42" s="447">
        <v>0</v>
      </c>
      <c r="P42" s="200">
        <v>0</v>
      </c>
      <c r="Q42" s="162">
        <v>0</v>
      </c>
      <c r="R42" s="162">
        <v>90146.668335420385</v>
      </c>
      <c r="S42" s="162">
        <v>201341.25860226908</v>
      </c>
      <c r="T42" s="162">
        <v>0</v>
      </c>
      <c r="U42" s="314">
        <f t="shared" si="1"/>
        <v>291487.92693768948</v>
      </c>
      <c r="V42" s="44"/>
      <c r="W42" s="44"/>
      <c r="X42" s="110"/>
      <c r="Y42" s="110"/>
      <c r="Z42" s="111"/>
    </row>
    <row r="43" spans="1:26" s="45" customFormat="1" x14ac:dyDescent="0.25">
      <c r="A43" s="128">
        <v>109</v>
      </c>
      <c r="B43" s="124" t="s">
        <v>47</v>
      </c>
      <c r="C43" s="416">
        <v>68043</v>
      </c>
      <c r="D43" s="420">
        <v>0</v>
      </c>
      <c r="E43" s="428">
        <v>0</v>
      </c>
      <c r="F43" s="158">
        <v>5</v>
      </c>
      <c r="G43" s="427">
        <v>7.3482944608556358E-5</v>
      </c>
      <c r="H43" s="272">
        <v>28286</v>
      </c>
      <c r="I43" s="15">
        <v>27859</v>
      </c>
      <c r="J43" s="337">
        <v>1.015327183315984</v>
      </c>
      <c r="K43" s="435">
        <v>1.015547654921432</v>
      </c>
      <c r="L43" s="442">
        <v>0.72138411511790301</v>
      </c>
      <c r="M43" s="14">
        <f>Lisäosat[[#This Row],[HYTE-kerroin (sis. Kulttuurihyte)]]*Lisäosat[[#This Row],[Asukasmäärä 31.12.2022]]</f>
        <v>49085.139344967472</v>
      </c>
      <c r="N43" s="435">
        <f>Lisäosat[[#This Row],[HYTE-kerroin (sis. Kulttuurihyte)]]/$N$7</f>
        <v>1.0536324705705287</v>
      </c>
      <c r="O43" s="447">
        <v>0.20170242172214969</v>
      </c>
      <c r="P43" s="200">
        <v>0</v>
      </c>
      <c r="Q43" s="162">
        <v>0</v>
      </c>
      <c r="R43" s="162">
        <v>905221.90899802872</v>
      </c>
      <c r="S43" s="162">
        <v>1384378.5871060386</v>
      </c>
      <c r="T43" s="162">
        <v>140538.24390389997</v>
      </c>
      <c r="U43" s="314">
        <f t="shared" si="1"/>
        <v>2430138.7400079672</v>
      </c>
      <c r="V43" s="44"/>
      <c r="W43" s="44"/>
      <c r="X43" s="110"/>
      <c r="Y43" s="110"/>
      <c r="Z43" s="111"/>
    </row>
    <row r="44" spans="1:26" s="45" customFormat="1" x14ac:dyDescent="0.25">
      <c r="A44" s="128">
        <v>111</v>
      </c>
      <c r="B44" s="124" t="s">
        <v>48</v>
      </c>
      <c r="C44" s="416">
        <v>18131</v>
      </c>
      <c r="D44" s="420">
        <v>0</v>
      </c>
      <c r="E44" s="428">
        <v>0</v>
      </c>
      <c r="F44" s="158">
        <v>1</v>
      </c>
      <c r="G44" s="427">
        <v>5.5154155865644475E-5</v>
      </c>
      <c r="H44" s="272">
        <v>6217</v>
      </c>
      <c r="I44" s="15">
        <v>6359</v>
      </c>
      <c r="J44" s="337">
        <v>0.97766944488127061</v>
      </c>
      <c r="K44" s="435">
        <v>0.97788173935703393</v>
      </c>
      <c r="L44" s="442">
        <v>0.71461258618283996</v>
      </c>
      <c r="M44" s="14">
        <f>Lisäosat[[#This Row],[HYTE-kerroin (sis. Kulttuurihyte)]]*Lisäosat[[#This Row],[Asukasmäärä 31.12.2022]]</f>
        <v>12956.640800081072</v>
      </c>
      <c r="N44" s="435">
        <f>Lisäosat[[#This Row],[HYTE-kerroin (sis. Kulttuurihyte)]]/$N$7</f>
        <v>1.0437421741086719</v>
      </c>
      <c r="O44" s="447">
        <v>0</v>
      </c>
      <c r="P44" s="200">
        <v>0</v>
      </c>
      <c r="Q44" s="162">
        <v>0</v>
      </c>
      <c r="R44" s="162">
        <v>232262.6569932992</v>
      </c>
      <c r="S44" s="162">
        <v>365424.16551773919</v>
      </c>
      <c r="T44" s="162">
        <v>0</v>
      </c>
      <c r="U44" s="314">
        <f t="shared" si="1"/>
        <v>597686.82251103839</v>
      </c>
      <c r="V44" s="44"/>
      <c r="W44" s="44"/>
      <c r="X44" s="110"/>
      <c r="Y44" s="110"/>
      <c r="Z44" s="111"/>
    </row>
    <row r="45" spans="1:26" s="45" customFormat="1" x14ac:dyDescent="0.25">
      <c r="A45" s="128">
        <v>139</v>
      </c>
      <c r="B45" s="124" t="s">
        <v>49</v>
      </c>
      <c r="C45" s="416">
        <v>9853</v>
      </c>
      <c r="D45" s="420">
        <v>0</v>
      </c>
      <c r="E45" s="428">
        <v>0</v>
      </c>
      <c r="F45" s="158">
        <v>1</v>
      </c>
      <c r="G45" s="427">
        <v>1.0149193139145438E-4</v>
      </c>
      <c r="H45" s="272">
        <v>2505</v>
      </c>
      <c r="I45" s="15">
        <v>3700</v>
      </c>
      <c r="J45" s="337">
        <v>0.677027027027027</v>
      </c>
      <c r="K45" s="435">
        <v>0.67717403898340223</v>
      </c>
      <c r="L45" s="442">
        <v>0.56910188916750204</v>
      </c>
      <c r="M45" s="14">
        <f>Lisäosat[[#This Row],[HYTE-kerroin (sis. Kulttuurihyte)]]*Lisäosat[[#This Row],[Asukasmäärä 31.12.2022]]</f>
        <v>5607.3609139673972</v>
      </c>
      <c r="N45" s="435">
        <f>Lisäosat[[#This Row],[HYTE-kerroin (sis. Kulttuurihyte)]]/$N$7</f>
        <v>0.83121351984844827</v>
      </c>
      <c r="O45" s="447">
        <v>3.1757980424111189E-2</v>
      </c>
      <c r="P45" s="200">
        <v>0</v>
      </c>
      <c r="Q45" s="162">
        <v>0</v>
      </c>
      <c r="R45" s="162">
        <v>87405.765059955345</v>
      </c>
      <c r="S45" s="162">
        <v>158147.87292169913</v>
      </c>
      <c r="T45" s="162">
        <v>3204.2125426561797</v>
      </c>
      <c r="U45" s="314">
        <f t="shared" si="1"/>
        <v>248757.85052431066</v>
      </c>
      <c r="V45" s="44"/>
      <c r="W45" s="44"/>
      <c r="X45" s="110"/>
      <c r="Y45" s="110"/>
      <c r="Z45" s="111"/>
    </row>
    <row r="46" spans="1:26" s="45" customFormat="1" x14ac:dyDescent="0.25">
      <c r="A46" s="128">
        <v>140</v>
      </c>
      <c r="B46" s="124" t="s">
        <v>50</v>
      </c>
      <c r="C46" s="416">
        <v>20801</v>
      </c>
      <c r="D46" s="420">
        <v>0.25613333333333332</v>
      </c>
      <c r="E46" s="428">
        <v>0</v>
      </c>
      <c r="F46" s="158">
        <v>2</v>
      </c>
      <c r="G46" s="427">
        <v>9.614922359501947E-5</v>
      </c>
      <c r="H46" s="272">
        <v>9048</v>
      </c>
      <c r="I46" s="15">
        <v>8202</v>
      </c>
      <c r="J46" s="337">
        <v>1.1031455742501828</v>
      </c>
      <c r="K46" s="435">
        <v>1.1033851150403775</v>
      </c>
      <c r="L46" s="442">
        <v>0.67356222342758498</v>
      </c>
      <c r="M46" s="14">
        <f>Lisäosat[[#This Row],[HYTE-kerroin (sis. Kulttuurihyte)]]*Lisäosat[[#This Row],[Asukasmäärä 31.12.2022]]</f>
        <v>14010.767809517196</v>
      </c>
      <c r="N46" s="435">
        <f>Lisäosat[[#This Row],[HYTE-kerroin (sis. Kulttuurihyte)]]/$N$7</f>
        <v>0.98378521883170877</v>
      </c>
      <c r="O46" s="447">
        <v>0</v>
      </c>
      <c r="P46" s="200">
        <v>333468.84631866665</v>
      </c>
      <c r="Q46" s="162">
        <v>0</v>
      </c>
      <c r="R46" s="162">
        <v>300664.83049120911</v>
      </c>
      <c r="S46" s="162">
        <v>395154.36246589373</v>
      </c>
      <c r="T46" s="162">
        <v>0</v>
      </c>
      <c r="U46" s="314">
        <f t="shared" si="1"/>
        <v>1029288.0392757695</v>
      </c>
      <c r="V46" s="44"/>
      <c r="W46" s="44"/>
      <c r="X46" s="110"/>
      <c r="Y46" s="110"/>
      <c r="Z46" s="111"/>
    </row>
    <row r="47" spans="1:26" s="45" customFormat="1" x14ac:dyDescent="0.25">
      <c r="A47" s="128">
        <v>142</v>
      </c>
      <c r="B47" s="124" t="s">
        <v>51</v>
      </c>
      <c r="C47" s="416">
        <v>6504</v>
      </c>
      <c r="D47" s="420">
        <v>0</v>
      </c>
      <c r="E47" s="428">
        <v>0</v>
      </c>
      <c r="F47" s="158">
        <v>0</v>
      </c>
      <c r="G47" s="427">
        <v>0</v>
      </c>
      <c r="H47" s="272">
        <v>1949</v>
      </c>
      <c r="I47" s="15">
        <v>2489</v>
      </c>
      <c r="J47" s="337">
        <v>0.78304539975893939</v>
      </c>
      <c r="K47" s="435">
        <v>0.78321543290614581</v>
      </c>
      <c r="L47" s="442">
        <v>0.5528943396321</v>
      </c>
      <c r="M47" s="14">
        <f>Lisäosat[[#This Row],[HYTE-kerroin (sis. Kulttuurihyte)]]*Lisäosat[[#This Row],[Asukasmäärä 31.12.2022]]</f>
        <v>3596.0247849671782</v>
      </c>
      <c r="N47" s="435">
        <f>Lisäosat[[#This Row],[HYTE-kerroin (sis. Kulttuurihyte)]]/$N$7</f>
        <v>0.80754124858407639</v>
      </c>
      <c r="O47" s="447">
        <v>0</v>
      </c>
      <c r="P47" s="200">
        <v>0</v>
      </c>
      <c r="Q47" s="162">
        <v>0</v>
      </c>
      <c r="R47" s="162">
        <v>66731.8346006426</v>
      </c>
      <c r="S47" s="162">
        <v>101420.91430207097</v>
      </c>
      <c r="T47" s="162">
        <v>0</v>
      </c>
      <c r="U47" s="314">
        <f t="shared" si="1"/>
        <v>168152.74890271359</v>
      </c>
      <c r="V47" s="44"/>
      <c r="W47" s="44"/>
      <c r="X47" s="110"/>
      <c r="Y47" s="110"/>
      <c r="Z47" s="111"/>
    </row>
    <row r="48" spans="1:26" s="45" customFormat="1" x14ac:dyDescent="0.25">
      <c r="A48" s="128">
        <v>143</v>
      </c>
      <c r="B48" s="124" t="s">
        <v>52</v>
      </c>
      <c r="C48" s="416">
        <v>6804</v>
      </c>
      <c r="D48" s="420">
        <v>8.2533333333333334E-2</v>
      </c>
      <c r="E48" s="428">
        <v>0</v>
      </c>
      <c r="F48" s="158">
        <v>0</v>
      </c>
      <c r="G48" s="427">
        <v>0</v>
      </c>
      <c r="H48" s="272">
        <v>2150</v>
      </c>
      <c r="I48" s="15">
        <v>2454</v>
      </c>
      <c r="J48" s="337">
        <v>0.876120619396903</v>
      </c>
      <c r="K48" s="435">
        <v>0.87631086321455942</v>
      </c>
      <c r="L48" s="442">
        <v>0.68519892481838596</v>
      </c>
      <c r="M48" s="14">
        <f>Lisäosat[[#This Row],[HYTE-kerroin (sis. Kulttuurihyte)]]*Lisäosat[[#This Row],[Asukasmäärä 31.12.2022]]</f>
        <v>4662.0934844642979</v>
      </c>
      <c r="N48" s="435">
        <f>Lisäosat[[#This Row],[HYTE-kerroin (sis. Kulttuurihyte)]]/$N$7</f>
        <v>1.0007814434209863</v>
      </c>
      <c r="O48" s="447">
        <v>0</v>
      </c>
      <c r="P48" s="200">
        <v>35147.840111999998</v>
      </c>
      <c r="Q48" s="162">
        <v>0</v>
      </c>
      <c r="R48" s="162">
        <v>78107.690384385394</v>
      </c>
      <c r="S48" s="162">
        <v>131487.9101314127</v>
      </c>
      <c r="T48" s="162">
        <v>0</v>
      </c>
      <c r="U48" s="314">
        <f t="shared" si="1"/>
        <v>244743.44062779809</v>
      </c>
      <c r="V48" s="44"/>
      <c r="W48" s="44"/>
      <c r="X48" s="110"/>
      <c r="Y48" s="110"/>
      <c r="Z48" s="111"/>
    </row>
    <row r="49" spans="1:26" s="45" customFormat="1" x14ac:dyDescent="0.25">
      <c r="A49" s="128">
        <v>145</v>
      </c>
      <c r="B49" s="124" t="s">
        <v>53</v>
      </c>
      <c r="C49" s="416">
        <v>12369</v>
      </c>
      <c r="D49" s="420">
        <v>0</v>
      </c>
      <c r="E49" s="428">
        <v>0</v>
      </c>
      <c r="F49" s="158">
        <v>0</v>
      </c>
      <c r="G49" s="427">
        <v>0</v>
      </c>
      <c r="H49" s="272">
        <v>3472</v>
      </c>
      <c r="I49" s="15">
        <v>5397</v>
      </c>
      <c r="J49" s="337">
        <v>0.64332036316472119</v>
      </c>
      <c r="K49" s="435">
        <v>0.64346005594121225</v>
      </c>
      <c r="L49" s="442">
        <v>0.58945250014239503</v>
      </c>
      <c r="M49" s="14">
        <f>Lisäosat[[#This Row],[HYTE-kerroin (sis. Kulttuurihyte)]]*Lisäosat[[#This Row],[Asukasmäärä 31.12.2022]]</f>
        <v>7290.9379742612846</v>
      </c>
      <c r="N49" s="435">
        <f>Lisäosat[[#This Row],[HYTE-kerroin (sis. Kulttuurihyte)]]/$N$7</f>
        <v>0.8609370250792111</v>
      </c>
      <c r="O49" s="447">
        <v>0.27122573111032128</v>
      </c>
      <c r="P49" s="200">
        <v>0</v>
      </c>
      <c r="Q49" s="162">
        <v>0</v>
      </c>
      <c r="R49" s="162">
        <v>104262.34235837279</v>
      </c>
      <c r="S49" s="162">
        <v>205630.83952048395</v>
      </c>
      <c r="T49" s="162">
        <v>34353.060537380494</v>
      </c>
      <c r="U49" s="314">
        <f t="shared" si="1"/>
        <v>344246.24241623725</v>
      </c>
      <c r="V49" s="44"/>
      <c r="W49" s="44"/>
      <c r="X49" s="110"/>
      <c r="Y49" s="110"/>
      <c r="Z49" s="111"/>
    </row>
    <row r="50" spans="1:26" s="45" customFormat="1" x14ac:dyDescent="0.25">
      <c r="A50" s="128">
        <v>146</v>
      </c>
      <c r="B50" s="124" t="s">
        <v>54</v>
      </c>
      <c r="C50" s="416">
        <v>4492</v>
      </c>
      <c r="D50" s="420">
        <v>1.5604</v>
      </c>
      <c r="E50" s="428">
        <v>0</v>
      </c>
      <c r="F50" s="158">
        <v>0</v>
      </c>
      <c r="G50" s="427">
        <v>0</v>
      </c>
      <c r="H50" s="272">
        <v>1371</v>
      </c>
      <c r="I50" s="15">
        <v>1416</v>
      </c>
      <c r="J50" s="337">
        <v>0.96822033898305082</v>
      </c>
      <c r="K50" s="435">
        <v>0.96843058164775098</v>
      </c>
      <c r="L50" s="442">
        <v>0.60971893316317904</v>
      </c>
      <c r="M50" s="14">
        <f>Lisäosat[[#This Row],[HYTE-kerroin (sis. Kulttuurihyte)]]*Lisäosat[[#This Row],[Asukasmäärä 31.12.2022]]</f>
        <v>2738.8574477690004</v>
      </c>
      <c r="N50" s="435">
        <f>Lisäosat[[#This Row],[HYTE-kerroin (sis. Kulttuurihyte)]]/$N$7</f>
        <v>0.89053758246028236</v>
      </c>
      <c r="O50" s="447">
        <v>0</v>
      </c>
      <c r="P50" s="200">
        <v>1316139.4155359999</v>
      </c>
      <c r="Q50" s="162">
        <v>0</v>
      </c>
      <c r="R50" s="162">
        <v>56987.491263178243</v>
      </c>
      <c r="S50" s="162">
        <v>77245.692982147768</v>
      </c>
      <c r="T50" s="162">
        <v>0</v>
      </c>
      <c r="U50" s="314">
        <f t="shared" si="1"/>
        <v>1450372.5997813258</v>
      </c>
      <c r="V50" s="44"/>
      <c r="W50" s="44"/>
      <c r="X50" s="110"/>
      <c r="Y50" s="110"/>
      <c r="Z50" s="111"/>
    </row>
    <row r="51" spans="1:26" s="45" customFormat="1" x14ac:dyDescent="0.25">
      <c r="A51" s="128">
        <v>148</v>
      </c>
      <c r="B51" s="124" t="s">
        <v>55</v>
      </c>
      <c r="C51" s="416">
        <v>7047</v>
      </c>
      <c r="D51" s="420">
        <v>1.6087666666666667</v>
      </c>
      <c r="E51" s="428">
        <v>1</v>
      </c>
      <c r="F51" s="158">
        <v>484</v>
      </c>
      <c r="G51" s="427">
        <v>6.8681708528451818E-2</v>
      </c>
      <c r="H51" s="272">
        <v>3042</v>
      </c>
      <c r="I51" s="15">
        <v>3116</v>
      </c>
      <c r="J51" s="337">
        <v>0.97625160462130933</v>
      </c>
      <c r="K51" s="435">
        <v>0.97646359122240567</v>
      </c>
      <c r="L51" s="442">
        <v>0.71183876895043396</v>
      </c>
      <c r="M51" s="14">
        <f>Lisäosat[[#This Row],[HYTE-kerroin (sis. Kulttuurihyte)]]*Lisäosat[[#This Row],[Asukasmäärä 31.12.2022]]</f>
        <v>5016.3278047937083</v>
      </c>
      <c r="N51" s="435">
        <f>Lisäosat[[#This Row],[HYTE-kerroin (sis. Kulttuurihyte)]]/$N$7</f>
        <v>1.0396908180526636</v>
      </c>
      <c r="O51" s="447">
        <v>0.67755115530477494</v>
      </c>
      <c r="P51" s="200">
        <v>2128744.4904990001</v>
      </c>
      <c r="Q51" s="162">
        <v>442922.91999999993</v>
      </c>
      <c r="R51" s="162">
        <v>90142.919948210227</v>
      </c>
      <c r="S51" s="162">
        <v>141478.60007191857</v>
      </c>
      <c r="T51" s="162">
        <v>48892.958632271344</v>
      </c>
      <c r="U51" s="314">
        <f t="shared" si="1"/>
        <v>2852181.8891514</v>
      </c>
      <c r="V51" s="44"/>
      <c r="W51" s="44"/>
      <c r="X51" s="110"/>
      <c r="Y51" s="110"/>
      <c r="Z51" s="111"/>
    </row>
    <row r="52" spans="1:26" s="45" customFormat="1" x14ac:dyDescent="0.25">
      <c r="A52" s="128">
        <v>149</v>
      </c>
      <c r="B52" s="124" t="s">
        <v>56</v>
      </c>
      <c r="C52" s="416">
        <v>5384</v>
      </c>
      <c r="D52" s="420">
        <v>0</v>
      </c>
      <c r="E52" s="428">
        <v>0</v>
      </c>
      <c r="F52" s="158">
        <v>0</v>
      </c>
      <c r="G52" s="427">
        <v>0</v>
      </c>
      <c r="H52" s="272">
        <v>1329</v>
      </c>
      <c r="I52" s="15">
        <v>2397</v>
      </c>
      <c r="J52" s="337">
        <v>0.55444305381727155</v>
      </c>
      <c r="K52" s="435">
        <v>0.55456344747186204</v>
      </c>
      <c r="L52" s="442">
        <v>0.74702460576208196</v>
      </c>
      <c r="M52" s="14">
        <f>Lisäosat[[#This Row],[HYTE-kerroin (sis. Kulttuurihyte)]]*Lisäosat[[#This Row],[Asukasmäärä 31.12.2022]]</f>
        <v>4021.9804774230493</v>
      </c>
      <c r="N52" s="435">
        <f>Lisäosat[[#This Row],[HYTE-kerroin (sis. Kulttuurihyte)]]/$N$7</f>
        <v>1.0910822188224034</v>
      </c>
      <c r="O52" s="447">
        <v>0</v>
      </c>
      <c r="P52" s="200">
        <v>0</v>
      </c>
      <c r="Q52" s="162">
        <v>0</v>
      </c>
      <c r="R52" s="162">
        <v>39113.581775569415</v>
      </c>
      <c r="S52" s="162">
        <v>113434.40652315991</v>
      </c>
      <c r="T52" s="162">
        <v>0</v>
      </c>
      <c r="U52" s="314">
        <f t="shared" si="1"/>
        <v>152547.98829872932</v>
      </c>
      <c r="V52" s="44"/>
      <c r="W52" s="44"/>
      <c r="X52" s="110"/>
      <c r="Y52" s="110"/>
      <c r="Z52" s="111"/>
    </row>
    <row r="53" spans="1:26" s="45" customFormat="1" x14ac:dyDescent="0.25">
      <c r="A53" s="128">
        <v>151</v>
      </c>
      <c r="B53" s="124" t="s">
        <v>57</v>
      </c>
      <c r="C53" s="416">
        <v>1852</v>
      </c>
      <c r="D53" s="420">
        <v>1.1155999999999999</v>
      </c>
      <c r="E53" s="428">
        <v>0</v>
      </c>
      <c r="F53" s="158">
        <v>0</v>
      </c>
      <c r="G53" s="427">
        <v>0</v>
      </c>
      <c r="H53" s="272">
        <v>637</v>
      </c>
      <c r="I53" s="15">
        <v>753</v>
      </c>
      <c r="J53" s="337">
        <v>0.84594953519256311</v>
      </c>
      <c r="K53" s="435">
        <v>0.84613322755815379</v>
      </c>
      <c r="L53" s="442">
        <v>0.346453835143049</v>
      </c>
      <c r="M53" s="14">
        <f>Lisäosat[[#This Row],[HYTE-kerroin (sis. Kulttuurihyte)]]*Lisäosat[[#This Row],[Asukasmäärä 31.12.2022]]</f>
        <v>641.63250268492675</v>
      </c>
      <c r="N53" s="435">
        <f>Lisäosat[[#This Row],[HYTE-kerroin (sis. Kulttuurihyte)]]/$N$7</f>
        <v>0.5060203054245852</v>
      </c>
      <c r="O53" s="447">
        <v>0</v>
      </c>
      <c r="P53" s="200">
        <v>193974.972312</v>
      </c>
      <c r="Q53" s="162">
        <v>0</v>
      </c>
      <c r="R53" s="162">
        <v>20528.207460433881</v>
      </c>
      <c r="S53" s="162">
        <v>18096.358885030666</v>
      </c>
      <c r="T53" s="162">
        <v>0</v>
      </c>
      <c r="U53" s="314">
        <f t="shared" si="1"/>
        <v>232599.53865746455</v>
      </c>
      <c r="V53" s="44"/>
      <c r="W53" s="44"/>
      <c r="X53" s="110"/>
      <c r="Y53" s="110"/>
      <c r="Z53" s="111"/>
    </row>
    <row r="54" spans="1:26" s="45" customFormat="1" x14ac:dyDescent="0.25">
      <c r="A54" s="128">
        <v>152</v>
      </c>
      <c r="B54" s="124" t="s">
        <v>58</v>
      </c>
      <c r="C54" s="416">
        <v>4406</v>
      </c>
      <c r="D54" s="420">
        <v>0</v>
      </c>
      <c r="E54" s="428">
        <v>0</v>
      </c>
      <c r="F54" s="158">
        <v>0</v>
      </c>
      <c r="G54" s="427">
        <v>0</v>
      </c>
      <c r="H54" s="272">
        <v>1354</v>
      </c>
      <c r="I54" s="15">
        <v>1773</v>
      </c>
      <c r="J54" s="337">
        <v>0.76367738296672305</v>
      </c>
      <c r="K54" s="435">
        <v>0.76384321047674497</v>
      </c>
      <c r="L54" s="442">
        <v>0.55104720389478201</v>
      </c>
      <c r="M54" s="14">
        <f>Lisäosat[[#This Row],[HYTE-kerroin (sis. Kulttuurihyte)]]*Lisäosat[[#This Row],[Asukasmäärä 31.12.2022]]</f>
        <v>2427.9139803604094</v>
      </c>
      <c r="N54" s="435">
        <f>Lisäosat[[#This Row],[HYTE-kerroin (sis. Kulttuurihyte)]]/$N$7</f>
        <v>0.80484337632766922</v>
      </c>
      <c r="O54" s="447">
        <v>0</v>
      </c>
      <c r="P54" s="200">
        <v>0</v>
      </c>
      <c r="Q54" s="162">
        <v>0</v>
      </c>
      <c r="R54" s="162">
        <v>44087.96072822305</v>
      </c>
      <c r="S54" s="162">
        <v>68475.961779885416</v>
      </c>
      <c r="T54" s="162">
        <v>0</v>
      </c>
      <c r="U54" s="314">
        <f t="shared" si="1"/>
        <v>112563.92250810846</v>
      </c>
      <c r="V54" s="44"/>
      <c r="W54" s="44"/>
      <c r="X54" s="110"/>
      <c r="Y54" s="110"/>
      <c r="Z54" s="111"/>
    </row>
    <row r="55" spans="1:26" s="45" customFormat="1" x14ac:dyDescent="0.25">
      <c r="A55" s="128">
        <v>153</v>
      </c>
      <c r="B55" s="124" t="s">
        <v>59</v>
      </c>
      <c r="C55" s="416">
        <v>25208</v>
      </c>
      <c r="D55" s="420">
        <v>0</v>
      </c>
      <c r="E55" s="428">
        <v>0</v>
      </c>
      <c r="F55" s="158">
        <v>1</v>
      </c>
      <c r="G55" s="427">
        <v>3.9669946048873371E-5</v>
      </c>
      <c r="H55" s="272">
        <v>9200</v>
      </c>
      <c r="I55" s="15">
        <v>9259</v>
      </c>
      <c r="J55" s="337">
        <v>0.9936278215790042</v>
      </c>
      <c r="K55" s="435">
        <v>0.99384358131107964</v>
      </c>
      <c r="L55" s="442">
        <v>0.62356698456401705</v>
      </c>
      <c r="M55" s="14">
        <f>Lisäosat[[#This Row],[HYTE-kerroin (sis. Kulttuurihyte)]]*Lisäosat[[#This Row],[Asukasmäärä 31.12.2022]]</f>
        <v>15718.876546889742</v>
      </c>
      <c r="N55" s="435">
        <f>Lisäosat[[#This Row],[HYTE-kerroin (sis. Kulttuurihyte)]]/$N$7</f>
        <v>0.91076363998536103</v>
      </c>
      <c r="O55" s="447">
        <v>0</v>
      </c>
      <c r="P55" s="200">
        <v>0</v>
      </c>
      <c r="Q55" s="162">
        <v>0</v>
      </c>
      <c r="R55" s="162">
        <v>328191.79786973499</v>
      </c>
      <c r="S55" s="162">
        <v>443329.21114766144</v>
      </c>
      <c r="T55" s="162">
        <v>0</v>
      </c>
      <c r="U55" s="314">
        <f t="shared" si="1"/>
        <v>771521.00901739649</v>
      </c>
      <c r="V55" s="44"/>
      <c r="W55" s="44"/>
      <c r="X55" s="110"/>
      <c r="Y55" s="110"/>
      <c r="Z55" s="111"/>
    </row>
    <row r="56" spans="1:26" s="45" customFormat="1" x14ac:dyDescent="0.25">
      <c r="A56" s="128">
        <v>165</v>
      </c>
      <c r="B56" s="124" t="s">
        <v>60</v>
      </c>
      <c r="C56" s="416">
        <v>16280</v>
      </c>
      <c r="D56" s="420">
        <v>0</v>
      </c>
      <c r="E56" s="428">
        <v>0</v>
      </c>
      <c r="F56" s="158">
        <v>0</v>
      </c>
      <c r="G56" s="427">
        <v>0</v>
      </c>
      <c r="H56" s="272">
        <v>4976</v>
      </c>
      <c r="I56" s="15">
        <v>6946</v>
      </c>
      <c r="J56" s="337">
        <v>0.71638353008926003</v>
      </c>
      <c r="K56" s="435">
        <v>0.71653908805086153</v>
      </c>
      <c r="L56" s="442">
        <v>0.65429858143606201</v>
      </c>
      <c r="M56" s="14">
        <f>Lisäosat[[#This Row],[HYTE-kerroin (sis. Kulttuurihyte)]]*Lisäosat[[#This Row],[Asukasmäärä 31.12.2022]]</f>
        <v>10651.98090577909</v>
      </c>
      <c r="N56" s="435">
        <f>Lisäosat[[#This Row],[HYTE-kerroin (sis. Kulttuurihyte)]]/$N$7</f>
        <v>0.95564930860252773</v>
      </c>
      <c r="O56" s="447">
        <v>0</v>
      </c>
      <c r="P56" s="200">
        <v>0</v>
      </c>
      <c r="Q56" s="162">
        <v>0</v>
      </c>
      <c r="R56" s="162">
        <v>152814.85823043113</v>
      </c>
      <c r="S56" s="162">
        <v>300424.41506758909</v>
      </c>
      <c r="T56" s="162">
        <v>0</v>
      </c>
      <c r="U56" s="314">
        <f t="shared" si="1"/>
        <v>453239.27329802024</v>
      </c>
      <c r="V56" s="44"/>
      <c r="W56" s="44"/>
      <c r="X56" s="110"/>
      <c r="Y56" s="110"/>
      <c r="Z56" s="111"/>
    </row>
    <row r="57" spans="1:26" s="45" customFormat="1" x14ac:dyDescent="0.25">
      <c r="A57" s="128">
        <v>167</v>
      </c>
      <c r="B57" s="124" t="s">
        <v>61</v>
      </c>
      <c r="C57" s="416">
        <v>77513</v>
      </c>
      <c r="D57" s="420">
        <v>0</v>
      </c>
      <c r="E57" s="428">
        <v>0</v>
      </c>
      <c r="F57" s="158">
        <v>4</v>
      </c>
      <c r="G57" s="427">
        <v>5.1604247029530528E-5</v>
      </c>
      <c r="H57" s="272">
        <v>34818</v>
      </c>
      <c r="I57" s="15">
        <v>30577</v>
      </c>
      <c r="J57" s="337">
        <v>1.1386990221408249</v>
      </c>
      <c r="K57" s="435">
        <v>1.1389462831278827</v>
      </c>
      <c r="L57" s="442">
        <v>0.67035750632197699</v>
      </c>
      <c r="M57" s="14">
        <f>Lisäosat[[#This Row],[HYTE-kerroin (sis. Kulttuurihyte)]]*Lisäosat[[#This Row],[Asukasmäärä 31.12.2022]]</f>
        <v>51961.421387535403</v>
      </c>
      <c r="N57" s="435">
        <f>Lisäosat[[#This Row],[HYTE-kerroin (sis. Kulttuurihyte)]]/$N$7</f>
        <v>0.9791045030650336</v>
      </c>
      <c r="O57" s="447">
        <v>0.28683551457378736</v>
      </c>
      <c r="P57" s="200">
        <v>0</v>
      </c>
      <c r="Q57" s="162">
        <v>0</v>
      </c>
      <c r="R57" s="162">
        <v>1156509.1764975996</v>
      </c>
      <c r="S57" s="162">
        <v>1465500.1510528037</v>
      </c>
      <c r="T57" s="162">
        <v>227670.84790945772</v>
      </c>
      <c r="U57" s="314">
        <f t="shared" si="1"/>
        <v>2849680.1754598608</v>
      </c>
      <c r="V57" s="44"/>
      <c r="W57" s="44"/>
      <c r="X57" s="110"/>
      <c r="Y57" s="110"/>
      <c r="Z57" s="111"/>
    </row>
    <row r="58" spans="1:26" s="45" customFormat="1" x14ac:dyDescent="0.25">
      <c r="A58" s="128">
        <v>169</v>
      </c>
      <c r="B58" s="124" t="s">
        <v>62</v>
      </c>
      <c r="C58" s="416">
        <v>4990</v>
      </c>
      <c r="D58" s="420">
        <v>0</v>
      </c>
      <c r="E58" s="428">
        <v>0</v>
      </c>
      <c r="F58" s="158">
        <v>0</v>
      </c>
      <c r="G58" s="427">
        <v>0</v>
      </c>
      <c r="H58" s="272">
        <v>1700</v>
      </c>
      <c r="I58" s="15">
        <v>2143</v>
      </c>
      <c r="J58" s="337">
        <v>0.79328044797013531</v>
      </c>
      <c r="K58" s="435">
        <v>0.79345270359059761</v>
      </c>
      <c r="L58" s="442">
        <v>0.53804876270311497</v>
      </c>
      <c r="M58" s="14">
        <f>Lisäosat[[#This Row],[HYTE-kerroin (sis. Kulttuurihyte)]]*Lisäosat[[#This Row],[Asukasmäärä 31.12.2022]]</f>
        <v>2684.8633258885438</v>
      </c>
      <c r="N58" s="435">
        <f>Lisäosat[[#This Row],[HYTE-kerroin (sis. Kulttuurihyte)]]/$N$7</f>
        <v>0.78585823454352621</v>
      </c>
      <c r="O58" s="447">
        <v>0</v>
      </c>
      <c r="P58" s="200">
        <v>0</v>
      </c>
      <c r="Q58" s="162">
        <v>0</v>
      </c>
      <c r="R58" s="162">
        <v>51867.209781013771</v>
      </c>
      <c r="S58" s="162">
        <v>75722.863320087097</v>
      </c>
      <c r="T58" s="162">
        <v>0</v>
      </c>
      <c r="U58" s="314">
        <f t="shared" si="1"/>
        <v>127590.07310110086</v>
      </c>
      <c r="V58" s="44"/>
      <c r="W58" s="44"/>
      <c r="X58" s="110"/>
      <c r="Y58" s="110"/>
      <c r="Z58" s="111"/>
    </row>
    <row r="59" spans="1:26" s="45" customFormat="1" x14ac:dyDescent="0.25">
      <c r="A59" s="128">
        <v>171</v>
      </c>
      <c r="B59" s="124" t="s">
        <v>63</v>
      </c>
      <c r="C59" s="416">
        <v>4540</v>
      </c>
      <c r="D59" s="420">
        <v>9.4850000000000004E-2</v>
      </c>
      <c r="E59" s="428">
        <v>0</v>
      </c>
      <c r="F59" s="158">
        <v>0</v>
      </c>
      <c r="G59" s="427">
        <v>0</v>
      </c>
      <c r="H59" s="272">
        <v>1326</v>
      </c>
      <c r="I59" s="15">
        <v>1784</v>
      </c>
      <c r="J59" s="337">
        <v>0.74327354260089684</v>
      </c>
      <c r="K59" s="435">
        <v>0.74343493955147288</v>
      </c>
      <c r="L59" s="442">
        <v>0.65782349974166399</v>
      </c>
      <c r="M59" s="14">
        <f>Lisäosat[[#This Row],[HYTE-kerroin (sis. Kulttuurihyte)]]*Lisäosat[[#This Row],[Asukasmäärä 31.12.2022]]</f>
        <v>2986.5186888271546</v>
      </c>
      <c r="N59" s="435">
        <f>Lisäosat[[#This Row],[HYTE-kerroin (sis. Kulttuurihyte)]]/$N$7</f>
        <v>0.9607977008460743</v>
      </c>
      <c r="O59" s="447">
        <v>0</v>
      </c>
      <c r="P59" s="200">
        <v>26952.443210000005</v>
      </c>
      <c r="Q59" s="162">
        <v>0</v>
      </c>
      <c r="R59" s="162">
        <v>44215.049594884294</v>
      </c>
      <c r="S59" s="162">
        <v>84230.636359153126</v>
      </c>
      <c r="T59" s="162">
        <v>0</v>
      </c>
      <c r="U59" s="314">
        <f t="shared" si="1"/>
        <v>155398.12916403741</v>
      </c>
      <c r="V59" s="44"/>
      <c r="W59" s="44"/>
      <c r="X59" s="110"/>
      <c r="Y59" s="110"/>
      <c r="Z59" s="111"/>
    </row>
    <row r="60" spans="1:26" s="45" customFormat="1" x14ac:dyDescent="0.25">
      <c r="A60" s="128">
        <v>172</v>
      </c>
      <c r="B60" s="124" t="s">
        <v>64</v>
      </c>
      <c r="C60" s="416">
        <v>4171</v>
      </c>
      <c r="D60" s="420">
        <v>1.4112166666666668</v>
      </c>
      <c r="E60" s="428">
        <v>0</v>
      </c>
      <c r="F60" s="158">
        <v>0</v>
      </c>
      <c r="G60" s="427">
        <v>0</v>
      </c>
      <c r="H60" s="272">
        <v>1337</v>
      </c>
      <c r="I60" s="15">
        <v>1470</v>
      </c>
      <c r="J60" s="337">
        <v>0.90952380952380951</v>
      </c>
      <c r="K60" s="435">
        <v>0.90972130662402884</v>
      </c>
      <c r="L60" s="442">
        <v>0.61975613635545601</v>
      </c>
      <c r="M60" s="14">
        <f>Lisäosat[[#This Row],[HYTE-kerroin (sis. Kulttuurihyte)]]*Lisäosat[[#This Row],[Asukasmäärä 31.12.2022]]</f>
        <v>2585.0028447386071</v>
      </c>
      <c r="N60" s="435">
        <f>Lisäosat[[#This Row],[HYTE-kerroin (sis. Kulttuurihyte)]]/$N$7</f>
        <v>0.90519762691575079</v>
      </c>
      <c r="O60" s="447">
        <v>0</v>
      </c>
      <c r="P60" s="200">
        <v>552624.45212425012</v>
      </c>
      <c r="Q60" s="162">
        <v>0</v>
      </c>
      <c r="R60" s="162">
        <v>49707.263166067598</v>
      </c>
      <c r="S60" s="162">
        <v>72906.436319024666</v>
      </c>
      <c r="T60" s="162">
        <v>0</v>
      </c>
      <c r="U60" s="314">
        <f t="shared" si="1"/>
        <v>675238.15160934243</v>
      </c>
      <c r="V60" s="44"/>
      <c r="W60" s="44"/>
      <c r="X60" s="110"/>
      <c r="Y60" s="110"/>
      <c r="Z60" s="111"/>
    </row>
    <row r="61" spans="1:26" s="45" customFormat="1" x14ac:dyDescent="0.25">
      <c r="A61" s="128">
        <v>176</v>
      </c>
      <c r="B61" s="124" t="s">
        <v>65</v>
      </c>
      <c r="C61" s="416">
        <v>4352</v>
      </c>
      <c r="D61" s="420">
        <v>1.5198833333333333</v>
      </c>
      <c r="E61" s="428">
        <v>0</v>
      </c>
      <c r="F61" s="158">
        <v>0</v>
      </c>
      <c r="G61" s="427">
        <v>0</v>
      </c>
      <c r="H61" s="272">
        <v>1349</v>
      </c>
      <c r="I61" s="15">
        <v>1386</v>
      </c>
      <c r="J61" s="337">
        <v>0.97330447330447334</v>
      </c>
      <c r="K61" s="435">
        <v>0.97351581995542991</v>
      </c>
      <c r="L61" s="442">
        <v>0.53948023633948206</v>
      </c>
      <c r="M61" s="14">
        <f>Lisäosat[[#This Row],[HYTE-kerroin (sis. Kulttuurihyte)]]*Lisäosat[[#This Row],[Asukasmäärä 31.12.2022]]</f>
        <v>2347.817988549426</v>
      </c>
      <c r="N61" s="435">
        <f>Lisäosat[[#This Row],[HYTE-kerroin (sis. Kulttuurihyte)]]/$N$7</f>
        <v>0.78794900293228609</v>
      </c>
      <c r="O61" s="447">
        <v>0</v>
      </c>
      <c r="P61" s="200">
        <v>1242010.7237120001</v>
      </c>
      <c r="Q61" s="162">
        <v>0</v>
      </c>
      <c r="R61" s="162">
        <v>55501.305114643008</v>
      </c>
      <c r="S61" s="162">
        <v>66216.964913300879</v>
      </c>
      <c r="T61" s="162">
        <v>0</v>
      </c>
      <c r="U61" s="314">
        <f t="shared" si="1"/>
        <v>1363728.993739944</v>
      </c>
      <c r="V61" s="44"/>
      <c r="W61" s="44"/>
      <c r="X61" s="110"/>
      <c r="Y61" s="110"/>
      <c r="Z61" s="111"/>
    </row>
    <row r="62" spans="1:26" s="45" customFormat="1" x14ac:dyDescent="0.25">
      <c r="A62" s="128">
        <v>177</v>
      </c>
      <c r="B62" s="124" t="s">
        <v>66</v>
      </c>
      <c r="C62" s="416">
        <v>1768</v>
      </c>
      <c r="D62" s="420">
        <v>0.62613333333333332</v>
      </c>
      <c r="E62" s="428">
        <v>0</v>
      </c>
      <c r="F62" s="158">
        <v>0</v>
      </c>
      <c r="G62" s="427">
        <v>0</v>
      </c>
      <c r="H62" s="272">
        <v>636</v>
      </c>
      <c r="I62" s="15">
        <v>688</v>
      </c>
      <c r="J62" s="337">
        <v>0.92441860465116277</v>
      </c>
      <c r="K62" s="435">
        <v>0.92461933605796676</v>
      </c>
      <c r="L62" s="442">
        <v>0.78006067330085205</v>
      </c>
      <c r="M62" s="14">
        <f>Lisäosat[[#This Row],[HYTE-kerroin (sis. Kulttuurihyte)]]*Lisäosat[[#This Row],[Asukasmäärä 31.12.2022]]</f>
        <v>1379.1472703959064</v>
      </c>
      <c r="N62" s="435">
        <f>Lisäosat[[#This Row],[HYTE-kerroin (sis. Kulttuurihyte)]]/$N$7</f>
        <v>1.1393337296740391</v>
      </c>
      <c r="O62" s="447">
        <v>0</v>
      </c>
      <c r="P62" s="200">
        <v>69287.363669333325</v>
      </c>
      <c r="Q62" s="162">
        <v>0</v>
      </c>
      <c r="R62" s="162">
        <v>21414.923518571355</v>
      </c>
      <c r="S62" s="162">
        <v>38896.944677770065</v>
      </c>
      <c r="T62" s="162">
        <v>0</v>
      </c>
      <c r="U62" s="314">
        <f t="shared" si="1"/>
        <v>129599.23186567474</v>
      </c>
      <c r="V62" s="44"/>
      <c r="W62" s="44"/>
      <c r="X62" s="110"/>
      <c r="Y62" s="110"/>
      <c r="Z62" s="111"/>
    </row>
    <row r="63" spans="1:26" s="45" customFormat="1" x14ac:dyDescent="0.25">
      <c r="A63" s="128">
        <v>178</v>
      </c>
      <c r="B63" s="124" t="s">
        <v>67</v>
      </c>
      <c r="C63" s="416">
        <v>5769</v>
      </c>
      <c r="D63" s="420">
        <v>0.82289999999999996</v>
      </c>
      <c r="E63" s="428">
        <v>0</v>
      </c>
      <c r="F63" s="158">
        <v>0</v>
      </c>
      <c r="G63" s="427">
        <v>0</v>
      </c>
      <c r="H63" s="272">
        <v>1800</v>
      </c>
      <c r="I63" s="15">
        <v>2147</v>
      </c>
      <c r="J63" s="337">
        <v>0.83837913367489525</v>
      </c>
      <c r="K63" s="435">
        <v>0.83856118217769571</v>
      </c>
      <c r="L63" s="442">
        <v>0.602614262447424</v>
      </c>
      <c r="M63" s="14">
        <f>Lisäosat[[#This Row],[HYTE-kerroin (sis. Kulttuurihyte)]]*Lisäosat[[#This Row],[Asukasmäärä 31.12.2022]]</f>
        <v>3476.4816800591889</v>
      </c>
      <c r="N63" s="435">
        <f>Lisäosat[[#This Row],[HYTE-kerroin (sis. Kulttuurihyte)]]/$N$7</f>
        <v>0.88016070888910924</v>
      </c>
      <c r="O63" s="447">
        <v>0</v>
      </c>
      <c r="P63" s="200">
        <v>297134.13915900001</v>
      </c>
      <c r="Q63" s="162">
        <v>0</v>
      </c>
      <c r="R63" s="162">
        <v>63373.33892577896</v>
      </c>
      <c r="S63" s="162">
        <v>98049.366072214354</v>
      </c>
      <c r="T63" s="162">
        <v>0</v>
      </c>
      <c r="U63" s="314">
        <f t="shared" si="1"/>
        <v>458556.84415699332</v>
      </c>
      <c r="V63" s="44"/>
      <c r="W63" s="44"/>
      <c r="X63" s="110"/>
      <c r="Y63" s="110"/>
      <c r="Z63" s="111"/>
    </row>
    <row r="64" spans="1:26" s="45" customFormat="1" x14ac:dyDescent="0.25">
      <c r="A64" s="128">
        <v>179</v>
      </c>
      <c r="B64" s="124" t="s">
        <v>68</v>
      </c>
      <c r="C64" s="416">
        <v>145887</v>
      </c>
      <c r="D64" s="420">
        <v>0</v>
      </c>
      <c r="E64" s="428">
        <v>0</v>
      </c>
      <c r="F64" s="158">
        <v>16</v>
      </c>
      <c r="G64" s="427">
        <v>1.0967392570962457E-4</v>
      </c>
      <c r="H64" s="272">
        <v>65345</v>
      </c>
      <c r="I64" s="15">
        <v>61169</v>
      </c>
      <c r="J64" s="337">
        <v>1.0682698752636139</v>
      </c>
      <c r="K64" s="435">
        <v>1.0685018430256528</v>
      </c>
      <c r="L64" s="442">
        <v>0.73340262202553796</v>
      </c>
      <c r="M64" s="14">
        <f>Lisäosat[[#This Row],[HYTE-kerroin (sis. Kulttuurihyte)]]*Lisäosat[[#This Row],[Asukasmäärä 31.12.2022]]</f>
        <v>106993.90831943965</v>
      </c>
      <c r="N64" s="435">
        <f>Lisäosat[[#This Row],[HYTE-kerroin (sis. Kulttuurihyte)]]/$N$7</f>
        <v>1.0711863490941649</v>
      </c>
      <c r="O64" s="447">
        <v>0.80974298266086964</v>
      </c>
      <c r="P64" s="200">
        <v>0</v>
      </c>
      <c r="Q64" s="162">
        <v>0</v>
      </c>
      <c r="R64" s="162">
        <v>2042034.9216926324</v>
      </c>
      <c r="S64" s="162">
        <v>3017615.4657979012</v>
      </c>
      <c r="T64" s="162">
        <v>1209661.17899721</v>
      </c>
      <c r="U64" s="314">
        <f t="shared" si="1"/>
        <v>6269311.5664877435</v>
      </c>
      <c r="V64" s="44"/>
      <c r="W64" s="44"/>
      <c r="X64" s="110"/>
      <c r="Y64" s="110"/>
      <c r="Z64" s="111"/>
    </row>
    <row r="65" spans="1:26" s="45" customFormat="1" x14ac:dyDescent="0.25">
      <c r="A65" s="128">
        <v>181</v>
      </c>
      <c r="B65" s="124" t="s">
        <v>69</v>
      </c>
      <c r="C65" s="416">
        <v>1683</v>
      </c>
      <c r="D65" s="420">
        <v>0.38423333333333332</v>
      </c>
      <c r="E65" s="428">
        <v>0</v>
      </c>
      <c r="F65" s="158">
        <v>0</v>
      </c>
      <c r="G65" s="427">
        <v>0</v>
      </c>
      <c r="H65" s="272">
        <v>446</v>
      </c>
      <c r="I65" s="15">
        <v>651</v>
      </c>
      <c r="J65" s="337">
        <v>0.68509984639016897</v>
      </c>
      <c r="K65" s="435">
        <v>0.68524861130605785</v>
      </c>
      <c r="L65" s="442">
        <v>0.68545089471773502</v>
      </c>
      <c r="M65" s="14">
        <f>Lisäosat[[#This Row],[HYTE-kerroin (sis. Kulttuurihyte)]]*Lisäosat[[#This Row],[Asukasmäärä 31.12.2022]]</f>
        <v>1153.6138558099481</v>
      </c>
      <c r="N65" s="435">
        <f>Lisäosat[[#This Row],[HYTE-kerroin (sis. Kulttuurihyte)]]/$N$7</f>
        <v>1.0011494632622844</v>
      </c>
      <c r="O65" s="447">
        <v>0</v>
      </c>
      <c r="P65" s="200">
        <v>40474.743573</v>
      </c>
      <c r="Q65" s="162">
        <v>0</v>
      </c>
      <c r="R65" s="162">
        <v>15107.881708048049</v>
      </c>
      <c r="S65" s="162">
        <v>32536.086096205898</v>
      </c>
      <c r="T65" s="162">
        <v>0</v>
      </c>
      <c r="U65" s="314">
        <f t="shared" si="1"/>
        <v>88118.711377253945</v>
      </c>
      <c r="V65" s="44"/>
      <c r="W65" s="44"/>
      <c r="X65" s="110"/>
      <c r="Y65" s="110"/>
      <c r="Z65" s="111"/>
    </row>
    <row r="66" spans="1:26" s="45" customFormat="1" x14ac:dyDescent="0.25">
      <c r="A66" s="128">
        <v>182</v>
      </c>
      <c r="B66" s="124" t="s">
        <v>70</v>
      </c>
      <c r="C66" s="416">
        <v>19347</v>
      </c>
      <c r="D66" s="420">
        <v>0.24018333333333333</v>
      </c>
      <c r="E66" s="428">
        <v>0</v>
      </c>
      <c r="F66" s="158">
        <v>1</v>
      </c>
      <c r="G66" s="427">
        <v>5.1687600144725279E-5</v>
      </c>
      <c r="H66" s="272">
        <v>6999</v>
      </c>
      <c r="I66" s="15">
        <v>7137</v>
      </c>
      <c r="J66" s="337">
        <v>0.98066414459857087</v>
      </c>
      <c r="K66" s="435">
        <v>0.9808770893536386</v>
      </c>
      <c r="L66" s="442">
        <v>0.66162058666343304</v>
      </c>
      <c r="M66" s="14">
        <f>Lisäosat[[#This Row],[HYTE-kerroin (sis. Kulttuurihyte)]]*Lisäosat[[#This Row],[Asukasmäärä 31.12.2022]]</f>
        <v>12800.373490177439</v>
      </c>
      <c r="N66" s="435">
        <f>Lisäosat[[#This Row],[HYTE-kerroin (sis. Kulttuurihyte)]]/$N$7</f>
        <v>0.96634361458400109</v>
      </c>
      <c r="O66" s="447">
        <v>0</v>
      </c>
      <c r="P66" s="200">
        <v>290844.89880049997</v>
      </c>
      <c r="Q66" s="162">
        <v>0</v>
      </c>
      <c r="R66" s="162">
        <v>248599.08052519546</v>
      </c>
      <c r="S66" s="162">
        <v>361016.86178829725</v>
      </c>
      <c r="T66" s="162">
        <v>0</v>
      </c>
      <c r="U66" s="314">
        <f t="shared" si="1"/>
        <v>900460.84111399273</v>
      </c>
      <c r="V66" s="44"/>
      <c r="W66" s="44"/>
      <c r="X66" s="110"/>
      <c r="Y66" s="110"/>
      <c r="Z66" s="111"/>
    </row>
    <row r="67" spans="1:26" s="45" customFormat="1" x14ac:dyDescent="0.25">
      <c r="A67" s="128">
        <v>186</v>
      </c>
      <c r="B67" s="124" t="s">
        <v>71</v>
      </c>
      <c r="C67" s="416">
        <v>45630</v>
      </c>
      <c r="D67" s="420">
        <v>0</v>
      </c>
      <c r="E67" s="428">
        <v>0</v>
      </c>
      <c r="F67" s="158">
        <v>4</v>
      </c>
      <c r="G67" s="427">
        <v>8.7661626123164586E-5</v>
      </c>
      <c r="H67" s="272">
        <v>13853</v>
      </c>
      <c r="I67" s="15">
        <v>21254</v>
      </c>
      <c r="J67" s="337">
        <v>0.65178319375176441</v>
      </c>
      <c r="K67" s="435">
        <v>0.65192472417613567</v>
      </c>
      <c r="L67" s="442">
        <v>0.69916111847027596</v>
      </c>
      <c r="M67" s="14">
        <f>Lisäosat[[#This Row],[HYTE-kerroin (sis. Kulttuurihyte)]]*Lisäosat[[#This Row],[Asukasmäärä 31.12.2022]]</f>
        <v>31902.721835798693</v>
      </c>
      <c r="N67" s="435">
        <f>Lisäosat[[#This Row],[HYTE-kerroin (sis. Kulttuurihyte)]]/$N$7</f>
        <v>1.0211742137686126</v>
      </c>
      <c r="O67" s="447">
        <v>1.4432394277659781</v>
      </c>
      <c r="P67" s="200">
        <v>0</v>
      </c>
      <c r="Q67" s="162">
        <v>0</v>
      </c>
      <c r="R67" s="162">
        <v>389689.9596504576</v>
      </c>
      <c r="S67" s="162">
        <v>899772.22371699521</v>
      </c>
      <c r="T67" s="162">
        <v>674355.35451096657</v>
      </c>
      <c r="U67" s="314">
        <f t="shared" si="1"/>
        <v>1963817.5378784193</v>
      </c>
      <c r="V67" s="44"/>
      <c r="W67" s="44"/>
      <c r="X67" s="110"/>
      <c r="Y67" s="110"/>
      <c r="Z67" s="111"/>
    </row>
    <row r="68" spans="1:26" s="45" customFormat="1" x14ac:dyDescent="0.25">
      <c r="A68" s="128">
        <v>202</v>
      </c>
      <c r="B68" s="124" t="s">
        <v>72</v>
      </c>
      <c r="C68" s="416">
        <v>35848</v>
      </c>
      <c r="D68" s="420">
        <v>0</v>
      </c>
      <c r="E68" s="428">
        <v>0</v>
      </c>
      <c r="F68" s="158">
        <v>0</v>
      </c>
      <c r="G68" s="427">
        <v>0</v>
      </c>
      <c r="H68" s="272">
        <v>10301</v>
      </c>
      <c r="I68" s="15">
        <v>16276</v>
      </c>
      <c r="J68" s="337">
        <v>0.63289506021135411</v>
      </c>
      <c r="K68" s="435">
        <v>0.63303248920202593</v>
      </c>
      <c r="L68" s="442">
        <v>0.65808431041000104</v>
      </c>
      <c r="M68" s="14">
        <f>Lisäosat[[#This Row],[HYTE-kerroin (sis. Kulttuurihyte)]]*Lisäosat[[#This Row],[Asukasmäärä 31.12.2022]]</f>
        <v>23591.006359577717</v>
      </c>
      <c r="N68" s="435">
        <f>Lisäosat[[#This Row],[HYTE-kerroin (sis. Kulttuurihyte)]]/$N$7</f>
        <v>0.96117863325513653</v>
      </c>
      <c r="O68" s="447">
        <v>1.8446894289631273</v>
      </c>
      <c r="P68" s="200">
        <v>0</v>
      </c>
      <c r="Q68" s="162">
        <v>0</v>
      </c>
      <c r="R68" s="162">
        <v>297277.62761517637</v>
      </c>
      <c r="S68" s="162">
        <v>665351.7640636008</v>
      </c>
      <c r="T68" s="162">
        <v>677155.08889057476</v>
      </c>
      <c r="U68" s="314">
        <f t="shared" si="1"/>
        <v>1639784.4805693519</v>
      </c>
      <c r="V68" s="44"/>
      <c r="W68" s="44"/>
      <c r="X68" s="110"/>
      <c r="Y68" s="110"/>
      <c r="Z68" s="111"/>
    </row>
    <row r="69" spans="1:26" s="45" customFormat="1" x14ac:dyDescent="0.25">
      <c r="A69" s="128">
        <v>204</v>
      </c>
      <c r="B69" s="124" t="s">
        <v>73</v>
      </c>
      <c r="C69" s="416">
        <v>2689</v>
      </c>
      <c r="D69" s="420">
        <v>1.1962833333333334</v>
      </c>
      <c r="E69" s="428">
        <v>0</v>
      </c>
      <c r="F69" s="158">
        <v>0</v>
      </c>
      <c r="G69" s="427">
        <v>0</v>
      </c>
      <c r="H69" s="272">
        <v>769</v>
      </c>
      <c r="I69" s="15">
        <v>892</v>
      </c>
      <c r="J69" s="337">
        <v>0.86210762331838564</v>
      </c>
      <c r="K69" s="435">
        <v>0.86229482430630866</v>
      </c>
      <c r="L69" s="442">
        <v>0.530017871501686</v>
      </c>
      <c r="M69" s="14">
        <f>Lisäosat[[#This Row],[HYTE-kerroin (sis. Kulttuurihyte)]]*Lisäosat[[#This Row],[Asukasmäärä 31.12.2022]]</f>
        <v>1425.2180564680336</v>
      </c>
      <c r="N69" s="435">
        <f>Lisäosat[[#This Row],[HYTE-kerroin (sis. Kulttuurihyte)]]/$N$7</f>
        <v>0.77412855050957474</v>
      </c>
      <c r="O69" s="447">
        <v>0</v>
      </c>
      <c r="P69" s="200">
        <v>302009.82035675005</v>
      </c>
      <c r="Q69" s="162">
        <v>0</v>
      </c>
      <c r="R69" s="162">
        <v>30375.111251531598</v>
      </c>
      <c r="S69" s="162">
        <v>40196.307592503959</v>
      </c>
      <c r="T69" s="162">
        <v>0</v>
      </c>
      <c r="U69" s="314">
        <f t="shared" si="1"/>
        <v>372581.23920078558</v>
      </c>
      <c r="V69" s="44"/>
      <c r="W69" s="44"/>
      <c r="X69" s="110"/>
      <c r="Y69" s="110"/>
      <c r="Z69" s="111"/>
    </row>
    <row r="70" spans="1:26" s="45" customFormat="1" x14ac:dyDescent="0.25">
      <c r="A70" s="128">
        <v>205</v>
      </c>
      <c r="B70" s="124" t="s">
        <v>74</v>
      </c>
      <c r="C70" s="416">
        <v>36297</v>
      </c>
      <c r="D70" s="420">
        <v>0.18211666666666668</v>
      </c>
      <c r="E70" s="428">
        <v>0</v>
      </c>
      <c r="F70" s="158">
        <v>2</v>
      </c>
      <c r="G70" s="427">
        <v>5.510097253216519E-5</v>
      </c>
      <c r="H70" s="272">
        <v>15653</v>
      </c>
      <c r="I70" s="15">
        <v>14875</v>
      </c>
      <c r="J70" s="337">
        <v>1.0523025210084034</v>
      </c>
      <c r="K70" s="435">
        <v>1.0525310215647126</v>
      </c>
      <c r="L70" s="442">
        <v>0.65102966728679301</v>
      </c>
      <c r="M70" s="14">
        <f>Lisäosat[[#This Row],[HYTE-kerroin (sis. Kulttuurihyte)]]*Lisäosat[[#This Row],[Asukasmäärä 31.12.2022]]</f>
        <v>23630.423833508725</v>
      </c>
      <c r="N70" s="435">
        <f>Lisäosat[[#This Row],[HYTE-kerroin (sis. Kulttuurihyte)]]/$N$7</f>
        <v>0.95087482851765048</v>
      </c>
      <c r="O70" s="447">
        <v>0</v>
      </c>
      <c r="P70" s="200">
        <v>413737.96660350007</v>
      </c>
      <c r="Q70" s="162">
        <v>0</v>
      </c>
      <c r="R70" s="162">
        <v>500468.71221552021</v>
      </c>
      <c r="S70" s="162">
        <v>666463.47949511651</v>
      </c>
      <c r="T70" s="162">
        <v>0</v>
      </c>
      <c r="U70" s="314">
        <f t="shared" si="1"/>
        <v>1580670.1583141368</v>
      </c>
      <c r="V70" s="44"/>
      <c r="W70" s="44"/>
      <c r="X70" s="110"/>
      <c r="Y70" s="110"/>
      <c r="Z70" s="111"/>
    </row>
    <row r="71" spans="1:26" s="45" customFormat="1" x14ac:dyDescent="0.25">
      <c r="A71" s="128">
        <v>208</v>
      </c>
      <c r="B71" s="124" t="s">
        <v>75</v>
      </c>
      <c r="C71" s="416">
        <v>12335</v>
      </c>
      <c r="D71" s="420">
        <v>0.45220000000000005</v>
      </c>
      <c r="E71" s="428">
        <v>0</v>
      </c>
      <c r="F71" s="158">
        <v>3</v>
      </c>
      <c r="G71" s="427">
        <v>2.4321037697608432E-4</v>
      </c>
      <c r="H71" s="272">
        <v>4581</v>
      </c>
      <c r="I71" s="15">
        <v>4977</v>
      </c>
      <c r="J71" s="337">
        <v>0.92043399638336343</v>
      </c>
      <c r="K71" s="435">
        <v>0.92063386255874613</v>
      </c>
      <c r="L71" s="442">
        <v>0.72900903184397803</v>
      </c>
      <c r="M71" s="14">
        <f>Lisäosat[[#This Row],[HYTE-kerroin (sis. Kulttuurihyte)]]*Lisäosat[[#This Row],[Asukasmäärä 31.12.2022]]</f>
        <v>8992.3264077954682</v>
      </c>
      <c r="N71" s="435">
        <f>Lisäosat[[#This Row],[HYTE-kerroin (sis. Kulttuurihyte)]]/$N$7</f>
        <v>1.0647692001985105</v>
      </c>
      <c r="O71" s="447">
        <v>0</v>
      </c>
      <c r="P71" s="200">
        <v>349119.94733000005</v>
      </c>
      <c r="Q71" s="162">
        <v>0</v>
      </c>
      <c r="R71" s="162">
        <v>148763.84490007395</v>
      </c>
      <c r="S71" s="162">
        <v>253616.15131070299</v>
      </c>
      <c r="T71" s="162">
        <v>0</v>
      </c>
      <c r="U71" s="314">
        <f t="shared" si="1"/>
        <v>751499.94354077696</v>
      </c>
      <c r="V71" s="44"/>
      <c r="W71" s="44"/>
      <c r="X71" s="110"/>
      <c r="Y71" s="110"/>
      <c r="Z71" s="111"/>
    </row>
    <row r="72" spans="1:26" s="45" customFormat="1" x14ac:dyDescent="0.25">
      <c r="A72" s="128">
        <v>211</v>
      </c>
      <c r="B72" s="124" t="s">
        <v>76</v>
      </c>
      <c r="C72" s="416">
        <v>32959</v>
      </c>
      <c r="D72" s="420">
        <v>0</v>
      </c>
      <c r="E72" s="428">
        <v>0</v>
      </c>
      <c r="F72" s="158">
        <v>2</v>
      </c>
      <c r="G72" s="427">
        <v>6.068145271397797E-5</v>
      </c>
      <c r="H72" s="272">
        <v>8890</v>
      </c>
      <c r="I72" s="15">
        <v>14719</v>
      </c>
      <c r="J72" s="337">
        <v>0.60398124872613623</v>
      </c>
      <c r="K72" s="435">
        <v>0.60411239927322602</v>
      </c>
      <c r="L72" s="442">
        <v>0.68952185163226398</v>
      </c>
      <c r="M72" s="14">
        <f>Lisäosat[[#This Row],[HYTE-kerroin (sis. Kulttuurihyte)]]*Lisäosat[[#This Row],[Asukasmäärä 31.12.2022]]</f>
        <v>22725.950707947788</v>
      </c>
      <c r="N72" s="435">
        <f>Lisäosat[[#This Row],[HYTE-kerroin (sis. Kulttuurihyte)]]/$N$7</f>
        <v>1.0070953834753185</v>
      </c>
      <c r="O72" s="447">
        <v>1.1284346316407179</v>
      </c>
      <c r="P72" s="200">
        <v>0</v>
      </c>
      <c r="Q72" s="162">
        <v>0</v>
      </c>
      <c r="R72" s="162">
        <v>260833.32143616595</v>
      </c>
      <c r="S72" s="162">
        <v>640954.06372592587</v>
      </c>
      <c r="T72" s="162">
        <v>380846.86872828333</v>
      </c>
      <c r="U72" s="314">
        <f t="shared" si="1"/>
        <v>1282634.2538903751</v>
      </c>
      <c r="V72" s="44"/>
      <c r="W72" s="44"/>
      <c r="X72" s="110"/>
      <c r="Y72" s="110"/>
      <c r="Z72" s="111"/>
    </row>
    <row r="73" spans="1:26" s="45" customFormat="1" x14ac:dyDescent="0.25">
      <c r="A73" s="128">
        <v>213</v>
      </c>
      <c r="B73" s="124" t="s">
        <v>77</v>
      </c>
      <c r="C73" s="416">
        <v>5154</v>
      </c>
      <c r="D73" s="420">
        <v>1.0241166666666668</v>
      </c>
      <c r="E73" s="428">
        <v>0</v>
      </c>
      <c r="F73" s="158">
        <v>0</v>
      </c>
      <c r="G73" s="427">
        <v>0</v>
      </c>
      <c r="H73" s="272">
        <v>1545</v>
      </c>
      <c r="I73" s="15">
        <v>1834</v>
      </c>
      <c r="J73" s="337">
        <v>0.8424209378407852</v>
      </c>
      <c r="K73" s="435">
        <v>0.8426038639947192</v>
      </c>
      <c r="L73" s="442">
        <v>0.54036167357578802</v>
      </c>
      <c r="M73" s="14">
        <f>Lisäosat[[#This Row],[HYTE-kerroin (sis. Kulttuurihyte)]]*Lisäosat[[#This Row],[Asukasmäärä 31.12.2022]]</f>
        <v>2785.0240656096116</v>
      </c>
      <c r="N73" s="435">
        <f>Lisäosat[[#This Row],[HYTE-kerroin (sis. Kulttuurihyte)]]/$N$7</f>
        <v>0.78923640429513719</v>
      </c>
      <c r="O73" s="447">
        <v>0</v>
      </c>
      <c r="P73" s="200">
        <v>495552.9420105</v>
      </c>
      <c r="Q73" s="162">
        <v>0</v>
      </c>
      <c r="R73" s="162">
        <v>56890.422126877056</v>
      </c>
      <c r="S73" s="162">
        <v>78547.758699604106</v>
      </c>
      <c r="T73" s="162">
        <v>0</v>
      </c>
      <c r="U73" s="314">
        <f t="shared" ref="U73:U136" si="2">SUM(P73:T73)</f>
        <v>630991.12283698109</v>
      </c>
      <c r="V73" s="44"/>
      <c r="W73" s="44"/>
      <c r="X73" s="110"/>
      <c r="Y73" s="110"/>
      <c r="Z73" s="111"/>
    </row>
    <row r="74" spans="1:26" s="45" customFormat="1" x14ac:dyDescent="0.25">
      <c r="A74" s="128">
        <v>214</v>
      </c>
      <c r="B74" s="124" t="s">
        <v>78</v>
      </c>
      <c r="C74" s="416">
        <v>12528</v>
      </c>
      <c r="D74" s="420">
        <v>0.30081666666666668</v>
      </c>
      <c r="E74" s="428">
        <v>0</v>
      </c>
      <c r="F74" s="158">
        <v>0</v>
      </c>
      <c r="G74" s="427">
        <v>0</v>
      </c>
      <c r="H74" s="272">
        <v>5328</v>
      </c>
      <c r="I74" s="15">
        <v>4873</v>
      </c>
      <c r="J74" s="337">
        <v>1.0933716396470348</v>
      </c>
      <c r="K74" s="435">
        <v>1.0936090580917541</v>
      </c>
      <c r="L74" s="442">
        <v>0.68136483833964501</v>
      </c>
      <c r="M74" s="14">
        <f>Lisäosat[[#This Row],[HYTE-kerroin (sis. Kulttuurihyte)]]*Lisäosat[[#This Row],[Asukasmäärä 31.12.2022]]</f>
        <v>8536.1386947190731</v>
      </c>
      <c r="N74" s="435">
        <f>Lisäosat[[#This Row],[HYTE-kerroin (sis. Kulttuurihyte)]]/$N$7</f>
        <v>0.99518148921584471</v>
      </c>
      <c r="O74" s="447">
        <v>0</v>
      </c>
      <c r="P74" s="200">
        <v>235878.62680800003</v>
      </c>
      <c r="Q74" s="162">
        <v>0</v>
      </c>
      <c r="R74" s="162">
        <v>179479.61906503281</v>
      </c>
      <c r="S74" s="162">
        <v>240750.00668706372</v>
      </c>
      <c r="T74" s="162">
        <v>0</v>
      </c>
      <c r="U74" s="314">
        <f t="shared" si="2"/>
        <v>656108.25256009656</v>
      </c>
      <c r="V74" s="44"/>
      <c r="W74" s="44"/>
      <c r="X74" s="110"/>
      <c r="Y74" s="110"/>
      <c r="Z74" s="111"/>
    </row>
    <row r="75" spans="1:26" s="45" customFormat="1" x14ac:dyDescent="0.25">
      <c r="A75" s="128">
        <v>216</v>
      </c>
      <c r="B75" s="124" t="s">
        <v>79</v>
      </c>
      <c r="C75" s="416">
        <v>1269</v>
      </c>
      <c r="D75" s="420">
        <v>1.5251000000000001</v>
      </c>
      <c r="E75" s="428">
        <v>0</v>
      </c>
      <c r="F75" s="158">
        <v>0</v>
      </c>
      <c r="G75" s="427">
        <v>0</v>
      </c>
      <c r="H75" s="272">
        <v>382</v>
      </c>
      <c r="I75" s="15">
        <v>429</v>
      </c>
      <c r="J75" s="337">
        <v>0.89044289044289049</v>
      </c>
      <c r="K75" s="435">
        <v>0.89063624424730103</v>
      </c>
      <c r="L75" s="442">
        <v>0.63235375021108098</v>
      </c>
      <c r="M75" s="14">
        <f>Lisäosat[[#This Row],[HYTE-kerroin (sis. Kulttuurihyte)]]*Lisäosat[[#This Row],[Asukasmäärä 31.12.2022]]</f>
        <v>802.45690901786179</v>
      </c>
      <c r="N75" s="435">
        <f>Lisäosat[[#This Row],[HYTE-kerroin (sis. Kulttuurihyte)]]/$N$7</f>
        <v>0.92359733205456751</v>
      </c>
      <c r="O75" s="447">
        <v>0</v>
      </c>
      <c r="P75" s="200">
        <v>363401.02626300004</v>
      </c>
      <c r="Q75" s="162">
        <v>0</v>
      </c>
      <c r="R75" s="162">
        <v>14805.847860742708</v>
      </c>
      <c r="S75" s="162">
        <v>22632.189227624622</v>
      </c>
      <c r="T75" s="162">
        <v>0</v>
      </c>
      <c r="U75" s="314">
        <f t="shared" si="2"/>
        <v>400839.06335136737</v>
      </c>
      <c r="V75" s="44"/>
      <c r="W75" s="44"/>
      <c r="X75" s="110"/>
      <c r="Y75" s="110"/>
      <c r="Z75" s="111"/>
    </row>
    <row r="76" spans="1:26" s="45" customFormat="1" x14ac:dyDescent="0.25">
      <c r="A76" s="128">
        <v>217</v>
      </c>
      <c r="B76" s="124" t="s">
        <v>80</v>
      </c>
      <c r="C76" s="416">
        <v>5352</v>
      </c>
      <c r="D76" s="420">
        <v>0.19186666666666666</v>
      </c>
      <c r="E76" s="428">
        <v>0</v>
      </c>
      <c r="F76" s="158">
        <v>0</v>
      </c>
      <c r="G76" s="427">
        <v>0</v>
      </c>
      <c r="H76" s="272">
        <v>2042</v>
      </c>
      <c r="I76" s="15">
        <v>2225</v>
      </c>
      <c r="J76" s="337">
        <v>0.91775280898876399</v>
      </c>
      <c r="K76" s="435">
        <v>0.91795209296197666</v>
      </c>
      <c r="L76" s="442">
        <v>0.72543328221104897</v>
      </c>
      <c r="M76" s="14">
        <f>Lisäosat[[#This Row],[HYTE-kerroin (sis. Kulttuurihyte)]]*Lisäosat[[#This Row],[Asukasmäärä 31.12.2022]]</f>
        <v>3882.518926393534</v>
      </c>
      <c r="N76" s="435">
        <f>Lisäosat[[#This Row],[HYTE-kerroin (sis. Kulttuurihyte)]]/$N$7</f>
        <v>1.0595465652098417</v>
      </c>
      <c r="O76" s="447">
        <v>0</v>
      </c>
      <c r="P76" s="200">
        <v>64271.818336000004</v>
      </c>
      <c r="Q76" s="162">
        <v>0</v>
      </c>
      <c r="R76" s="162">
        <v>64358.722780075732</v>
      </c>
      <c r="S76" s="162">
        <v>109501.08602032934</v>
      </c>
      <c r="T76" s="162">
        <v>0</v>
      </c>
      <c r="U76" s="314">
        <f t="shared" si="2"/>
        <v>238131.62713640509</v>
      </c>
      <c r="V76" s="44"/>
      <c r="W76" s="44"/>
      <c r="X76" s="110"/>
      <c r="Y76" s="110"/>
      <c r="Z76" s="111"/>
    </row>
    <row r="77" spans="1:26" s="45" customFormat="1" x14ac:dyDescent="0.25">
      <c r="A77" s="128">
        <v>218</v>
      </c>
      <c r="B77" s="124" t="s">
        <v>81</v>
      </c>
      <c r="C77" s="416">
        <v>1200</v>
      </c>
      <c r="D77" s="420">
        <v>0.60636666666666672</v>
      </c>
      <c r="E77" s="428">
        <v>0</v>
      </c>
      <c r="F77" s="158">
        <v>0</v>
      </c>
      <c r="G77" s="427">
        <v>0</v>
      </c>
      <c r="H77" s="272">
        <v>364</v>
      </c>
      <c r="I77" s="15">
        <v>479</v>
      </c>
      <c r="J77" s="337">
        <v>0.75991649269311068</v>
      </c>
      <c r="K77" s="435">
        <v>0.76008150355059922</v>
      </c>
      <c r="L77" s="442">
        <v>0.44527280821194198</v>
      </c>
      <c r="M77" s="14">
        <f>Lisäosat[[#This Row],[HYTE-kerroin (sis. Kulttuurihyte)]]*Lisäosat[[#This Row],[Asukasmäärä 31.12.2022]]</f>
        <v>534.32736985433041</v>
      </c>
      <c r="N77" s="435">
        <f>Lisäosat[[#This Row],[HYTE-kerroin (sis. Kulttuurihyte)]]/$N$7</f>
        <v>0.65035239778955645</v>
      </c>
      <c r="O77" s="447">
        <v>0</v>
      </c>
      <c r="P77" s="200">
        <v>45542.987600000008</v>
      </c>
      <c r="Q77" s="162">
        <v>0</v>
      </c>
      <c r="R77" s="162">
        <v>11948.481235815419</v>
      </c>
      <c r="S77" s="162">
        <v>15069.965761579602</v>
      </c>
      <c r="T77" s="162">
        <v>0</v>
      </c>
      <c r="U77" s="314">
        <f t="shared" si="2"/>
        <v>72561.434597395026</v>
      </c>
      <c r="V77" s="44"/>
      <c r="W77" s="44"/>
      <c r="X77" s="110"/>
      <c r="Y77" s="110"/>
      <c r="Z77" s="111"/>
    </row>
    <row r="78" spans="1:26" s="45" customFormat="1" x14ac:dyDescent="0.25">
      <c r="A78" s="128">
        <v>224</v>
      </c>
      <c r="B78" s="124" t="s">
        <v>82</v>
      </c>
      <c r="C78" s="416">
        <v>8603</v>
      </c>
      <c r="D78" s="420">
        <v>0</v>
      </c>
      <c r="E78" s="428">
        <v>0</v>
      </c>
      <c r="F78" s="158">
        <v>1</v>
      </c>
      <c r="G78" s="427">
        <v>1.162385214460072E-4</v>
      </c>
      <c r="H78" s="272">
        <v>2743</v>
      </c>
      <c r="I78" s="15">
        <v>3566</v>
      </c>
      <c r="J78" s="337">
        <v>0.76920919798093101</v>
      </c>
      <c r="K78" s="435">
        <v>0.769376226688121</v>
      </c>
      <c r="L78" s="442">
        <v>0.53804871919333896</v>
      </c>
      <c r="M78" s="14">
        <f>Lisäosat[[#This Row],[HYTE-kerroin (sis. Kulttuurihyte)]]*Lisäosat[[#This Row],[Asukasmäärä 31.12.2022]]</f>
        <v>4628.8331312202954</v>
      </c>
      <c r="N78" s="435">
        <f>Lisäosat[[#This Row],[HYTE-kerroin (sis. Kulttuurihyte)]]/$N$7</f>
        <v>0.78585817099442412</v>
      </c>
      <c r="O78" s="447">
        <v>0</v>
      </c>
      <c r="P78" s="200">
        <v>0</v>
      </c>
      <c r="Q78" s="162">
        <v>0</v>
      </c>
      <c r="R78" s="162">
        <v>86708.162184392553</v>
      </c>
      <c r="S78" s="162">
        <v>130549.84778820573</v>
      </c>
      <c r="T78" s="162">
        <v>0</v>
      </c>
      <c r="U78" s="314">
        <f t="shared" si="2"/>
        <v>217258.00997259829</v>
      </c>
      <c r="V78" s="44"/>
      <c r="W78" s="44"/>
      <c r="X78" s="110"/>
      <c r="Y78" s="110"/>
      <c r="Z78" s="111"/>
    </row>
    <row r="79" spans="1:26" s="45" customFormat="1" x14ac:dyDescent="0.25">
      <c r="A79" s="128">
        <v>226</v>
      </c>
      <c r="B79" s="124" t="s">
        <v>83</v>
      </c>
      <c r="C79" s="416">
        <v>3665</v>
      </c>
      <c r="D79" s="420">
        <v>1.3321833333333335</v>
      </c>
      <c r="E79" s="428">
        <v>0</v>
      </c>
      <c r="F79" s="158">
        <v>0</v>
      </c>
      <c r="G79" s="427">
        <v>0</v>
      </c>
      <c r="H79" s="272">
        <v>1301</v>
      </c>
      <c r="I79" s="15">
        <v>1294</v>
      </c>
      <c r="J79" s="337">
        <v>1.0054095826893354</v>
      </c>
      <c r="K79" s="435">
        <v>1.0056279007531779</v>
      </c>
      <c r="L79" s="442">
        <v>0.63130778288811495</v>
      </c>
      <c r="M79" s="14">
        <f>Lisäosat[[#This Row],[HYTE-kerroin (sis. Kulttuurihyte)]]*Lisäosat[[#This Row],[Asukasmäärä 31.12.2022]]</f>
        <v>2313.7430242849414</v>
      </c>
      <c r="N79" s="435">
        <f>Lisäosat[[#This Row],[HYTE-kerroin (sis. Kulttuurihyte)]]/$N$7</f>
        <v>0.92206962287503758</v>
      </c>
      <c r="O79" s="447">
        <v>0</v>
      </c>
      <c r="P79" s="200">
        <v>458388.99819625</v>
      </c>
      <c r="Q79" s="162">
        <v>0</v>
      </c>
      <c r="R79" s="162">
        <v>48281.703957011196</v>
      </c>
      <c r="S79" s="162">
        <v>65255.927590932712</v>
      </c>
      <c r="T79" s="162">
        <v>0</v>
      </c>
      <c r="U79" s="314">
        <f t="shared" si="2"/>
        <v>571926.62974419387</v>
      </c>
      <c r="V79" s="44"/>
      <c r="W79" s="44"/>
      <c r="X79" s="110"/>
      <c r="Y79" s="110"/>
      <c r="Z79" s="111"/>
    </row>
    <row r="80" spans="1:26" s="45" customFormat="1" x14ac:dyDescent="0.25">
      <c r="A80" s="128">
        <v>230</v>
      </c>
      <c r="B80" s="124" t="s">
        <v>84</v>
      </c>
      <c r="C80" s="416">
        <v>2240</v>
      </c>
      <c r="D80" s="420">
        <v>1.0844166666666666</v>
      </c>
      <c r="E80" s="428">
        <v>0</v>
      </c>
      <c r="F80" s="158">
        <v>0</v>
      </c>
      <c r="G80" s="427">
        <v>0</v>
      </c>
      <c r="H80" s="272">
        <v>703</v>
      </c>
      <c r="I80" s="15">
        <v>855</v>
      </c>
      <c r="J80" s="337">
        <v>0.82222222222222219</v>
      </c>
      <c r="K80" s="435">
        <v>0.82240076235819715</v>
      </c>
      <c r="L80" s="442">
        <v>0.69671350904179696</v>
      </c>
      <c r="M80" s="14">
        <f>Lisäosat[[#This Row],[HYTE-kerroin (sis. Kulttuurihyte)]]*Lisäosat[[#This Row],[Asukasmäärä 31.12.2022]]</f>
        <v>1560.6382602536253</v>
      </c>
      <c r="N80" s="435">
        <f>Lisäosat[[#This Row],[HYTE-kerroin (sis. Kulttuurihyte)]]/$N$7</f>
        <v>1.0175993072589253</v>
      </c>
      <c r="O80" s="447">
        <v>0</v>
      </c>
      <c r="P80" s="200">
        <v>228055.42760000002</v>
      </c>
      <c r="Q80" s="162">
        <v>0</v>
      </c>
      <c r="R80" s="162">
        <v>24132.527970638937</v>
      </c>
      <c r="S80" s="162">
        <v>44015.647475900463</v>
      </c>
      <c r="T80" s="162">
        <v>0</v>
      </c>
      <c r="U80" s="314">
        <f t="shared" si="2"/>
        <v>296203.60304653941</v>
      </c>
      <c r="V80" s="44"/>
      <c r="W80" s="44"/>
      <c r="X80" s="110"/>
      <c r="Y80" s="110"/>
      <c r="Z80" s="111"/>
    </row>
    <row r="81" spans="1:26" s="45" customFormat="1" x14ac:dyDescent="0.25">
      <c r="A81" s="128">
        <v>231</v>
      </c>
      <c r="B81" s="124" t="s">
        <v>85</v>
      </c>
      <c r="C81" s="416">
        <v>1256</v>
      </c>
      <c r="D81" s="420">
        <v>0.82343333333333335</v>
      </c>
      <c r="E81" s="428">
        <v>0</v>
      </c>
      <c r="F81" s="158">
        <v>0</v>
      </c>
      <c r="G81" s="427">
        <v>0</v>
      </c>
      <c r="H81" s="272">
        <v>482</v>
      </c>
      <c r="I81" s="15">
        <v>473</v>
      </c>
      <c r="J81" s="337">
        <v>1.0190274841437632</v>
      </c>
      <c r="K81" s="435">
        <v>1.0192487592451458</v>
      </c>
      <c r="L81" s="442">
        <v>0.46817773015491498</v>
      </c>
      <c r="M81" s="14">
        <f>Lisäosat[[#This Row],[HYTE-kerroin (sis. Kulttuurihyte)]]*Lisäosat[[#This Row],[Asukasmäärä 31.12.2022]]</f>
        <v>588.03122907457328</v>
      </c>
      <c r="N81" s="435">
        <f>Lisäosat[[#This Row],[HYTE-kerroin (sis. Kulttuurihyte)]]/$N$7</f>
        <v>0.68380665466774593</v>
      </c>
      <c r="O81" s="447">
        <v>0.28960468204311712</v>
      </c>
      <c r="P81" s="200">
        <v>64732.597570666672</v>
      </c>
      <c r="Q81" s="162">
        <v>0</v>
      </c>
      <c r="R81" s="162">
        <v>16770.311385115929</v>
      </c>
      <c r="S81" s="162">
        <v>16584.608966052521</v>
      </c>
      <c r="T81" s="162">
        <v>3724.7332418166284</v>
      </c>
      <c r="U81" s="314">
        <f t="shared" si="2"/>
        <v>101812.25116365174</v>
      </c>
      <c r="V81" s="44"/>
      <c r="W81" s="44"/>
      <c r="X81" s="110"/>
      <c r="Y81" s="110"/>
      <c r="Z81" s="111"/>
    </row>
    <row r="82" spans="1:26" s="45" customFormat="1" x14ac:dyDescent="0.25">
      <c r="A82" s="128">
        <v>232</v>
      </c>
      <c r="B82" s="124" t="s">
        <v>86</v>
      </c>
      <c r="C82" s="416">
        <v>12750</v>
      </c>
      <c r="D82" s="420">
        <v>9.5499999999999995E-3</v>
      </c>
      <c r="E82" s="428">
        <v>0</v>
      </c>
      <c r="F82" s="158">
        <v>0</v>
      </c>
      <c r="G82" s="427">
        <v>0</v>
      </c>
      <c r="H82" s="272">
        <v>5231</v>
      </c>
      <c r="I82" s="15">
        <v>5046</v>
      </c>
      <c r="J82" s="337">
        <v>1.036662703131193</v>
      </c>
      <c r="K82" s="435">
        <v>1.0368878076041381</v>
      </c>
      <c r="L82" s="442">
        <v>0.75127797144570296</v>
      </c>
      <c r="M82" s="14">
        <f>Lisäosat[[#This Row],[HYTE-kerroin (sis. Kulttuurihyte)]]*Lisäosat[[#This Row],[Asukasmäärä 31.12.2022]]</f>
        <v>9578.7941359327124</v>
      </c>
      <c r="N82" s="435">
        <f>Lisäosat[[#This Row],[HYTE-kerroin (sis. Kulttuurihyte)]]/$N$7</f>
        <v>1.0972945599310526</v>
      </c>
      <c r="O82" s="447">
        <v>0</v>
      </c>
      <c r="P82" s="200">
        <v>7621.1148749999993</v>
      </c>
      <c r="Q82" s="162">
        <v>0</v>
      </c>
      <c r="R82" s="162">
        <v>173186.18606508119</v>
      </c>
      <c r="S82" s="162">
        <v>270156.66389142501</v>
      </c>
      <c r="T82" s="162">
        <v>0</v>
      </c>
      <c r="U82" s="314">
        <f t="shared" si="2"/>
        <v>450963.96483150619</v>
      </c>
      <c r="V82" s="44"/>
      <c r="W82" s="44"/>
      <c r="X82" s="110"/>
      <c r="Y82" s="110"/>
      <c r="Z82" s="111"/>
    </row>
    <row r="83" spans="1:26" s="45" customFormat="1" x14ac:dyDescent="0.25">
      <c r="A83" s="128">
        <v>233</v>
      </c>
      <c r="B83" s="124" t="s">
        <v>87</v>
      </c>
      <c r="C83" s="416">
        <v>15116</v>
      </c>
      <c r="D83" s="420">
        <v>0</v>
      </c>
      <c r="E83" s="428">
        <v>0</v>
      </c>
      <c r="F83" s="158">
        <v>0</v>
      </c>
      <c r="G83" s="427">
        <v>0</v>
      </c>
      <c r="H83" s="272">
        <v>6098</v>
      </c>
      <c r="I83" s="15">
        <v>6007</v>
      </c>
      <c r="J83" s="337">
        <v>1.0151489928416848</v>
      </c>
      <c r="K83" s="435">
        <v>1.0153694257542456</v>
      </c>
      <c r="L83" s="442">
        <v>0.537266407575126</v>
      </c>
      <c r="M83" s="14">
        <f>Lisäosat[[#This Row],[HYTE-kerroin (sis. Kulttuurihyte)]]*Lisäosat[[#This Row],[Asukasmäärä 31.12.2022]]</f>
        <v>8121.3190169056043</v>
      </c>
      <c r="N83" s="435">
        <f>Lisäosat[[#This Row],[HYTE-kerroin (sis. Kulttuurihyte)]]/$N$7</f>
        <v>0.78471554960066225</v>
      </c>
      <c r="O83" s="447">
        <v>0</v>
      </c>
      <c r="P83" s="200">
        <v>0</v>
      </c>
      <c r="Q83" s="162">
        <v>0</v>
      </c>
      <c r="R83" s="162">
        <v>201063.04754008539</v>
      </c>
      <c r="S83" s="162">
        <v>229050.59038431529</v>
      </c>
      <c r="T83" s="162">
        <v>0</v>
      </c>
      <c r="U83" s="314">
        <f t="shared" si="2"/>
        <v>430113.63792440068</v>
      </c>
      <c r="V83" s="44"/>
      <c r="W83" s="44"/>
      <c r="X83" s="110"/>
      <c r="Y83" s="110"/>
      <c r="Z83" s="111"/>
    </row>
    <row r="84" spans="1:26" s="45" customFormat="1" x14ac:dyDescent="0.25">
      <c r="A84" s="128">
        <v>235</v>
      </c>
      <c r="B84" s="124" t="s">
        <v>88</v>
      </c>
      <c r="C84" s="416">
        <v>10284</v>
      </c>
      <c r="D84" s="420">
        <v>0</v>
      </c>
      <c r="E84" s="428">
        <v>0</v>
      </c>
      <c r="F84" s="158">
        <v>3</v>
      </c>
      <c r="G84" s="427">
        <v>2.9171528588098014E-4</v>
      </c>
      <c r="H84" s="272">
        <v>2367</v>
      </c>
      <c r="I84" s="15">
        <v>4490</v>
      </c>
      <c r="J84" s="337">
        <v>0.52717149220489978</v>
      </c>
      <c r="K84" s="435">
        <v>0.52728596401964345</v>
      </c>
      <c r="L84" s="442">
        <v>0.68929125175571004</v>
      </c>
      <c r="M84" s="14">
        <f>Lisäosat[[#This Row],[HYTE-kerroin (sis. Kulttuurihyte)]]*Lisäosat[[#This Row],[Asukasmäärä 31.12.2022]]</f>
        <v>7088.671233055722</v>
      </c>
      <c r="N84" s="435">
        <f>Lisäosat[[#This Row],[HYTE-kerroin (sis. Kulttuurihyte)]]/$N$7</f>
        <v>1.0067585760622428</v>
      </c>
      <c r="O84" s="447">
        <v>1.6511609298909269</v>
      </c>
      <c r="P84" s="200">
        <v>0</v>
      </c>
      <c r="Q84" s="162">
        <v>0</v>
      </c>
      <c r="R84" s="162">
        <v>71036.175987111972</v>
      </c>
      <c r="S84" s="162">
        <v>199926.18533908745</v>
      </c>
      <c r="T84" s="162">
        <v>173880.71939070252</v>
      </c>
      <c r="U84" s="314">
        <f t="shared" si="2"/>
        <v>444843.08071690192</v>
      </c>
      <c r="V84" s="44"/>
      <c r="W84" s="44"/>
      <c r="X84" s="110"/>
      <c r="Y84" s="110"/>
      <c r="Z84" s="111"/>
    </row>
    <row r="85" spans="1:26" s="45" customFormat="1" x14ac:dyDescent="0.25">
      <c r="A85" s="128">
        <v>236</v>
      </c>
      <c r="B85" s="124" t="s">
        <v>89</v>
      </c>
      <c r="C85" s="416">
        <v>4198</v>
      </c>
      <c r="D85" s="420">
        <v>0.37173333333333336</v>
      </c>
      <c r="E85" s="428">
        <v>0</v>
      </c>
      <c r="F85" s="158">
        <v>1</v>
      </c>
      <c r="G85" s="427">
        <v>2.3820867079561695E-4</v>
      </c>
      <c r="H85" s="272">
        <v>1556</v>
      </c>
      <c r="I85" s="15">
        <v>1807</v>
      </c>
      <c r="J85" s="337">
        <v>0.86109573879358048</v>
      </c>
      <c r="K85" s="435">
        <v>0.86128272005744866</v>
      </c>
      <c r="L85" s="442">
        <v>0.39568577750925099</v>
      </c>
      <c r="M85" s="14">
        <f>Lisäosat[[#This Row],[HYTE-kerroin (sis. Kulttuurihyte)]]*Lisäosat[[#This Row],[Asukasmäärä 31.12.2022]]</f>
        <v>1661.0888939838358</v>
      </c>
      <c r="N85" s="435">
        <f>Lisäosat[[#This Row],[HYTE-kerroin (sis. Kulttuurihyte)]]/$N$7</f>
        <v>0.57792703580470906</v>
      </c>
      <c r="O85" s="447">
        <v>0</v>
      </c>
      <c r="P85" s="200">
        <v>97673.98162133334</v>
      </c>
      <c r="Q85" s="162">
        <v>0</v>
      </c>
      <c r="R85" s="162">
        <v>47365.209650295321</v>
      </c>
      <c r="S85" s="162">
        <v>46848.718915710728</v>
      </c>
      <c r="T85" s="162">
        <v>0</v>
      </c>
      <c r="U85" s="314">
        <f t="shared" si="2"/>
        <v>191887.91018733938</v>
      </c>
      <c r="V85" s="44"/>
      <c r="W85" s="44"/>
      <c r="X85" s="110"/>
      <c r="Y85" s="110"/>
      <c r="Z85" s="111"/>
    </row>
    <row r="86" spans="1:26" s="45" customFormat="1" x14ac:dyDescent="0.25">
      <c r="A86" s="128">
        <v>239</v>
      </c>
      <c r="B86" s="124" t="s">
        <v>90</v>
      </c>
      <c r="C86" s="416">
        <v>2029</v>
      </c>
      <c r="D86" s="420">
        <v>1.5529000000000002</v>
      </c>
      <c r="E86" s="428">
        <v>0</v>
      </c>
      <c r="F86" s="158">
        <v>0</v>
      </c>
      <c r="G86" s="427">
        <v>0</v>
      </c>
      <c r="H86" s="272">
        <v>946</v>
      </c>
      <c r="I86" s="15">
        <v>717</v>
      </c>
      <c r="J86" s="337">
        <v>1.3193863319386332</v>
      </c>
      <c r="K86" s="435">
        <v>1.3196728279840346</v>
      </c>
      <c r="L86" s="442">
        <v>0.66502429919561801</v>
      </c>
      <c r="M86" s="14">
        <f>Lisäosat[[#This Row],[HYTE-kerroin (sis. Kulttuurihyte)]]*Lisäosat[[#This Row],[Asukasmäärä 31.12.2022]]</f>
        <v>1349.3343030679089</v>
      </c>
      <c r="N86" s="435">
        <f>Lisäosat[[#This Row],[HYTE-kerroin (sis. Kulttuurihyte)]]/$N$7</f>
        <v>0.9713149772315024</v>
      </c>
      <c r="O86" s="447">
        <v>0</v>
      </c>
      <c r="P86" s="200">
        <v>591632.11895700009</v>
      </c>
      <c r="Q86" s="162">
        <v>0</v>
      </c>
      <c r="R86" s="162">
        <v>35076.771800532842</v>
      </c>
      <c r="S86" s="162">
        <v>38056.111094780492</v>
      </c>
      <c r="T86" s="162">
        <v>0</v>
      </c>
      <c r="U86" s="314">
        <f t="shared" si="2"/>
        <v>664765.00185231341</v>
      </c>
      <c r="V86" s="44"/>
      <c r="W86" s="44"/>
      <c r="X86" s="110"/>
      <c r="Y86" s="110"/>
      <c r="Z86" s="111"/>
    </row>
    <row r="87" spans="1:26" s="45" customFormat="1" x14ac:dyDescent="0.25">
      <c r="A87" s="128">
        <v>240</v>
      </c>
      <c r="B87" s="124" t="s">
        <v>91</v>
      </c>
      <c r="C87" s="416">
        <v>19499</v>
      </c>
      <c r="D87" s="420">
        <v>0.11808333333333333</v>
      </c>
      <c r="E87" s="428">
        <v>0</v>
      </c>
      <c r="F87" s="158">
        <v>4</v>
      </c>
      <c r="G87" s="427">
        <v>2.0513872506282375E-4</v>
      </c>
      <c r="H87" s="272">
        <v>8462</v>
      </c>
      <c r="I87" s="15">
        <v>6982</v>
      </c>
      <c r="J87" s="337">
        <v>1.2119736465196218</v>
      </c>
      <c r="K87" s="435">
        <v>1.2122368186083825</v>
      </c>
      <c r="L87" s="442">
        <v>0.52011574865204402</v>
      </c>
      <c r="M87" s="14">
        <f>Lisäosat[[#This Row],[HYTE-kerroin (sis. Kulttuurihyte)]]*Lisäosat[[#This Row],[Asukasmäärä 31.12.2022]]</f>
        <v>10141.736982966206</v>
      </c>
      <c r="N87" s="435">
        <f>Lisäosat[[#This Row],[HYTE-kerroin (sis. Kulttuurihyte)]]/$N$7</f>
        <v>0.75966580043882226</v>
      </c>
      <c r="O87" s="447">
        <v>0</v>
      </c>
      <c r="P87" s="200">
        <v>144113.90791416669</v>
      </c>
      <c r="Q87" s="162">
        <v>0</v>
      </c>
      <c r="R87" s="162">
        <v>309650.01501118753</v>
      </c>
      <c r="S87" s="162">
        <v>286033.68967962981</v>
      </c>
      <c r="T87" s="162">
        <v>0</v>
      </c>
      <c r="U87" s="314">
        <f t="shared" si="2"/>
        <v>739797.61260498408</v>
      </c>
      <c r="V87" s="44"/>
      <c r="W87" s="44"/>
      <c r="X87" s="110"/>
      <c r="Y87" s="110"/>
      <c r="Z87" s="111"/>
    </row>
    <row r="88" spans="1:26" s="45" customFormat="1" x14ac:dyDescent="0.25">
      <c r="A88" s="128">
        <v>241</v>
      </c>
      <c r="B88" s="124" t="s">
        <v>92</v>
      </c>
      <c r="C88" s="416">
        <v>7771</v>
      </c>
      <c r="D88" s="420">
        <v>9.1749999999999998E-2</v>
      </c>
      <c r="E88" s="428">
        <v>0</v>
      </c>
      <c r="F88" s="158">
        <v>1</v>
      </c>
      <c r="G88" s="427">
        <v>1.2868356710848025E-4</v>
      </c>
      <c r="H88" s="272">
        <v>2717</v>
      </c>
      <c r="I88" s="15">
        <v>3222</v>
      </c>
      <c r="J88" s="337">
        <v>0.84326505276225949</v>
      </c>
      <c r="K88" s="435">
        <v>0.84344816221018482</v>
      </c>
      <c r="L88" s="442">
        <v>0.66478807662213102</v>
      </c>
      <c r="M88" s="14">
        <f>Lisäosat[[#This Row],[HYTE-kerroin (sis. Kulttuurihyte)]]*Lisäosat[[#This Row],[Asukasmäärä 31.12.2022]]</f>
        <v>5166.0681434305798</v>
      </c>
      <c r="N88" s="435">
        <f>Lisäosat[[#This Row],[HYTE-kerroin (sis. Kulttuurihyte)]]/$N$7</f>
        <v>0.9709699574722761</v>
      </c>
      <c r="O88" s="447">
        <v>0</v>
      </c>
      <c r="P88" s="200">
        <v>44625.997157500002</v>
      </c>
      <c r="Q88" s="162">
        <v>0</v>
      </c>
      <c r="R88" s="162">
        <v>85863.107257813026</v>
      </c>
      <c r="S88" s="162">
        <v>145701.81958807437</v>
      </c>
      <c r="T88" s="162">
        <v>0</v>
      </c>
      <c r="U88" s="314">
        <f t="shared" si="2"/>
        <v>276190.92400338739</v>
      </c>
      <c r="V88" s="44"/>
      <c r="W88" s="44"/>
      <c r="X88" s="110"/>
      <c r="Y88" s="110"/>
      <c r="Z88" s="111"/>
    </row>
    <row r="89" spans="1:26" s="45" customFormat="1" x14ac:dyDescent="0.25">
      <c r="A89" s="128">
        <v>244</v>
      </c>
      <c r="B89" s="124" t="s">
        <v>93</v>
      </c>
      <c r="C89" s="416">
        <v>19300</v>
      </c>
      <c r="D89" s="420">
        <v>0</v>
      </c>
      <c r="E89" s="428">
        <v>0</v>
      </c>
      <c r="F89" s="158">
        <v>10</v>
      </c>
      <c r="G89" s="427">
        <v>5.1813471502590671E-4</v>
      </c>
      <c r="H89" s="272">
        <v>6875</v>
      </c>
      <c r="I89" s="15">
        <v>8407</v>
      </c>
      <c r="J89" s="337">
        <v>0.81777090519804929</v>
      </c>
      <c r="K89" s="435">
        <v>0.81794847875987275</v>
      </c>
      <c r="L89" s="442">
        <v>0.73584308663343501</v>
      </c>
      <c r="M89" s="14">
        <f>Lisäosat[[#This Row],[HYTE-kerroin (sis. Kulttuurihyte)]]*Lisäosat[[#This Row],[Asukasmäärä 31.12.2022]]</f>
        <v>14201.771572025296</v>
      </c>
      <c r="N89" s="435">
        <f>Lisäosat[[#This Row],[HYTE-kerroin (sis. Kulttuurihyte)]]/$N$7</f>
        <v>1.0747508200885645</v>
      </c>
      <c r="O89" s="447">
        <v>1.6892164826971239</v>
      </c>
      <c r="P89" s="200">
        <v>0</v>
      </c>
      <c r="Q89" s="162">
        <v>0</v>
      </c>
      <c r="R89" s="162">
        <v>206801.91388485863</v>
      </c>
      <c r="S89" s="162">
        <v>400541.35988306644</v>
      </c>
      <c r="T89" s="162">
        <v>333843.23190839798</v>
      </c>
      <c r="U89" s="314">
        <f t="shared" si="2"/>
        <v>941186.50567632308</v>
      </c>
      <c r="V89" s="44"/>
      <c r="W89" s="44"/>
      <c r="X89" s="110"/>
      <c r="Y89" s="110"/>
      <c r="Z89" s="111"/>
    </row>
    <row r="90" spans="1:26" s="45" customFormat="1" x14ac:dyDescent="0.25">
      <c r="A90" s="128">
        <v>245</v>
      </c>
      <c r="B90" s="124" t="s">
        <v>94</v>
      </c>
      <c r="C90" s="416">
        <v>37676</v>
      </c>
      <c r="D90" s="420">
        <v>0</v>
      </c>
      <c r="E90" s="428">
        <v>0</v>
      </c>
      <c r="F90" s="158">
        <v>0</v>
      </c>
      <c r="G90" s="427">
        <v>0</v>
      </c>
      <c r="H90" s="272">
        <v>12326</v>
      </c>
      <c r="I90" s="15">
        <v>16786</v>
      </c>
      <c r="J90" s="337">
        <v>0.73430239485285353</v>
      </c>
      <c r="K90" s="435">
        <v>0.7344618437778283</v>
      </c>
      <c r="L90" s="442">
        <v>0.734029582045162</v>
      </c>
      <c r="M90" s="14">
        <f>Lisäosat[[#This Row],[HYTE-kerroin (sis. Kulttuurihyte)]]*Lisäosat[[#This Row],[Asukasmäärä 31.12.2022]]</f>
        <v>27655.298533133522</v>
      </c>
      <c r="N90" s="435">
        <f>Lisäosat[[#This Row],[HYTE-kerroin (sis. Kulttuurihyte)]]/$N$7</f>
        <v>1.0721020685015952</v>
      </c>
      <c r="O90" s="447">
        <v>0.82809977833033788</v>
      </c>
      <c r="P90" s="200">
        <v>0</v>
      </c>
      <c r="Q90" s="162">
        <v>0</v>
      </c>
      <c r="R90" s="162">
        <v>362497.75598287233</v>
      </c>
      <c r="S90" s="162">
        <v>779979.51355964434</v>
      </c>
      <c r="T90" s="162">
        <v>319482.74942334782</v>
      </c>
      <c r="U90" s="314">
        <f t="shared" si="2"/>
        <v>1461960.0189658646</v>
      </c>
      <c r="V90" s="44"/>
      <c r="W90" s="44"/>
      <c r="X90" s="110"/>
      <c r="Y90" s="110"/>
      <c r="Z90" s="111"/>
    </row>
    <row r="91" spans="1:26" s="45" customFormat="1" x14ac:dyDescent="0.25">
      <c r="A91" s="128">
        <v>249</v>
      </c>
      <c r="B91" s="124" t="s">
        <v>95</v>
      </c>
      <c r="C91" s="416">
        <v>9250</v>
      </c>
      <c r="D91" s="420">
        <v>0.77045000000000008</v>
      </c>
      <c r="E91" s="428">
        <v>0</v>
      </c>
      <c r="F91" s="158">
        <v>0</v>
      </c>
      <c r="G91" s="427">
        <v>0</v>
      </c>
      <c r="H91" s="272">
        <v>3297</v>
      </c>
      <c r="I91" s="15">
        <v>3365</v>
      </c>
      <c r="J91" s="337">
        <v>0.97979197622585434</v>
      </c>
      <c r="K91" s="435">
        <v>0.98000473159530876</v>
      </c>
      <c r="L91" s="442">
        <v>0.57660648723666197</v>
      </c>
      <c r="M91" s="14">
        <f>Lisäosat[[#This Row],[HYTE-kerroin (sis. Kulttuurihyte)]]*Lisäosat[[#This Row],[Asukasmäärä 31.12.2022]]</f>
        <v>5333.6100069391232</v>
      </c>
      <c r="N91" s="435">
        <f>Lisäosat[[#This Row],[HYTE-kerroin (sis. Kulttuurihyte)]]/$N$7</f>
        <v>0.84217451557671641</v>
      </c>
      <c r="O91" s="447">
        <v>0</v>
      </c>
      <c r="P91" s="200">
        <v>446057.80587500002</v>
      </c>
      <c r="Q91" s="162">
        <v>0</v>
      </c>
      <c r="R91" s="162">
        <v>118752.07335106154</v>
      </c>
      <c r="S91" s="162">
        <v>150427.10653602413</v>
      </c>
      <c r="T91" s="162">
        <v>0</v>
      </c>
      <c r="U91" s="314">
        <f t="shared" si="2"/>
        <v>715236.98576208565</v>
      </c>
      <c r="V91" s="44"/>
      <c r="W91" s="44"/>
      <c r="X91" s="110"/>
      <c r="Y91" s="110"/>
      <c r="Z91" s="111"/>
    </row>
    <row r="92" spans="1:26" s="45" customFormat="1" x14ac:dyDescent="0.25">
      <c r="A92" s="128">
        <v>250</v>
      </c>
      <c r="B92" s="124" t="s">
        <v>96</v>
      </c>
      <c r="C92" s="416">
        <v>1771</v>
      </c>
      <c r="D92" s="420">
        <v>1.2127166666666667</v>
      </c>
      <c r="E92" s="428">
        <v>0</v>
      </c>
      <c r="F92" s="158">
        <v>0</v>
      </c>
      <c r="G92" s="427">
        <v>0</v>
      </c>
      <c r="H92" s="272">
        <v>597</v>
      </c>
      <c r="I92" s="15">
        <v>686</v>
      </c>
      <c r="J92" s="337">
        <v>0.87026239067055389</v>
      </c>
      <c r="K92" s="435">
        <v>0.87045136241245624</v>
      </c>
      <c r="L92" s="442">
        <v>0.52368834253528096</v>
      </c>
      <c r="M92" s="14">
        <f>Lisäosat[[#This Row],[HYTE-kerroin (sis. Kulttuurihyte)]]*Lisäosat[[#This Row],[Asukasmäärä 31.12.2022]]</f>
        <v>927.45205462998263</v>
      </c>
      <c r="N92" s="435">
        <f>Lisäosat[[#This Row],[HYTE-kerroin (sis. Kulttuurihyte)]]/$N$7</f>
        <v>0.76488382623209172</v>
      </c>
      <c r="O92" s="447">
        <v>0</v>
      </c>
      <c r="P92" s="200">
        <v>201638.80642675003</v>
      </c>
      <c r="Q92" s="162">
        <v>0</v>
      </c>
      <c r="R92" s="162">
        <v>20194.558653105225</v>
      </c>
      <c r="S92" s="162">
        <v>26157.504738323336</v>
      </c>
      <c r="T92" s="162">
        <v>0</v>
      </c>
      <c r="U92" s="314">
        <f t="shared" si="2"/>
        <v>247990.86981817859</v>
      </c>
      <c r="V92" s="44"/>
      <c r="W92" s="44"/>
      <c r="X92" s="110"/>
      <c r="Y92" s="110"/>
      <c r="Z92" s="111"/>
    </row>
    <row r="93" spans="1:26" s="45" customFormat="1" x14ac:dyDescent="0.25">
      <c r="A93" s="128">
        <v>256</v>
      </c>
      <c r="B93" s="124" t="s">
        <v>97</v>
      </c>
      <c r="C93" s="416">
        <v>1554</v>
      </c>
      <c r="D93" s="420">
        <v>1.6751833333333332</v>
      </c>
      <c r="E93" s="428">
        <v>0</v>
      </c>
      <c r="F93" s="158">
        <v>1</v>
      </c>
      <c r="G93" s="427">
        <v>6.4350064350064348E-4</v>
      </c>
      <c r="H93" s="272">
        <v>444</v>
      </c>
      <c r="I93" s="15">
        <v>505</v>
      </c>
      <c r="J93" s="337">
        <v>0.87920792079207921</v>
      </c>
      <c r="K93" s="435">
        <v>0.87939883499688409</v>
      </c>
      <c r="L93" s="442">
        <v>0.52634900256781503</v>
      </c>
      <c r="M93" s="14">
        <f>Lisäosat[[#This Row],[HYTE-kerroin (sis. Kulttuurihyte)]]*Lisäosat[[#This Row],[Asukasmäärä 31.12.2022]]</f>
        <v>817.94634999038453</v>
      </c>
      <c r="N93" s="435">
        <f>Lisäosat[[#This Row],[HYTE-kerroin (sis. Kulttuurihyte)]]/$N$7</f>
        <v>0.76876990820240088</v>
      </c>
      <c r="O93" s="447">
        <v>0</v>
      </c>
      <c r="P93" s="200">
        <v>488809.41717300005</v>
      </c>
      <c r="Q93" s="162">
        <v>0</v>
      </c>
      <c r="R93" s="162">
        <v>17902.27384356557</v>
      </c>
      <c r="S93" s="162">
        <v>23069.04752516151</v>
      </c>
      <c r="T93" s="162">
        <v>0</v>
      </c>
      <c r="U93" s="314">
        <f t="shared" si="2"/>
        <v>529780.73854172707</v>
      </c>
      <c r="V93" s="44"/>
      <c r="W93" s="44"/>
      <c r="X93" s="110"/>
      <c r="Y93" s="110"/>
      <c r="Z93" s="111"/>
    </row>
    <row r="94" spans="1:26" s="45" customFormat="1" x14ac:dyDescent="0.25">
      <c r="A94" s="128">
        <v>257</v>
      </c>
      <c r="B94" s="124" t="s">
        <v>98</v>
      </c>
      <c r="C94" s="416">
        <v>40722</v>
      </c>
      <c r="D94" s="420">
        <v>0</v>
      </c>
      <c r="E94" s="428">
        <v>0</v>
      </c>
      <c r="F94" s="158">
        <v>9</v>
      </c>
      <c r="G94" s="427">
        <v>2.2101075585678504E-4</v>
      </c>
      <c r="H94" s="272">
        <v>11026</v>
      </c>
      <c r="I94" s="15">
        <v>19264</v>
      </c>
      <c r="J94" s="337">
        <v>0.57236295681063121</v>
      </c>
      <c r="K94" s="435">
        <v>0.57248724165403986</v>
      </c>
      <c r="L94" s="442">
        <v>0.62340203055375698</v>
      </c>
      <c r="M94" s="14">
        <f>Lisäosat[[#This Row],[HYTE-kerroin (sis. Kulttuurihyte)]]*Lisäosat[[#This Row],[Asukasmäärä 31.12.2022]]</f>
        <v>25386.177488210091</v>
      </c>
      <c r="N94" s="435">
        <f>Lisäosat[[#This Row],[HYTE-kerroin (sis. Kulttuurihyte)]]/$N$7</f>
        <v>0.91052271299831133</v>
      </c>
      <c r="O94" s="447">
        <v>0.94781190669230109</v>
      </c>
      <c r="P94" s="200">
        <v>0</v>
      </c>
      <c r="Q94" s="162">
        <v>0</v>
      </c>
      <c r="R94" s="162">
        <v>305398.01345572912</v>
      </c>
      <c r="S94" s="162">
        <v>715982.08729042974</v>
      </c>
      <c r="T94" s="162">
        <v>395231.19579467661</v>
      </c>
      <c r="U94" s="314">
        <f t="shared" si="2"/>
        <v>1416611.2965408354</v>
      </c>
      <c r="V94" s="44"/>
      <c r="W94" s="44"/>
      <c r="X94" s="110"/>
      <c r="Y94" s="110"/>
      <c r="Z94" s="111"/>
    </row>
    <row r="95" spans="1:26" s="45" customFormat="1" x14ac:dyDescent="0.25">
      <c r="A95" s="128">
        <v>260</v>
      </c>
      <c r="B95" s="124" t="s">
        <v>99</v>
      </c>
      <c r="C95" s="416">
        <v>9727</v>
      </c>
      <c r="D95" s="420">
        <v>1.2096</v>
      </c>
      <c r="E95" s="428">
        <v>0</v>
      </c>
      <c r="F95" s="158">
        <v>1</v>
      </c>
      <c r="G95" s="427">
        <v>1.0280662074637607E-4</v>
      </c>
      <c r="H95" s="272">
        <v>3161</v>
      </c>
      <c r="I95" s="15">
        <v>3163</v>
      </c>
      <c r="J95" s="337">
        <v>0.99936768890294025</v>
      </c>
      <c r="K95" s="435">
        <v>0.99958469500937142</v>
      </c>
      <c r="L95" s="442">
        <v>0.72663550511529695</v>
      </c>
      <c r="M95" s="14">
        <f>Lisäosat[[#This Row],[HYTE-kerroin (sis. Kulttuurihyte)]]*Lisäosat[[#This Row],[Asukasmäärä 31.12.2022]]</f>
        <v>7067.9835582564938</v>
      </c>
      <c r="N95" s="435">
        <f>Lisäosat[[#This Row],[HYTE-kerroin (sis. Kulttuurihyte)]]/$N$7</f>
        <v>1.0613024967062985</v>
      </c>
      <c r="O95" s="447">
        <v>0</v>
      </c>
      <c r="P95" s="200">
        <v>1104630.180192</v>
      </c>
      <c r="Q95" s="162">
        <v>0</v>
      </c>
      <c r="R95" s="162">
        <v>127370.78030146564</v>
      </c>
      <c r="S95" s="162">
        <v>199342.7180332744</v>
      </c>
      <c r="T95" s="162">
        <v>0</v>
      </c>
      <c r="U95" s="314">
        <f t="shared" si="2"/>
        <v>1431343.6785267401</v>
      </c>
      <c r="V95" s="44"/>
      <c r="W95" s="44"/>
      <c r="X95" s="110"/>
      <c r="Y95" s="110"/>
      <c r="Z95" s="111"/>
    </row>
    <row r="96" spans="1:26" s="45" customFormat="1" x14ac:dyDescent="0.25">
      <c r="A96" s="128">
        <v>261</v>
      </c>
      <c r="B96" s="124" t="s">
        <v>100</v>
      </c>
      <c r="C96" s="416">
        <v>6637</v>
      </c>
      <c r="D96" s="420">
        <v>1.62395</v>
      </c>
      <c r="E96" s="428">
        <v>0</v>
      </c>
      <c r="F96" s="158">
        <v>27</v>
      </c>
      <c r="G96" s="427">
        <v>4.0681030586108185E-3</v>
      </c>
      <c r="H96" s="272">
        <v>3677</v>
      </c>
      <c r="I96" s="15">
        <v>3201</v>
      </c>
      <c r="J96" s="337">
        <v>1.1487035301468291</v>
      </c>
      <c r="K96" s="435">
        <v>1.1489529635468569</v>
      </c>
      <c r="L96" s="442">
        <v>0.60929870409422604</v>
      </c>
      <c r="M96" s="14">
        <f>Lisäosat[[#This Row],[HYTE-kerroin (sis. Kulttuurihyte)]]*Lisäosat[[#This Row],[Asukasmäärä 31.12.2022]]</f>
        <v>4043.9154990733782</v>
      </c>
      <c r="N96" s="435">
        <f>Lisäosat[[#This Row],[HYTE-kerroin (sis. Kulttuurihyte)]]/$N$7</f>
        <v>0.88992380821318229</v>
      </c>
      <c r="O96" s="447">
        <v>0.94533001516425108</v>
      </c>
      <c r="P96" s="200">
        <v>2023814.3802855001</v>
      </c>
      <c r="Q96" s="162">
        <v>0</v>
      </c>
      <c r="R96" s="162">
        <v>99895.370729692411</v>
      </c>
      <c r="S96" s="162">
        <v>114053.05352479131</v>
      </c>
      <c r="T96" s="162">
        <v>64247.350381006181</v>
      </c>
      <c r="U96" s="314">
        <f t="shared" si="2"/>
        <v>2302010.1549209896</v>
      </c>
      <c r="V96" s="44"/>
      <c r="W96" s="44"/>
      <c r="X96" s="110"/>
      <c r="Y96" s="110"/>
      <c r="Z96" s="111"/>
    </row>
    <row r="97" spans="1:26" s="45" customFormat="1" x14ac:dyDescent="0.25">
      <c r="A97" s="128">
        <v>263</v>
      </c>
      <c r="B97" s="124" t="s">
        <v>101</v>
      </c>
      <c r="C97" s="416">
        <v>7597</v>
      </c>
      <c r="D97" s="420">
        <v>0.83309999999999995</v>
      </c>
      <c r="E97" s="428">
        <v>0</v>
      </c>
      <c r="F97" s="158">
        <v>0</v>
      </c>
      <c r="G97" s="427">
        <v>0</v>
      </c>
      <c r="H97" s="272">
        <v>2312</v>
      </c>
      <c r="I97" s="15">
        <v>2811</v>
      </c>
      <c r="J97" s="337">
        <v>0.82248310209889719</v>
      </c>
      <c r="K97" s="435">
        <v>0.82266169888321772</v>
      </c>
      <c r="L97" s="442">
        <v>0.56598831437867902</v>
      </c>
      <c r="M97" s="14">
        <f>Lisäosat[[#This Row],[HYTE-kerroin (sis. Kulttuurihyte)]]*Lisäosat[[#This Row],[Asukasmäärä 31.12.2022]]</f>
        <v>4299.8132243348246</v>
      </c>
      <c r="N97" s="435">
        <f>Lisäosat[[#This Row],[HYTE-kerroin (sis. Kulttuurihyte)]]/$N$7</f>
        <v>0.82666592387523019</v>
      </c>
      <c r="O97" s="447">
        <v>0</v>
      </c>
      <c r="P97" s="200">
        <v>396135.90921300004</v>
      </c>
      <c r="Q97" s="162">
        <v>0</v>
      </c>
      <c r="R97" s="162">
        <v>81871.868136047051</v>
      </c>
      <c r="S97" s="162">
        <v>121270.29556726318</v>
      </c>
      <c r="T97" s="162">
        <v>0</v>
      </c>
      <c r="U97" s="314">
        <f t="shared" si="2"/>
        <v>599278.07291631028</v>
      </c>
      <c r="V97" s="44"/>
      <c r="W97" s="44"/>
      <c r="X97" s="110"/>
      <c r="Y97" s="110"/>
      <c r="Z97" s="111"/>
    </row>
    <row r="98" spans="1:26" s="45" customFormat="1" x14ac:dyDescent="0.25">
      <c r="A98" s="128">
        <v>265</v>
      </c>
      <c r="B98" s="124" t="s">
        <v>102</v>
      </c>
      <c r="C98" s="416">
        <v>1064</v>
      </c>
      <c r="D98" s="420">
        <v>1.7096</v>
      </c>
      <c r="E98" s="428">
        <v>0</v>
      </c>
      <c r="F98" s="158">
        <v>0</v>
      </c>
      <c r="G98" s="427">
        <v>0</v>
      </c>
      <c r="H98" s="272">
        <v>243</v>
      </c>
      <c r="I98" s="15">
        <v>353</v>
      </c>
      <c r="J98" s="337">
        <v>0.68838526912181308</v>
      </c>
      <c r="K98" s="435">
        <v>0.68853474744559273</v>
      </c>
      <c r="L98" s="442">
        <v>0.51972193173607195</v>
      </c>
      <c r="M98" s="14">
        <f>Lisäosat[[#This Row],[HYTE-kerroin (sis. Kulttuurihyte)]]*Lisäosat[[#This Row],[Asukasmäärä 31.12.2022]]</f>
        <v>552.98413536718056</v>
      </c>
      <c r="N98" s="435">
        <f>Lisäosat[[#This Row],[HYTE-kerroin (sis. Kulttuurihyte)]]/$N$7</f>
        <v>0.75909060300733966</v>
      </c>
      <c r="O98" s="447">
        <v>0</v>
      </c>
      <c r="P98" s="200">
        <v>341556.33388799999</v>
      </c>
      <c r="Q98" s="162">
        <v>0</v>
      </c>
      <c r="R98" s="162">
        <v>9597.0727237956489</v>
      </c>
      <c r="S98" s="162">
        <v>15596.154074892318</v>
      </c>
      <c r="T98" s="162">
        <v>0</v>
      </c>
      <c r="U98" s="314">
        <f t="shared" si="2"/>
        <v>366749.560686688</v>
      </c>
      <c r="V98" s="44"/>
      <c r="W98" s="44"/>
      <c r="X98" s="110"/>
      <c r="Y98" s="110"/>
      <c r="Z98" s="111"/>
    </row>
    <row r="99" spans="1:26" s="45" customFormat="1" x14ac:dyDescent="0.25">
      <c r="A99" s="128">
        <v>271</v>
      </c>
      <c r="B99" s="124" t="s">
        <v>103</v>
      </c>
      <c r="C99" s="416">
        <v>6903</v>
      </c>
      <c r="D99" s="420">
        <v>0</v>
      </c>
      <c r="E99" s="428">
        <v>0</v>
      </c>
      <c r="F99" s="158">
        <v>0</v>
      </c>
      <c r="G99" s="427">
        <v>0</v>
      </c>
      <c r="H99" s="272">
        <v>2358</v>
      </c>
      <c r="I99" s="15">
        <v>2690</v>
      </c>
      <c r="J99" s="337">
        <v>0.87657992565055765</v>
      </c>
      <c r="K99" s="435">
        <v>0.87677026920353962</v>
      </c>
      <c r="L99" s="442">
        <v>0.72900128546159704</v>
      </c>
      <c r="M99" s="14">
        <f>Lisäosat[[#This Row],[HYTE-kerroin (sis. Kulttuurihyte)]]*Lisäosat[[#This Row],[Asukasmäärä 31.12.2022]]</f>
        <v>5032.295873541404</v>
      </c>
      <c r="N99" s="435">
        <f>Lisäosat[[#This Row],[HYTE-kerroin (sis. Kulttuurihyte)]]/$N$7</f>
        <v>1.0647578860597111</v>
      </c>
      <c r="O99" s="447">
        <v>0</v>
      </c>
      <c r="P99" s="200">
        <v>0</v>
      </c>
      <c r="Q99" s="162">
        <v>0</v>
      </c>
      <c r="R99" s="162">
        <v>79285.721704887634</v>
      </c>
      <c r="S99" s="162">
        <v>141928.95740504927</v>
      </c>
      <c r="T99" s="162">
        <v>0</v>
      </c>
      <c r="U99" s="314">
        <f t="shared" si="2"/>
        <v>221214.6791099369</v>
      </c>
      <c r="V99" s="44"/>
      <c r="W99" s="44"/>
      <c r="X99" s="110"/>
      <c r="Y99" s="110"/>
      <c r="Z99" s="111"/>
    </row>
    <row r="100" spans="1:26" s="45" customFormat="1" x14ac:dyDescent="0.25">
      <c r="A100" s="128">
        <v>272</v>
      </c>
      <c r="B100" s="124" t="s">
        <v>104</v>
      </c>
      <c r="C100" s="416">
        <v>48006</v>
      </c>
      <c r="D100" s="420">
        <v>0</v>
      </c>
      <c r="E100" s="428">
        <v>0</v>
      </c>
      <c r="F100" s="158">
        <v>1</v>
      </c>
      <c r="G100" s="427">
        <v>2.0830729492146816E-5</v>
      </c>
      <c r="H100" s="272">
        <v>20962</v>
      </c>
      <c r="I100" s="15">
        <v>20001</v>
      </c>
      <c r="J100" s="337">
        <v>1.0480475976201189</v>
      </c>
      <c r="K100" s="435">
        <v>1.0482751742478602</v>
      </c>
      <c r="L100" s="442">
        <v>0.70791293223666396</v>
      </c>
      <c r="M100" s="14">
        <f>Lisäosat[[#This Row],[HYTE-kerroin (sis. Kulttuurihyte)]]*Lisäosat[[#This Row],[Asukasmäärä 31.12.2022]]</f>
        <v>33984.068224953291</v>
      </c>
      <c r="N100" s="435">
        <f>Lisäosat[[#This Row],[HYTE-kerroin (sis. Kulttuurihyte)]]/$N$7</f>
        <v>1.0339568561465162</v>
      </c>
      <c r="O100" s="447">
        <v>0.22669924852478651</v>
      </c>
      <c r="P100" s="200">
        <v>0</v>
      </c>
      <c r="Q100" s="162">
        <v>0</v>
      </c>
      <c r="R100" s="162">
        <v>659237.8239957504</v>
      </c>
      <c r="S100" s="162">
        <v>958473.72506643599</v>
      </c>
      <c r="T100" s="162">
        <v>111441.14303673244</v>
      </c>
      <c r="U100" s="314">
        <f t="shared" si="2"/>
        <v>1729152.6920989188</v>
      </c>
      <c r="V100" s="44"/>
      <c r="W100" s="44"/>
      <c r="X100" s="110"/>
      <c r="Y100" s="110"/>
      <c r="Z100" s="111"/>
    </row>
    <row r="101" spans="1:26" s="45" customFormat="1" x14ac:dyDescent="0.25">
      <c r="A101" s="128">
        <v>273</v>
      </c>
      <c r="B101" s="124" t="s">
        <v>105</v>
      </c>
      <c r="C101" s="416">
        <v>3999</v>
      </c>
      <c r="D101" s="420">
        <v>1.8112166666666667</v>
      </c>
      <c r="E101" s="428">
        <v>0</v>
      </c>
      <c r="F101" s="158">
        <v>3</v>
      </c>
      <c r="G101" s="427">
        <v>7.501875468867217E-4</v>
      </c>
      <c r="H101" s="272">
        <v>1590</v>
      </c>
      <c r="I101" s="15">
        <v>1725</v>
      </c>
      <c r="J101" s="337">
        <v>0.92173913043478262</v>
      </c>
      <c r="K101" s="435">
        <v>0.92193928001142189</v>
      </c>
      <c r="L101" s="442">
        <v>0.63530814640294597</v>
      </c>
      <c r="M101" s="14">
        <f>Lisäosat[[#This Row],[HYTE-kerroin (sis. Kulttuurihyte)]]*Lisäosat[[#This Row],[Asukasmäärä 31.12.2022]]</f>
        <v>2540.597277465381</v>
      </c>
      <c r="N101" s="435">
        <f>Lisäosat[[#This Row],[HYTE-kerroin (sis. Kulttuurihyte)]]/$N$7</f>
        <v>0.92791243643993393</v>
      </c>
      <c r="O101" s="447">
        <v>1.3117816025109159</v>
      </c>
      <c r="P101" s="200">
        <v>1360028.5218465</v>
      </c>
      <c r="Q101" s="162">
        <v>0</v>
      </c>
      <c r="R101" s="162">
        <v>48297.540868030359</v>
      </c>
      <c r="S101" s="162">
        <v>71654.038601472843</v>
      </c>
      <c r="T101" s="162">
        <v>53717.141795237403</v>
      </c>
      <c r="U101" s="314">
        <f t="shared" si="2"/>
        <v>1533697.2431112404</v>
      </c>
      <c r="V101" s="44"/>
      <c r="W101" s="44"/>
      <c r="X101" s="110"/>
      <c r="Y101" s="110"/>
      <c r="Z101" s="111"/>
    </row>
    <row r="102" spans="1:26" s="45" customFormat="1" x14ac:dyDescent="0.25">
      <c r="A102" s="128">
        <v>275</v>
      </c>
      <c r="B102" s="124" t="s">
        <v>106</v>
      </c>
      <c r="C102" s="416">
        <v>2521</v>
      </c>
      <c r="D102" s="420">
        <v>0.98441666666666672</v>
      </c>
      <c r="E102" s="428">
        <v>0</v>
      </c>
      <c r="F102" s="158">
        <v>0</v>
      </c>
      <c r="G102" s="427">
        <v>0</v>
      </c>
      <c r="H102" s="272">
        <v>771</v>
      </c>
      <c r="I102" s="15">
        <v>943</v>
      </c>
      <c r="J102" s="337">
        <v>0.81760339342523858</v>
      </c>
      <c r="K102" s="435">
        <v>0.81778093061298474</v>
      </c>
      <c r="L102" s="442">
        <v>0.65411213107073995</v>
      </c>
      <c r="M102" s="14">
        <f>Lisäosat[[#This Row],[HYTE-kerroin (sis. Kulttuurihyte)]]*Lisäosat[[#This Row],[Asukasmäärä 31.12.2022]]</f>
        <v>1649.0166824293353</v>
      </c>
      <c r="N102" s="435">
        <f>Lisäosat[[#This Row],[HYTE-kerroin (sis. Kulttuurihyte)]]/$N$7</f>
        <v>0.95537698467005394</v>
      </c>
      <c r="O102" s="447">
        <v>0</v>
      </c>
      <c r="P102" s="200">
        <v>155330.50533916667</v>
      </c>
      <c r="Q102" s="162">
        <v>0</v>
      </c>
      <c r="R102" s="162">
        <v>27007.297011586881</v>
      </c>
      <c r="S102" s="162">
        <v>46508.238856000411</v>
      </c>
      <c r="T102" s="162">
        <v>0</v>
      </c>
      <c r="U102" s="314">
        <f t="shared" si="2"/>
        <v>228846.04120675399</v>
      </c>
      <c r="V102" s="44"/>
      <c r="W102" s="44"/>
      <c r="X102" s="110"/>
      <c r="Y102" s="110"/>
      <c r="Z102" s="111"/>
    </row>
    <row r="103" spans="1:26" s="45" customFormat="1" x14ac:dyDescent="0.25">
      <c r="A103" s="128">
        <v>276</v>
      </c>
      <c r="B103" s="124" t="s">
        <v>107</v>
      </c>
      <c r="C103" s="416">
        <v>15157</v>
      </c>
      <c r="D103" s="420">
        <v>0</v>
      </c>
      <c r="E103" s="428">
        <v>0</v>
      </c>
      <c r="F103" s="158">
        <v>1</v>
      </c>
      <c r="G103" s="427">
        <v>6.5976116645774223E-5</v>
      </c>
      <c r="H103" s="272">
        <v>3850</v>
      </c>
      <c r="I103" s="15">
        <v>6616</v>
      </c>
      <c r="J103" s="337">
        <v>0.58192261185006044</v>
      </c>
      <c r="K103" s="435">
        <v>0.58204897250954957</v>
      </c>
      <c r="L103" s="442">
        <v>0.62982070821768399</v>
      </c>
      <c r="M103" s="14">
        <f>Lisäosat[[#This Row],[HYTE-kerroin (sis. Kulttuurihyte)]]*Lisäosat[[#This Row],[Asukasmäärä 31.12.2022]]</f>
        <v>9546.1924744554362</v>
      </c>
      <c r="N103" s="435">
        <f>Lisäosat[[#This Row],[HYTE-kerroin (sis. Kulttuurihyte)]]/$N$7</f>
        <v>0.91989764524745565</v>
      </c>
      <c r="O103" s="447">
        <v>0.75080900213075152</v>
      </c>
      <c r="P103" s="200">
        <v>0</v>
      </c>
      <c r="Q103" s="162">
        <v>0</v>
      </c>
      <c r="R103" s="162">
        <v>115569.72321988687</v>
      </c>
      <c r="S103" s="162">
        <v>269237.17904009286</v>
      </c>
      <c r="T103" s="162">
        <v>116531.32334382902</v>
      </c>
      <c r="U103" s="314">
        <f t="shared" si="2"/>
        <v>501338.22560380877</v>
      </c>
      <c r="V103" s="44"/>
      <c r="W103" s="44"/>
      <c r="X103" s="110"/>
      <c r="Y103" s="110"/>
      <c r="Z103" s="111"/>
    </row>
    <row r="104" spans="1:26" s="45" customFormat="1" x14ac:dyDescent="0.25">
      <c r="A104" s="128">
        <v>280</v>
      </c>
      <c r="B104" s="124" t="s">
        <v>108</v>
      </c>
      <c r="C104" s="416">
        <v>2024</v>
      </c>
      <c r="D104" s="420">
        <v>1.3017666666666665</v>
      </c>
      <c r="E104" s="428">
        <v>0</v>
      </c>
      <c r="F104" s="158">
        <v>0</v>
      </c>
      <c r="G104" s="427">
        <v>0</v>
      </c>
      <c r="H104" s="272">
        <v>670</v>
      </c>
      <c r="I104" s="15">
        <v>896</v>
      </c>
      <c r="J104" s="337">
        <v>0.7477678571428571</v>
      </c>
      <c r="K104" s="435">
        <v>0.74793023000421222</v>
      </c>
      <c r="L104" s="442">
        <v>0.46307628230360398</v>
      </c>
      <c r="M104" s="14">
        <f>Lisäosat[[#This Row],[HYTE-kerroin (sis. Kulttuurihyte)]]*Lisäosat[[#This Row],[Asukasmäärä 31.12.2022]]</f>
        <v>937.26639538249447</v>
      </c>
      <c r="N104" s="435">
        <f>Lisäosat[[#This Row],[HYTE-kerroin (sis. Kulttuurihyte)]]/$N$7</f>
        <v>0.67635562963070994</v>
      </c>
      <c r="O104" s="447">
        <v>0</v>
      </c>
      <c r="P104" s="200">
        <v>247365.91972399998</v>
      </c>
      <c r="Q104" s="162">
        <v>0</v>
      </c>
      <c r="R104" s="162">
        <v>19830.921290423685</v>
      </c>
      <c r="S104" s="162">
        <v>26434.304669334073</v>
      </c>
      <c r="T104" s="162">
        <v>0</v>
      </c>
      <c r="U104" s="314">
        <f t="shared" si="2"/>
        <v>293631.14568375773</v>
      </c>
      <c r="V104" s="44"/>
      <c r="W104" s="44"/>
      <c r="X104" s="110"/>
      <c r="Y104" s="110"/>
      <c r="Z104" s="111"/>
    </row>
    <row r="105" spans="1:26" s="45" customFormat="1" x14ac:dyDescent="0.25">
      <c r="A105" s="128">
        <v>284</v>
      </c>
      <c r="B105" s="124" t="s">
        <v>109</v>
      </c>
      <c r="C105" s="416">
        <v>2227</v>
      </c>
      <c r="D105" s="420">
        <v>7.1333333333333335E-3</v>
      </c>
      <c r="E105" s="428">
        <v>0</v>
      </c>
      <c r="F105" s="158">
        <v>0</v>
      </c>
      <c r="G105" s="427">
        <v>0</v>
      </c>
      <c r="H105" s="272">
        <v>913</v>
      </c>
      <c r="I105" s="15">
        <v>891</v>
      </c>
      <c r="J105" s="337">
        <v>1.0246913580246915</v>
      </c>
      <c r="K105" s="435">
        <v>1.0249138629989545</v>
      </c>
      <c r="L105" s="442">
        <v>0.61857026914659596</v>
      </c>
      <c r="M105" s="14">
        <f>Lisäosat[[#This Row],[HYTE-kerroin (sis. Kulttuurihyte)]]*Lisäosat[[#This Row],[Asukasmäärä 31.12.2022]]</f>
        <v>1377.5559893894692</v>
      </c>
      <c r="N105" s="435">
        <f>Lisäosat[[#This Row],[HYTE-kerroin (sis. Kulttuurihyte)]]/$N$7</f>
        <v>0.90346558406804323</v>
      </c>
      <c r="O105" s="447">
        <v>0</v>
      </c>
      <c r="P105" s="200">
        <v>994.30056733333345</v>
      </c>
      <c r="Q105" s="162">
        <v>0</v>
      </c>
      <c r="R105" s="162">
        <v>29900.529564972596</v>
      </c>
      <c r="S105" s="162">
        <v>38852.064793944162</v>
      </c>
      <c r="T105" s="162">
        <v>0</v>
      </c>
      <c r="U105" s="314">
        <f t="shared" si="2"/>
        <v>69746.894926250097</v>
      </c>
      <c r="V105" s="44"/>
      <c r="W105" s="44"/>
      <c r="X105" s="110"/>
      <c r="Y105" s="110"/>
      <c r="Z105" s="111"/>
    </row>
    <row r="106" spans="1:26" s="45" customFormat="1" x14ac:dyDescent="0.25">
      <c r="A106" s="128">
        <v>285</v>
      </c>
      <c r="B106" s="124" t="s">
        <v>110</v>
      </c>
      <c r="C106" s="416">
        <v>50617</v>
      </c>
      <c r="D106" s="420">
        <v>0</v>
      </c>
      <c r="E106" s="428">
        <v>0</v>
      </c>
      <c r="F106" s="158">
        <v>2</v>
      </c>
      <c r="G106" s="427">
        <v>3.9512416776972164E-5</v>
      </c>
      <c r="H106" s="272">
        <v>21545</v>
      </c>
      <c r="I106" s="15">
        <v>19266</v>
      </c>
      <c r="J106" s="337">
        <v>1.1182912903560678</v>
      </c>
      <c r="K106" s="435">
        <v>1.1185341199386836</v>
      </c>
      <c r="L106" s="442">
        <v>0.66702478071455895</v>
      </c>
      <c r="M106" s="14">
        <f>Lisäosat[[#This Row],[HYTE-kerroin (sis. Kulttuurihyte)]]*Lisäosat[[#This Row],[Asukasmäärä 31.12.2022]]</f>
        <v>33762.793325428829</v>
      </c>
      <c r="N106" s="435">
        <f>Lisäosat[[#This Row],[HYTE-kerroin (sis. Kulttuurihyte)]]/$N$7</f>
        <v>0.97423682183683857</v>
      </c>
      <c r="O106" s="447">
        <v>0</v>
      </c>
      <c r="P106" s="200">
        <v>0</v>
      </c>
      <c r="Q106" s="162">
        <v>0</v>
      </c>
      <c r="R106" s="162">
        <v>741680.62429106608</v>
      </c>
      <c r="S106" s="162">
        <v>952232.97202277347</v>
      </c>
      <c r="T106" s="162">
        <v>0</v>
      </c>
      <c r="U106" s="314">
        <f t="shared" si="2"/>
        <v>1693913.5963138395</v>
      </c>
      <c r="V106" s="44"/>
      <c r="W106" s="44"/>
      <c r="X106" s="110"/>
      <c r="Y106" s="110"/>
      <c r="Z106" s="111"/>
    </row>
    <row r="107" spans="1:26" s="45" customFormat="1" x14ac:dyDescent="0.25">
      <c r="A107" s="128">
        <v>286</v>
      </c>
      <c r="B107" s="124" t="s">
        <v>111</v>
      </c>
      <c r="C107" s="416">
        <v>79429</v>
      </c>
      <c r="D107" s="420">
        <v>0</v>
      </c>
      <c r="E107" s="428">
        <v>0</v>
      </c>
      <c r="F107" s="158">
        <v>2</v>
      </c>
      <c r="G107" s="427">
        <v>2.5179720253307985E-5</v>
      </c>
      <c r="H107" s="272">
        <v>30241</v>
      </c>
      <c r="I107" s="15">
        <v>31377</v>
      </c>
      <c r="J107" s="337">
        <v>0.96379513656499982</v>
      </c>
      <c r="K107" s="435">
        <v>0.96400441832616313</v>
      </c>
      <c r="L107" s="442">
        <v>0.70807867025023297</v>
      </c>
      <c r="M107" s="14">
        <f>Lisäosat[[#This Row],[HYTE-kerroin (sis. Kulttuurihyte)]]*Lisäosat[[#This Row],[Asukasmäärä 31.12.2022]]</f>
        <v>56241.980699305757</v>
      </c>
      <c r="N107" s="435">
        <f>Lisäosat[[#This Row],[HYTE-kerroin (sis. Kulttuurihyte)]]/$N$7</f>
        <v>1.0341989282257935</v>
      </c>
      <c r="O107" s="447">
        <v>0</v>
      </c>
      <c r="P107" s="200">
        <v>0</v>
      </c>
      <c r="Q107" s="162">
        <v>0</v>
      </c>
      <c r="R107" s="162">
        <v>1003065.7809562974</v>
      </c>
      <c r="S107" s="162">
        <v>1586227.4165985989</v>
      </c>
      <c r="T107" s="162">
        <v>0</v>
      </c>
      <c r="U107" s="314">
        <f t="shared" si="2"/>
        <v>2589293.1975548966</v>
      </c>
      <c r="V107" s="44"/>
      <c r="W107" s="44"/>
      <c r="X107" s="110"/>
      <c r="Y107" s="110"/>
      <c r="Z107" s="111"/>
    </row>
    <row r="108" spans="1:26" s="45" customFormat="1" x14ac:dyDescent="0.25">
      <c r="A108" s="128">
        <v>287</v>
      </c>
      <c r="B108" s="124" t="s">
        <v>112</v>
      </c>
      <c r="C108" s="416">
        <v>6242</v>
      </c>
      <c r="D108" s="420">
        <v>0.94283333333333341</v>
      </c>
      <c r="E108" s="428">
        <v>0</v>
      </c>
      <c r="F108" s="158">
        <v>0</v>
      </c>
      <c r="G108" s="427">
        <v>0</v>
      </c>
      <c r="H108" s="272">
        <v>2383</v>
      </c>
      <c r="I108" s="15">
        <v>2517</v>
      </c>
      <c r="J108" s="337">
        <v>0.94676201827572504</v>
      </c>
      <c r="K108" s="435">
        <v>0.94696760140752356</v>
      </c>
      <c r="L108" s="442">
        <v>0.62735173280530698</v>
      </c>
      <c r="M108" s="14">
        <f>Lisäosat[[#This Row],[HYTE-kerroin (sis. Kulttuurihyte)]]*Lisäosat[[#This Row],[Asukasmäärä 31.12.2022]]</f>
        <v>3915.9295161707264</v>
      </c>
      <c r="N108" s="435">
        <f>Lisäosat[[#This Row],[HYTE-kerroin (sis. Kulttuurihyte)]]/$N$7</f>
        <v>0.91629153220864068</v>
      </c>
      <c r="O108" s="447">
        <v>0</v>
      </c>
      <c r="P108" s="200">
        <v>368352.51907666668</v>
      </c>
      <c r="Q108" s="162">
        <v>0</v>
      </c>
      <c r="R108" s="162">
        <v>77433.730160613486</v>
      </c>
      <c r="S108" s="162">
        <v>110443.38557753472</v>
      </c>
      <c r="T108" s="162">
        <v>0</v>
      </c>
      <c r="U108" s="314">
        <f t="shared" si="2"/>
        <v>556229.6348148149</v>
      </c>
      <c r="V108" s="44"/>
      <c r="W108" s="44"/>
      <c r="X108" s="110"/>
      <c r="Y108" s="110"/>
      <c r="Z108" s="111"/>
    </row>
    <row r="109" spans="1:26" s="45" customFormat="1" x14ac:dyDescent="0.25">
      <c r="A109" s="128">
        <v>288</v>
      </c>
      <c r="B109" s="124" t="s">
        <v>113</v>
      </c>
      <c r="C109" s="416">
        <v>6405</v>
      </c>
      <c r="D109" s="420">
        <v>0</v>
      </c>
      <c r="E109" s="428">
        <v>0</v>
      </c>
      <c r="F109" s="158">
        <v>0</v>
      </c>
      <c r="G109" s="427">
        <v>0</v>
      </c>
      <c r="H109" s="272">
        <v>2341</v>
      </c>
      <c r="I109" s="15">
        <v>2838</v>
      </c>
      <c r="J109" s="337">
        <v>0.82487667371388307</v>
      </c>
      <c r="K109" s="435">
        <v>0.82505579024650288</v>
      </c>
      <c r="L109" s="442">
        <v>0.63288695028910202</v>
      </c>
      <c r="M109" s="14">
        <f>Lisäosat[[#This Row],[HYTE-kerroin (sis. Kulttuurihyte)]]*Lisäosat[[#This Row],[Asukasmäärä 31.12.2022]]</f>
        <v>4053.6409166016983</v>
      </c>
      <c r="N109" s="435">
        <f>Lisäosat[[#This Row],[HYTE-kerroin (sis. Kulttuurihyte)]]/$N$7</f>
        <v>0.92437610844254203</v>
      </c>
      <c r="O109" s="447">
        <v>0</v>
      </c>
      <c r="P109" s="200">
        <v>0</v>
      </c>
      <c r="Q109" s="162">
        <v>0</v>
      </c>
      <c r="R109" s="162">
        <v>69226.718608527954</v>
      </c>
      <c r="S109" s="162">
        <v>114327.34549903324</v>
      </c>
      <c r="T109" s="162">
        <v>0</v>
      </c>
      <c r="U109" s="314">
        <f t="shared" si="2"/>
        <v>183554.06410756119</v>
      </c>
      <c r="V109" s="44"/>
      <c r="W109" s="44"/>
      <c r="X109" s="110"/>
      <c r="Y109" s="110"/>
      <c r="Z109" s="111"/>
    </row>
    <row r="110" spans="1:26" s="45" customFormat="1" x14ac:dyDescent="0.25">
      <c r="A110" s="128">
        <v>290</v>
      </c>
      <c r="B110" s="124" t="s">
        <v>114</v>
      </c>
      <c r="C110" s="416">
        <v>7755</v>
      </c>
      <c r="D110" s="420">
        <v>1.4461833333333334</v>
      </c>
      <c r="E110" s="428">
        <v>0</v>
      </c>
      <c r="F110" s="158">
        <v>0</v>
      </c>
      <c r="G110" s="427">
        <v>0</v>
      </c>
      <c r="H110" s="272">
        <v>2652</v>
      </c>
      <c r="I110" s="15">
        <v>2726</v>
      </c>
      <c r="J110" s="337">
        <v>0.97285399853264853</v>
      </c>
      <c r="K110" s="435">
        <v>0.97306524736597766</v>
      </c>
      <c r="L110" s="442">
        <v>0.75233999693789</v>
      </c>
      <c r="M110" s="14">
        <f>Lisäosat[[#This Row],[HYTE-kerroin (sis. Kulttuurihyte)]]*Lisäosat[[#This Row],[Asukasmäärä 31.12.2022]]</f>
        <v>5834.3966762533373</v>
      </c>
      <c r="N110" s="435">
        <f>Lisäosat[[#This Row],[HYTE-kerroin (sis. Kulttuurihyte)]]/$N$7</f>
        <v>1.0988457232013431</v>
      </c>
      <c r="O110" s="447">
        <v>0</v>
      </c>
      <c r="P110" s="200">
        <v>1052934.5220487502</v>
      </c>
      <c r="Q110" s="162">
        <v>0</v>
      </c>
      <c r="R110" s="162">
        <v>98854.185012533344</v>
      </c>
      <c r="S110" s="162">
        <v>164551.10314596409</v>
      </c>
      <c r="T110" s="162">
        <v>0</v>
      </c>
      <c r="U110" s="314">
        <f t="shared" si="2"/>
        <v>1316339.8102072477</v>
      </c>
      <c r="V110" s="44"/>
      <c r="W110" s="44"/>
      <c r="X110" s="110"/>
      <c r="Y110" s="110"/>
      <c r="Z110" s="111"/>
    </row>
    <row r="111" spans="1:26" s="45" customFormat="1" x14ac:dyDescent="0.25">
      <c r="A111" s="128">
        <v>291</v>
      </c>
      <c r="B111" s="124" t="s">
        <v>115</v>
      </c>
      <c r="C111" s="416">
        <v>2119</v>
      </c>
      <c r="D111" s="420">
        <v>1.3818166666666667</v>
      </c>
      <c r="E111" s="428">
        <v>0</v>
      </c>
      <c r="F111" s="158">
        <v>2</v>
      </c>
      <c r="G111" s="427">
        <v>9.4384143463898068E-4</v>
      </c>
      <c r="H111" s="272">
        <v>588</v>
      </c>
      <c r="I111" s="15">
        <v>692</v>
      </c>
      <c r="J111" s="337">
        <v>0.8497109826589595</v>
      </c>
      <c r="K111" s="435">
        <v>0.84989549179807433</v>
      </c>
      <c r="L111" s="442">
        <v>0.55880317405853996</v>
      </c>
      <c r="M111" s="14">
        <f>Lisäosat[[#This Row],[HYTE-kerroin (sis. Kulttuurihyte)]]*Lisäosat[[#This Row],[Asukasmäärä 31.12.2022]]</f>
        <v>1184.1039258300461</v>
      </c>
      <c r="N111" s="435">
        <f>Lisäosat[[#This Row],[HYTE-kerroin (sis. Kulttuurihyte)]]/$N$7</f>
        <v>0.81617151876115757</v>
      </c>
      <c r="O111" s="447">
        <v>0</v>
      </c>
      <c r="P111" s="200">
        <v>274901.80657225003</v>
      </c>
      <c r="Q111" s="162">
        <v>0</v>
      </c>
      <c r="R111" s="162">
        <v>23592.163967273566</v>
      </c>
      <c r="S111" s="162">
        <v>33396.016425801979</v>
      </c>
      <c r="T111" s="162">
        <v>0</v>
      </c>
      <c r="U111" s="314">
        <f t="shared" si="2"/>
        <v>331889.98696532554</v>
      </c>
      <c r="V111" s="44"/>
      <c r="W111" s="44"/>
      <c r="X111" s="110"/>
      <c r="Y111" s="110"/>
      <c r="Z111" s="111"/>
    </row>
    <row r="112" spans="1:26" s="45" customFormat="1" x14ac:dyDescent="0.25">
      <c r="A112" s="128">
        <v>297</v>
      </c>
      <c r="B112" s="124" t="s">
        <v>116</v>
      </c>
      <c r="C112" s="416">
        <v>122594</v>
      </c>
      <c r="D112" s="420">
        <v>0</v>
      </c>
      <c r="E112" s="428">
        <v>0</v>
      </c>
      <c r="F112" s="158">
        <v>0</v>
      </c>
      <c r="G112" s="427">
        <v>0</v>
      </c>
      <c r="H112" s="272">
        <v>54297</v>
      </c>
      <c r="I112" s="15">
        <v>52432</v>
      </c>
      <c r="J112" s="337">
        <v>1.0355698809887093</v>
      </c>
      <c r="K112" s="435">
        <v>1.0357947481625294</v>
      </c>
      <c r="L112" s="442">
        <v>0.74255694257194904</v>
      </c>
      <c r="M112" s="14">
        <f>Lisäosat[[#This Row],[HYTE-kerroin (sis. Kulttuurihyte)]]*Lisäosat[[#This Row],[Asukasmäärä 31.12.2022]]</f>
        <v>91033.025817665519</v>
      </c>
      <c r="N112" s="435">
        <f>Lisäosat[[#This Row],[HYTE-kerroin (sis. Kulttuurihyte)]]/$N$7</f>
        <v>1.0845568810639923</v>
      </c>
      <c r="O112" s="447">
        <v>0.91719853769839743</v>
      </c>
      <c r="P112" s="200">
        <v>0</v>
      </c>
      <c r="Q112" s="162">
        <v>0</v>
      </c>
      <c r="R112" s="162">
        <v>1663467.0997667061</v>
      </c>
      <c r="S112" s="162">
        <v>2567460.8108119415</v>
      </c>
      <c r="T112" s="162">
        <v>1151416.7043133166</v>
      </c>
      <c r="U112" s="314">
        <f t="shared" si="2"/>
        <v>5382344.614891964</v>
      </c>
      <c r="V112" s="44"/>
      <c r="W112" s="44"/>
      <c r="X112" s="110"/>
      <c r="Y112" s="110"/>
      <c r="Z112" s="111"/>
    </row>
    <row r="113" spans="1:26" s="45" customFormat="1" x14ac:dyDescent="0.25">
      <c r="A113" s="128">
        <v>300</v>
      </c>
      <c r="B113" s="124" t="s">
        <v>117</v>
      </c>
      <c r="C113" s="416">
        <v>3437</v>
      </c>
      <c r="D113" s="420">
        <v>0.40506666666666669</v>
      </c>
      <c r="E113" s="428">
        <v>0</v>
      </c>
      <c r="F113" s="158">
        <v>0</v>
      </c>
      <c r="G113" s="427">
        <v>0</v>
      </c>
      <c r="H113" s="272">
        <v>1337</v>
      </c>
      <c r="I113" s="15">
        <v>1391</v>
      </c>
      <c r="J113" s="337">
        <v>0.96117900790797983</v>
      </c>
      <c r="K113" s="435">
        <v>0.96138772159404917</v>
      </c>
      <c r="L113" s="442">
        <v>0.65388035683744905</v>
      </c>
      <c r="M113" s="14">
        <f>Lisäosat[[#This Row],[HYTE-kerroin (sis. Kulttuurihyte)]]*Lisäosat[[#This Row],[Asukasmäärä 31.12.2022]]</f>
        <v>2247.3867864503122</v>
      </c>
      <c r="N113" s="435">
        <f>Lisäosat[[#This Row],[HYTE-kerroin (sis. Kulttuurihyte)]]/$N$7</f>
        <v>0.95503846202598797</v>
      </c>
      <c r="O113" s="447">
        <v>0</v>
      </c>
      <c r="P113" s="200">
        <v>87138.682605333335</v>
      </c>
      <c r="Q113" s="162">
        <v>0</v>
      </c>
      <c r="R113" s="162">
        <v>43286.193748455582</v>
      </c>
      <c r="S113" s="162">
        <v>63384.441515817918</v>
      </c>
      <c r="T113" s="162">
        <v>0</v>
      </c>
      <c r="U113" s="314">
        <f t="shared" si="2"/>
        <v>193809.31786960684</v>
      </c>
      <c r="V113" s="44"/>
      <c r="W113" s="44"/>
      <c r="X113" s="110"/>
      <c r="Y113" s="110"/>
      <c r="Z113" s="111"/>
    </row>
    <row r="114" spans="1:26" s="45" customFormat="1" x14ac:dyDescent="0.25">
      <c r="A114" s="128">
        <v>301</v>
      </c>
      <c r="B114" s="124" t="s">
        <v>118</v>
      </c>
      <c r="C114" s="416">
        <v>19890</v>
      </c>
      <c r="D114" s="420">
        <v>0</v>
      </c>
      <c r="E114" s="428">
        <v>0</v>
      </c>
      <c r="F114" s="158">
        <v>0</v>
      </c>
      <c r="G114" s="427">
        <v>0</v>
      </c>
      <c r="H114" s="272">
        <v>6986</v>
      </c>
      <c r="I114" s="15">
        <v>7797</v>
      </c>
      <c r="J114" s="337">
        <v>0.89598563550083365</v>
      </c>
      <c r="K114" s="435">
        <v>0.8961801928757992</v>
      </c>
      <c r="L114" s="442">
        <v>0.73628266607873705</v>
      </c>
      <c r="M114" s="14">
        <f>Lisäosat[[#This Row],[HYTE-kerroin (sis. Kulttuurihyte)]]*Lisäosat[[#This Row],[Asukasmäärä 31.12.2022]]</f>
        <v>14644.662228306081</v>
      </c>
      <c r="N114" s="435">
        <f>Lisäosat[[#This Row],[HYTE-kerroin (sis. Kulttuurihyte)]]/$N$7</f>
        <v>1.0753928569275515</v>
      </c>
      <c r="O114" s="447">
        <v>0</v>
      </c>
      <c r="P114" s="200">
        <v>0</v>
      </c>
      <c r="Q114" s="162">
        <v>0</v>
      </c>
      <c r="R114" s="162">
        <v>233507.81487552534</v>
      </c>
      <c r="S114" s="162">
        <v>413032.47937802057</v>
      </c>
      <c r="T114" s="162">
        <v>0</v>
      </c>
      <c r="U114" s="314">
        <f t="shared" si="2"/>
        <v>646540.29425354593</v>
      </c>
      <c r="V114" s="44"/>
      <c r="W114" s="44"/>
      <c r="X114" s="110"/>
      <c r="Y114" s="110"/>
      <c r="Z114" s="111"/>
    </row>
    <row r="115" spans="1:26" s="104" customFormat="1" x14ac:dyDescent="0.25">
      <c r="A115" s="124">
        <v>304</v>
      </c>
      <c r="B115" s="124" t="s">
        <v>119</v>
      </c>
      <c r="C115" s="416">
        <v>950</v>
      </c>
      <c r="D115" s="420">
        <v>1.30155</v>
      </c>
      <c r="E115" s="428">
        <v>0</v>
      </c>
      <c r="F115" s="158">
        <v>0</v>
      </c>
      <c r="G115" s="427">
        <v>0</v>
      </c>
      <c r="H115" s="272">
        <v>315</v>
      </c>
      <c r="I115" s="15">
        <v>388</v>
      </c>
      <c r="J115" s="337">
        <v>0.81185567010309279</v>
      </c>
      <c r="K115" s="435">
        <v>0.81203195921060489</v>
      </c>
      <c r="L115" s="442">
        <v>0.52182199639733295</v>
      </c>
      <c r="M115" s="14">
        <f>Lisäosat[[#This Row],[HYTE-kerroin (sis. Kulttuurihyte)]]*Lisäosat[[#This Row],[Asukasmäärä 31.12.2022]]</f>
        <v>495.7308965774663</v>
      </c>
      <c r="N115" s="435">
        <f>Lisäosat[[#This Row],[HYTE-kerroin (sis. Kulttuurihyte)]]/$N$7</f>
        <v>0.76215789582822568</v>
      </c>
      <c r="O115" s="446">
        <v>4.7565034233206425E-2</v>
      </c>
      <c r="P115" s="200">
        <v>116086.22066250001</v>
      </c>
      <c r="Q115" s="162">
        <v>0</v>
      </c>
      <c r="R115" s="162">
        <v>10105.737732375977</v>
      </c>
      <c r="S115" s="162">
        <v>13981.405520020884</v>
      </c>
      <c r="T115" s="162">
        <v>462.71265302063216</v>
      </c>
      <c r="U115" s="314">
        <f t="shared" si="2"/>
        <v>140636.07656791751</v>
      </c>
      <c r="V115" s="59"/>
      <c r="W115" s="59"/>
      <c r="X115" s="109"/>
      <c r="Y115" s="110"/>
      <c r="Z115" s="111"/>
    </row>
    <row r="116" spans="1:26" s="45" customFormat="1" x14ac:dyDescent="0.25">
      <c r="A116" s="128">
        <v>305</v>
      </c>
      <c r="B116" s="124" t="s">
        <v>120</v>
      </c>
      <c r="C116" s="416">
        <v>15146</v>
      </c>
      <c r="D116" s="420">
        <v>0.90171666666666672</v>
      </c>
      <c r="E116" s="428">
        <v>0</v>
      </c>
      <c r="F116" s="158">
        <v>6</v>
      </c>
      <c r="G116" s="427">
        <v>3.9614419648752148E-4</v>
      </c>
      <c r="H116" s="272">
        <v>6002</v>
      </c>
      <c r="I116" s="15">
        <v>5912</v>
      </c>
      <c r="J116" s="337">
        <v>1.0152232746955345</v>
      </c>
      <c r="K116" s="435">
        <v>1.0154437237379104</v>
      </c>
      <c r="L116" s="442">
        <v>0.627260171098033</v>
      </c>
      <c r="M116" s="14">
        <f>Lisäosat[[#This Row],[HYTE-kerroin (sis. Kulttuurihyte)]]*Lisäosat[[#This Row],[Asukasmäärä 31.12.2022]]</f>
        <v>9500.4825514508084</v>
      </c>
      <c r="N116" s="435">
        <f>Lisäosat[[#This Row],[HYTE-kerroin (sis. Kulttuurihyte)]]/$N$7</f>
        <v>0.91615779986574186</v>
      </c>
      <c r="O116" s="447">
        <v>2.7065107118166381E-2</v>
      </c>
      <c r="P116" s="200">
        <v>854816.70564033347</v>
      </c>
      <c r="Q116" s="162">
        <v>0</v>
      </c>
      <c r="R116" s="162">
        <v>201476.82938052053</v>
      </c>
      <c r="S116" s="162">
        <v>267947.99376996158</v>
      </c>
      <c r="T116" s="162">
        <v>4197.6638710962998</v>
      </c>
      <c r="U116" s="314">
        <f t="shared" si="2"/>
        <v>1328439.1926619119</v>
      </c>
      <c r="V116" s="44"/>
      <c r="W116" s="44"/>
      <c r="X116" s="110"/>
      <c r="Y116" s="110"/>
      <c r="Z116" s="111"/>
    </row>
    <row r="117" spans="1:26" s="45" customFormat="1" x14ac:dyDescent="0.25">
      <c r="A117" s="128">
        <v>309</v>
      </c>
      <c r="B117" s="124" t="s">
        <v>121</v>
      </c>
      <c r="C117" s="416">
        <v>6457</v>
      </c>
      <c r="D117" s="420">
        <v>0.377</v>
      </c>
      <c r="E117" s="428">
        <v>0</v>
      </c>
      <c r="F117" s="158">
        <v>0</v>
      </c>
      <c r="G117" s="427">
        <v>0</v>
      </c>
      <c r="H117" s="272">
        <v>2384</v>
      </c>
      <c r="I117" s="15">
        <v>2098</v>
      </c>
      <c r="J117" s="337">
        <v>1.1363203050524309</v>
      </c>
      <c r="K117" s="435">
        <v>1.1365670495167519</v>
      </c>
      <c r="L117" s="442">
        <v>0.73339538579728902</v>
      </c>
      <c r="M117" s="14">
        <f>Lisäosat[[#This Row],[HYTE-kerroin (sis. Kulttuurihyte)]]*Lisäosat[[#This Row],[Asukasmäärä 31.12.2022]]</f>
        <v>4735.5340060930948</v>
      </c>
      <c r="N117" s="435">
        <f>Lisäosat[[#This Row],[HYTE-kerroin (sis. Kulttuurihyte)]]/$N$7</f>
        <v>1.0711757800715209</v>
      </c>
      <c r="O117" s="447">
        <v>0</v>
      </c>
      <c r="P117" s="200">
        <v>152362.14851000003</v>
      </c>
      <c r="Q117" s="162">
        <v>0</v>
      </c>
      <c r="R117" s="162">
        <v>96138.456047358632</v>
      </c>
      <c r="S117" s="162">
        <v>133559.19865021016</v>
      </c>
      <c r="T117" s="162">
        <v>0</v>
      </c>
      <c r="U117" s="314">
        <f t="shared" si="2"/>
        <v>382059.80320756882</v>
      </c>
      <c r="V117" s="44"/>
      <c r="W117" s="44"/>
      <c r="X117" s="110"/>
      <c r="Y117" s="110"/>
      <c r="Z117" s="111"/>
    </row>
    <row r="118" spans="1:26" s="45" customFormat="1" x14ac:dyDescent="0.25">
      <c r="A118" s="128">
        <v>312</v>
      </c>
      <c r="B118" s="124" t="s">
        <v>122</v>
      </c>
      <c r="C118" s="416">
        <v>1196</v>
      </c>
      <c r="D118" s="420">
        <v>1.3499166666666667</v>
      </c>
      <c r="E118" s="428">
        <v>0</v>
      </c>
      <c r="F118" s="158">
        <v>0</v>
      </c>
      <c r="G118" s="427">
        <v>0</v>
      </c>
      <c r="H118" s="272">
        <v>410</v>
      </c>
      <c r="I118" s="15">
        <v>413</v>
      </c>
      <c r="J118" s="337">
        <v>0.99273607748184023</v>
      </c>
      <c r="K118" s="435">
        <v>0.99295164357756283</v>
      </c>
      <c r="L118" s="442">
        <v>0.60797213696688102</v>
      </c>
      <c r="M118" s="14">
        <f>Lisäosat[[#This Row],[HYTE-kerroin (sis. Kulttuurihyte)]]*Lisäosat[[#This Row],[Asukasmäärä 31.12.2022]]</f>
        <v>727.13467581238967</v>
      </c>
      <c r="N118" s="435">
        <f>Lisäosat[[#This Row],[HYTE-kerroin (sis. Kulttuurihyte)]]/$N$7</f>
        <v>0.88798626319317064</v>
      </c>
      <c r="O118" s="447">
        <v>0</v>
      </c>
      <c r="P118" s="200">
        <v>151577.36379500001</v>
      </c>
      <c r="Q118" s="162">
        <v>0</v>
      </c>
      <c r="R118" s="162">
        <v>15557.169170915822</v>
      </c>
      <c r="S118" s="162">
        <v>20507.829631743109</v>
      </c>
      <c r="T118" s="162">
        <v>0</v>
      </c>
      <c r="U118" s="314">
        <f t="shared" si="2"/>
        <v>187642.36259765894</v>
      </c>
      <c r="V118" s="44"/>
      <c r="W118" s="44"/>
      <c r="X118" s="110"/>
      <c r="Y118" s="110"/>
      <c r="Z118" s="111"/>
    </row>
    <row r="119" spans="1:26" s="45" customFormat="1" x14ac:dyDescent="0.25">
      <c r="A119" s="128">
        <v>316</v>
      </c>
      <c r="B119" s="124" t="s">
        <v>123</v>
      </c>
      <c r="C119" s="416">
        <v>4198</v>
      </c>
      <c r="D119" s="420">
        <v>0</v>
      </c>
      <c r="E119" s="428">
        <v>0</v>
      </c>
      <c r="F119" s="158">
        <v>0</v>
      </c>
      <c r="G119" s="427">
        <v>0</v>
      </c>
      <c r="H119" s="272">
        <v>1580</v>
      </c>
      <c r="I119" s="15">
        <v>1752</v>
      </c>
      <c r="J119" s="337">
        <v>0.90182648401826482</v>
      </c>
      <c r="K119" s="435">
        <v>0.90202230969498665</v>
      </c>
      <c r="L119" s="442">
        <v>0.672003980264403</v>
      </c>
      <c r="M119" s="14">
        <f>Lisäosat[[#This Row],[HYTE-kerroin (sis. Kulttuurihyte)]]*Lisäosat[[#This Row],[Asukasmäärä 31.12.2022]]</f>
        <v>2821.0727091499639</v>
      </c>
      <c r="N119" s="435">
        <f>Lisäosat[[#This Row],[HYTE-kerroin (sis. Kulttuurihyte)]]/$N$7</f>
        <v>0.98150929459195102</v>
      </c>
      <c r="O119" s="447">
        <v>0</v>
      </c>
      <c r="P119" s="200">
        <v>0</v>
      </c>
      <c r="Q119" s="162">
        <v>0</v>
      </c>
      <c r="R119" s="162">
        <v>49605.634494904152</v>
      </c>
      <c r="S119" s="162">
        <v>79564.460921039266</v>
      </c>
      <c r="T119" s="162">
        <v>0</v>
      </c>
      <c r="U119" s="314">
        <f t="shared" si="2"/>
        <v>129170.09541594342</v>
      </c>
      <c r="V119" s="44"/>
      <c r="W119" s="44"/>
      <c r="X119" s="110"/>
      <c r="Y119" s="110"/>
      <c r="Z119" s="111"/>
    </row>
    <row r="120" spans="1:26" s="45" customFormat="1" x14ac:dyDescent="0.25">
      <c r="A120" s="128">
        <v>317</v>
      </c>
      <c r="B120" s="124" t="s">
        <v>124</v>
      </c>
      <c r="C120" s="416">
        <v>2474</v>
      </c>
      <c r="D120" s="420">
        <v>1.2173500000000002</v>
      </c>
      <c r="E120" s="428">
        <v>0</v>
      </c>
      <c r="F120" s="158">
        <v>0</v>
      </c>
      <c r="G120" s="427">
        <v>0</v>
      </c>
      <c r="H120" s="272">
        <v>999</v>
      </c>
      <c r="I120" s="15">
        <v>912</v>
      </c>
      <c r="J120" s="337">
        <v>1.0953947368421053</v>
      </c>
      <c r="K120" s="435">
        <v>1.0956325945890455</v>
      </c>
      <c r="L120" s="442">
        <v>0.55743166828860402</v>
      </c>
      <c r="M120" s="14">
        <f>Lisäosat[[#This Row],[HYTE-kerroin (sis. Kulttuurihyte)]]*Lisäosat[[#This Row],[Asukasmäärä 31.12.2022]]</f>
        <v>1379.0859473460064</v>
      </c>
      <c r="N120" s="435">
        <f>Lisäosat[[#This Row],[HYTE-kerroin (sis. Kulttuurihyte)]]/$N$7</f>
        <v>0.81416833767843699</v>
      </c>
      <c r="O120" s="447">
        <v>0</v>
      </c>
      <c r="P120" s="200">
        <v>282755.69835150003</v>
      </c>
      <c r="Q120" s="162">
        <v>0</v>
      </c>
      <c r="R120" s="162">
        <v>35508.795011074209</v>
      </c>
      <c r="S120" s="162">
        <v>38895.215145811708</v>
      </c>
      <c r="T120" s="162">
        <v>0</v>
      </c>
      <c r="U120" s="314">
        <f t="shared" si="2"/>
        <v>357159.70850838599</v>
      </c>
      <c r="V120" s="44"/>
      <c r="W120" s="44"/>
      <c r="X120" s="110"/>
      <c r="Y120" s="110"/>
      <c r="Z120" s="111"/>
    </row>
    <row r="121" spans="1:26" s="45" customFormat="1" x14ac:dyDescent="0.25">
      <c r="A121" s="128">
        <v>320</v>
      </c>
      <c r="B121" s="124" t="s">
        <v>125</v>
      </c>
      <c r="C121" s="416">
        <v>6996</v>
      </c>
      <c r="D121" s="420">
        <v>1.4655333333333334</v>
      </c>
      <c r="E121" s="428">
        <v>0</v>
      </c>
      <c r="F121" s="158">
        <v>3</v>
      </c>
      <c r="G121" s="427">
        <v>4.288164665523156E-4</v>
      </c>
      <c r="H121" s="272">
        <v>2176</v>
      </c>
      <c r="I121" s="15">
        <v>2320</v>
      </c>
      <c r="J121" s="337">
        <v>0.93793103448275861</v>
      </c>
      <c r="K121" s="435">
        <v>0.93813470002463495</v>
      </c>
      <c r="L121" s="442">
        <v>0.634511258150256</v>
      </c>
      <c r="M121" s="14">
        <f>Lisäosat[[#This Row],[HYTE-kerroin (sis. Kulttuurihyte)]]*Lisäosat[[#This Row],[Asukasmäärä 31.12.2022]]</f>
        <v>4439.0407620191909</v>
      </c>
      <c r="N121" s="435">
        <f>Lisäosat[[#This Row],[HYTE-kerroin (sis. Kulttuurihyte)]]/$N$7</f>
        <v>0.92674852484158499</v>
      </c>
      <c r="O121" s="447">
        <v>0</v>
      </c>
      <c r="P121" s="200">
        <v>962590.81261200015</v>
      </c>
      <c r="Q121" s="162">
        <v>0</v>
      </c>
      <c r="R121" s="162">
        <v>85977.793733977727</v>
      </c>
      <c r="S121" s="162">
        <v>125197.01604677827</v>
      </c>
      <c r="T121" s="162">
        <v>0</v>
      </c>
      <c r="U121" s="314">
        <f t="shared" si="2"/>
        <v>1173765.6223927562</v>
      </c>
      <c r="V121" s="44"/>
      <c r="W121" s="44"/>
      <c r="X121" s="110"/>
      <c r="Y121" s="110"/>
      <c r="Z121" s="111"/>
    </row>
    <row r="122" spans="1:26" s="45" customFormat="1" x14ac:dyDescent="0.25">
      <c r="A122" s="128">
        <v>322</v>
      </c>
      <c r="B122" s="124" t="s">
        <v>126</v>
      </c>
      <c r="C122" s="416">
        <v>6549</v>
      </c>
      <c r="D122" s="420">
        <v>1.2882500000000001</v>
      </c>
      <c r="E122" s="428">
        <v>0</v>
      </c>
      <c r="F122" s="158">
        <v>0</v>
      </c>
      <c r="G122" s="427">
        <v>0</v>
      </c>
      <c r="H122" s="272">
        <v>2124</v>
      </c>
      <c r="I122" s="15">
        <v>2509</v>
      </c>
      <c r="J122" s="337">
        <v>0.84655241131925074</v>
      </c>
      <c r="K122" s="435">
        <v>0.84673623459541847</v>
      </c>
      <c r="L122" s="442">
        <v>0.65887190421258102</v>
      </c>
      <c r="M122" s="14">
        <f>Lisäosat[[#This Row],[HYTE-kerroin (sis. Kulttuurihyte)]]*Lisäosat[[#This Row],[Asukasmäärä 31.12.2022]]</f>
        <v>4314.9521006881932</v>
      </c>
      <c r="N122" s="435">
        <f>Lisäosat[[#This Row],[HYTE-kerroin (sis. Kulttuurihyte)]]/$N$7</f>
        <v>0.9623289696523869</v>
      </c>
      <c r="O122" s="447">
        <v>0</v>
      </c>
      <c r="P122" s="200">
        <v>792084.20333625004</v>
      </c>
      <c r="Q122" s="162">
        <v>0</v>
      </c>
      <c r="R122" s="162">
        <v>72643.110364786684</v>
      </c>
      <c r="S122" s="162">
        <v>121697.26667371474</v>
      </c>
      <c r="T122" s="162">
        <v>0</v>
      </c>
      <c r="U122" s="314">
        <f t="shared" si="2"/>
        <v>986424.58037475147</v>
      </c>
      <c r="V122" s="44"/>
      <c r="W122" s="44"/>
      <c r="X122" s="110"/>
      <c r="Y122" s="110"/>
      <c r="Z122" s="111"/>
    </row>
    <row r="123" spans="1:26" s="45" customFormat="1" x14ac:dyDescent="0.25">
      <c r="A123" s="128">
        <v>398</v>
      </c>
      <c r="B123" s="124" t="s">
        <v>127</v>
      </c>
      <c r="C123" s="416">
        <v>120175</v>
      </c>
      <c r="D123" s="420">
        <v>0</v>
      </c>
      <c r="E123" s="428">
        <v>0</v>
      </c>
      <c r="F123" s="158">
        <v>21</v>
      </c>
      <c r="G123" s="427">
        <v>1.747451633035157E-4</v>
      </c>
      <c r="H123" s="272">
        <v>50872</v>
      </c>
      <c r="I123" s="15">
        <v>47946</v>
      </c>
      <c r="J123" s="337">
        <v>1.0610269886956158</v>
      </c>
      <c r="K123" s="435">
        <v>1.0612573837125769</v>
      </c>
      <c r="L123" s="442">
        <v>0.75550478199125903</v>
      </c>
      <c r="M123" s="14">
        <f>Lisäosat[[#This Row],[HYTE-kerroin (sis. Kulttuurihyte)]]*Lisäosat[[#This Row],[Asukasmäärä 31.12.2022]]</f>
        <v>90792.78717579956</v>
      </c>
      <c r="N123" s="435">
        <f>Lisäosat[[#This Row],[HYTE-kerroin (sis. Kulttuurihyte)]]/$N$7</f>
        <v>1.1034681153842663</v>
      </c>
      <c r="O123" s="447">
        <v>9.7836185383815E-2</v>
      </c>
      <c r="P123" s="200">
        <v>0</v>
      </c>
      <c r="Q123" s="162">
        <v>0</v>
      </c>
      <c r="R123" s="162">
        <v>1670729.539748332</v>
      </c>
      <c r="S123" s="162">
        <v>2560685.2115973341</v>
      </c>
      <c r="T123" s="162">
        <v>120396.42704383968</v>
      </c>
      <c r="U123" s="314">
        <f t="shared" si="2"/>
        <v>4351811.1783895055</v>
      </c>
      <c r="V123" s="44"/>
      <c r="W123" s="44"/>
      <c r="X123" s="110"/>
      <c r="Y123" s="110"/>
      <c r="Z123" s="111"/>
    </row>
    <row r="124" spans="1:26" s="104" customFormat="1" x14ac:dyDescent="0.25">
      <c r="A124" s="124">
        <v>399</v>
      </c>
      <c r="B124" s="124" t="s">
        <v>128</v>
      </c>
      <c r="C124" s="416">
        <v>7817</v>
      </c>
      <c r="D124" s="420">
        <v>0</v>
      </c>
      <c r="E124" s="428">
        <v>0</v>
      </c>
      <c r="F124" s="158">
        <v>0</v>
      </c>
      <c r="G124" s="427">
        <v>0</v>
      </c>
      <c r="H124" s="272">
        <v>1776</v>
      </c>
      <c r="I124" s="15">
        <v>3394</v>
      </c>
      <c r="J124" s="337">
        <v>0.52327637006482031</v>
      </c>
      <c r="K124" s="435">
        <v>0.52338999607946546</v>
      </c>
      <c r="L124" s="442">
        <v>0.51981467199980302</v>
      </c>
      <c r="M124" s="14">
        <f>Lisäosat[[#This Row],[HYTE-kerroin (sis. Kulttuurihyte)]]*Lisäosat[[#This Row],[Asukasmäärä 31.12.2022]]</f>
        <v>4063.3912910224603</v>
      </c>
      <c r="N124" s="435">
        <f>Lisäosat[[#This Row],[HYTE-kerroin (sis. Kulttuurihyte)]]/$N$7</f>
        <v>0.75922605671521681</v>
      </c>
      <c r="O124" s="446">
        <v>0</v>
      </c>
      <c r="P124" s="200">
        <v>0</v>
      </c>
      <c r="Q124" s="162">
        <v>0</v>
      </c>
      <c r="R124" s="162">
        <v>53596.54875152668</v>
      </c>
      <c r="S124" s="162">
        <v>114602.34134797043</v>
      </c>
      <c r="T124" s="162">
        <v>0</v>
      </c>
      <c r="U124" s="314">
        <f t="shared" si="2"/>
        <v>168198.8900994971</v>
      </c>
      <c r="V124" s="59"/>
      <c r="W124" s="59"/>
      <c r="X124" s="109"/>
      <c r="Y124" s="110"/>
      <c r="Z124" s="111"/>
    </row>
    <row r="125" spans="1:26" s="45" customFormat="1" x14ac:dyDescent="0.25">
      <c r="A125" s="128">
        <v>400</v>
      </c>
      <c r="B125" s="124" t="s">
        <v>129</v>
      </c>
      <c r="C125" s="416">
        <v>8366</v>
      </c>
      <c r="D125" s="420">
        <v>0</v>
      </c>
      <c r="E125" s="428">
        <v>0</v>
      </c>
      <c r="F125" s="158">
        <v>0</v>
      </c>
      <c r="G125" s="427">
        <v>0</v>
      </c>
      <c r="H125" s="272">
        <v>3453</v>
      </c>
      <c r="I125" s="15">
        <v>3613</v>
      </c>
      <c r="J125" s="337">
        <v>0.95571547190700246</v>
      </c>
      <c r="K125" s="435">
        <v>0.95592299922224144</v>
      </c>
      <c r="L125" s="442">
        <v>0.54456596398623403</v>
      </c>
      <c r="M125" s="14">
        <f>Lisäosat[[#This Row],[HYTE-kerroin (sis. Kulttuurihyte)]]*Lisäosat[[#This Row],[Asukasmäärä 31.12.2022]]</f>
        <v>4555.8388547088334</v>
      </c>
      <c r="N125" s="435">
        <f>Lisäosat[[#This Row],[HYTE-kerroin (sis. Kulttuurihyte)]]/$N$7</f>
        <v>0.79537706749982973</v>
      </c>
      <c r="O125" s="447">
        <v>0</v>
      </c>
      <c r="P125" s="200">
        <v>0</v>
      </c>
      <c r="Q125" s="162">
        <v>0</v>
      </c>
      <c r="R125" s="162">
        <v>104763.99873056186</v>
      </c>
      <c r="S125" s="162">
        <v>128491.14499684602</v>
      </c>
      <c r="T125" s="162">
        <v>0</v>
      </c>
      <c r="U125" s="314">
        <f t="shared" si="2"/>
        <v>233255.14372740788</v>
      </c>
      <c r="V125" s="44"/>
      <c r="W125" s="44"/>
      <c r="X125" s="110"/>
      <c r="Y125" s="110"/>
      <c r="Z125" s="111"/>
    </row>
    <row r="126" spans="1:26" s="45" customFormat="1" x14ac:dyDescent="0.25">
      <c r="A126" s="128">
        <v>402</v>
      </c>
      <c r="B126" s="124" t="s">
        <v>130</v>
      </c>
      <c r="C126" s="416">
        <v>9099</v>
      </c>
      <c r="D126" s="420">
        <v>0.42025000000000001</v>
      </c>
      <c r="E126" s="428">
        <v>0</v>
      </c>
      <c r="F126" s="158">
        <v>0</v>
      </c>
      <c r="G126" s="427">
        <v>0</v>
      </c>
      <c r="H126" s="272">
        <v>2759</v>
      </c>
      <c r="I126" s="15">
        <v>3567</v>
      </c>
      <c r="J126" s="337">
        <v>0.77347911410148584</v>
      </c>
      <c r="K126" s="435">
        <v>0.77364706999281674</v>
      </c>
      <c r="L126" s="442">
        <v>0.64837575865424901</v>
      </c>
      <c r="M126" s="14">
        <f>Lisäosat[[#This Row],[HYTE-kerroin (sis. Kulttuurihyte)]]*Lisäosat[[#This Row],[Asukasmäärä 31.12.2022]]</f>
        <v>5899.5710279950117</v>
      </c>
      <c r="N126" s="435">
        <f>Lisäosat[[#This Row],[HYTE-kerroin (sis. Kulttuurihyte)]]/$N$7</f>
        <v>0.94699860744405673</v>
      </c>
      <c r="O126" s="447">
        <v>0</v>
      </c>
      <c r="P126" s="200">
        <v>239335.0688025</v>
      </c>
      <c r="Q126" s="162">
        <v>0</v>
      </c>
      <c r="R126" s="162">
        <v>92216.332437226782</v>
      </c>
      <c r="S126" s="162">
        <v>166389.25575556734</v>
      </c>
      <c r="T126" s="162">
        <v>0</v>
      </c>
      <c r="U126" s="314">
        <f t="shared" si="2"/>
        <v>497940.65699529415</v>
      </c>
      <c r="V126" s="44"/>
      <c r="W126" s="44"/>
      <c r="X126" s="110"/>
      <c r="Y126" s="110"/>
      <c r="Z126" s="111"/>
    </row>
    <row r="127" spans="1:26" s="45" customFormat="1" x14ac:dyDescent="0.25">
      <c r="A127" s="128">
        <v>403</v>
      </c>
      <c r="B127" s="124" t="s">
        <v>131</v>
      </c>
      <c r="C127" s="416">
        <v>2820</v>
      </c>
      <c r="D127" s="420">
        <v>0.9875166666666666</v>
      </c>
      <c r="E127" s="428">
        <v>0</v>
      </c>
      <c r="F127" s="158">
        <v>0</v>
      </c>
      <c r="G127" s="427">
        <v>0</v>
      </c>
      <c r="H127" s="272">
        <v>839</v>
      </c>
      <c r="I127" s="15">
        <v>971</v>
      </c>
      <c r="J127" s="337">
        <v>0.8640576725025747</v>
      </c>
      <c r="K127" s="435">
        <v>0.86424529693082452</v>
      </c>
      <c r="L127" s="442">
        <v>0.71291660271059598</v>
      </c>
      <c r="M127" s="14">
        <f>Lisäosat[[#This Row],[HYTE-kerroin (sis. Kulttuurihyte)]]*Lisäosat[[#This Row],[Asukasmäärä 31.12.2022]]</f>
        <v>2010.4248196438807</v>
      </c>
      <c r="N127" s="435">
        <f>Lisäosat[[#This Row],[HYTE-kerroin (sis. Kulttuurihyte)]]/$N$7</f>
        <v>1.0412650704152877</v>
      </c>
      <c r="O127" s="447">
        <v>0</v>
      </c>
      <c r="P127" s="200">
        <v>174300.44423000002</v>
      </c>
      <c r="Q127" s="162">
        <v>0</v>
      </c>
      <c r="R127" s="162">
        <v>31926.949759218518</v>
      </c>
      <c r="S127" s="162">
        <v>56701.256397408157</v>
      </c>
      <c r="T127" s="162">
        <v>0</v>
      </c>
      <c r="U127" s="314">
        <f t="shared" si="2"/>
        <v>262928.65038662672</v>
      </c>
      <c r="V127" s="44"/>
      <c r="W127" s="44"/>
      <c r="X127" s="110"/>
      <c r="Y127" s="110"/>
      <c r="Z127" s="111"/>
    </row>
    <row r="128" spans="1:26" s="45" customFormat="1" x14ac:dyDescent="0.25">
      <c r="A128" s="128">
        <v>405</v>
      </c>
      <c r="B128" s="124" t="s">
        <v>132</v>
      </c>
      <c r="C128" s="416">
        <v>72650</v>
      </c>
      <c r="D128" s="420">
        <v>0</v>
      </c>
      <c r="E128" s="428">
        <v>0</v>
      </c>
      <c r="F128" s="158">
        <v>2</v>
      </c>
      <c r="G128" s="427">
        <v>2.7529249827942188E-5</v>
      </c>
      <c r="H128" s="272">
        <v>31532</v>
      </c>
      <c r="I128" s="15">
        <v>29377</v>
      </c>
      <c r="J128" s="337">
        <v>1.0733567076284167</v>
      </c>
      <c r="K128" s="435">
        <v>1.0735897799625742</v>
      </c>
      <c r="L128" s="442">
        <v>0.78627348141056497</v>
      </c>
      <c r="M128" s="14">
        <f>Lisäosat[[#This Row],[HYTE-kerroin (sis. Kulttuurihyte)]]*Lisäosat[[#This Row],[Asukasmäärä 31.12.2022]]</f>
        <v>57122.768424477545</v>
      </c>
      <c r="N128" s="435">
        <f>Lisäosat[[#This Row],[HYTE-kerroin (sis. Kulttuurihyte)]]/$N$7</f>
        <v>1.1484079748932419</v>
      </c>
      <c r="O128" s="447">
        <v>7.3477020329041727E-3</v>
      </c>
      <c r="P128" s="200">
        <v>0</v>
      </c>
      <c r="Q128" s="162">
        <v>0</v>
      </c>
      <c r="R128" s="162">
        <v>1021751.4974370813</v>
      </c>
      <c r="S128" s="162">
        <v>1611068.8183504445</v>
      </c>
      <c r="T128" s="162">
        <v>5466.2200595505992</v>
      </c>
      <c r="U128" s="314">
        <f t="shared" si="2"/>
        <v>2638286.5358470762</v>
      </c>
      <c r="V128" s="44"/>
      <c r="W128" s="44"/>
      <c r="X128" s="110"/>
      <c r="Y128" s="110"/>
      <c r="Z128" s="111"/>
    </row>
    <row r="129" spans="1:26" s="45" customFormat="1" x14ac:dyDescent="0.25">
      <c r="A129" s="128">
        <v>407</v>
      </c>
      <c r="B129" s="124" t="s">
        <v>133</v>
      </c>
      <c r="C129" s="416">
        <v>2518</v>
      </c>
      <c r="D129" s="420">
        <v>0.19713333333333333</v>
      </c>
      <c r="E129" s="428">
        <v>0</v>
      </c>
      <c r="F129" s="158">
        <v>0</v>
      </c>
      <c r="G129" s="427">
        <v>0</v>
      </c>
      <c r="H129" s="272">
        <v>799</v>
      </c>
      <c r="I129" s="15">
        <v>1037</v>
      </c>
      <c r="J129" s="337">
        <v>0.77049180327868849</v>
      </c>
      <c r="K129" s="435">
        <v>0.77065911049516478</v>
      </c>
      <c r="L129" s="442">
        <v>0.62601291238052903</v>
      </c>
      <c r="M129" s="14">
        <f>Lisäosat[[#This Row],[HYTE-kerroin (sis. Kulttuurihyte)]]*Lisäosat[[#This Row],[Asukasmäärä 31.12.2022]]</f>
        <v>1576.3005133741722</v>
      </c>
      <c r="N129" s="435">
        <f>Lisäosat[[#This Row],[HYTE-kerroin (sis. Kulttuurihyte)]]/$N$7</f>
        <v>0.91433609038195374</v>
      </c>
      <c r="O129" s="447">
        <v>0</v>
      </c>
      <c r="P129" s="200">
        <v>31068.532689333333</v>
      </c>
      <c r="Q129" s="162">
        <v>0</v>
      </c>
      <c r="R129" s="162">
        <v>25420.807286971405</v>
      </c>
      <c r="S129" s="162">
        <v>44457.379701483769</v>
      </c>
      <c r="T129" s="162">
        <v>0</v>
      </c>
      <c r="U129" s="314">
        <f t="shared" si="2"/>
        <v>100946.7196777885</v>
      </c>
      <c r="V129" s="44"/>
      <c r="W129" s="44"/>
      <c r="X129" s="110"/>
      <c r="Y129" s="110"/>
      <c r="Z129" s="111"/>
    </row>
    <row r="130" spans="1:26" s="45" customFormat="1" x14ac:dyDescent="0.25">
      <c r="A130" s="128">
        <v>408</v>
      </c>
      <c r="B130" s="124" t="s">
        <v>134</v>
      </c>
      <c r="C130" s="416">
        <v>14099</v>
      </c>
      <c r="D130" s="420">
        <v>0</v>
      </c>
      <c r="E130" s="428">
        <v>0</v>
      </c>
      <c r="F130" s="158">
        <v>0</v>
      </c>
      <c r="G130" s="427">
        <v>0</v>
      </c>
      <c r="H130" s="272">
        <v>4497</v>
      </c>
      <c r="I130" s="15">
        <v>5807</v>
      </c>
      <c r="J130" s="337">
        <v>0.77441019459273286</v>
      </c>
      <c r="K130" s="435">
        <v>0.77457835266205532</v>
      </c>
      <c r="L130" s="442">
        <v>0.68866911278556897</v>
      </c>
      <c r="M130" s="14">
        <f>Lisäosat[[#This Row],[HYTE-kerroin (sis. Kulttuurihyte)]]*Lisäosat[[#This Row],[Asukasmäärä 31.12.2022]]</f>
        <v>9709.545821163736</v>
      </c>
      <c r="N130" s="435">
        <f>Lisäosat[[#This Row],[HYTE-kerroin (sis. Kulttuurihyte)]]/$N$7</f>
        <v>1.0058498981382205</v>
      </c>
      <c r="O130" s="447">
        <v>0</v>
      </c>
      <c r="P130" s="200">
        <v>0</v>
      </c>
      <c r="Q130" s="162">
        <v>0</v>
      </c>
      <c r="R130" s="162">
        <v>143062.22054378837</v>
      </c>
      <c r="S130" s="162">
        <v>273844.33465445839</v>
      </c>
      <c r="T130" s="162">
        <v>0</v>
      </c>
      <c r="U130" s="314">
        <f t="shared" si="2"/>
        <v>416906.55519824673</v>
      </c>
      <c r="V130" s="44"/>
      <c r="W130" s="44"/>
      <c r="X130" s="110"/>
      <c r="Y130" s="110"/>
      <c r="Z130" s="111"/>
    </row>
    <row r="131" spans="1:26" s="45" customFormat="1" x14ac:dyDescent="0.25">
      <c r="A131" s="128">
        <v>410</v>
      </c>
      <c r="B131" s="124" t="s">
        <v>135</v>
      </c>
      <c r="C131" s="416">
        <v>18775</v>
      </c>
      <c r="D131" s="420">
        <v>0</v>
      </c>
      <c r="E131" s="428">
        <v>0</v>
      </c>
      <c r="F131" s="158">
        <v>2</v>
      </c>
      <c r="G131" s="427">
        <v>1.0652463382157124E-4</v>
      </c>
      <c r="H131" s="272">
        <v>5226</v>
      </c>
      <c r="I131" s="15">
        <v>7619</v>
      </c>
      <c r="J131" s="337">
        <v>0.68591678697991865</v>
      </c>
      <c r="K131" s="435">
        <v>0.68606572928907184</v>
      </c>
      <c r="L131" s="442">
        <v>0.63116570865990396</v>
      </c>
      <c r="M131" s="14">
        <f>Lisäosat[[#This Row],[HYTE-kerroin (sis. Kulttuurihyte)]]*Lisäosat[[#This Row],[Asukasmäärä 31.12.2022]]</f>
        <v>11850.136180089698</v>
      </c>
      <c r="N131" s="435">
        <f>Lisäosat[[#This Row],[HYTE-kerroin (sis. Kulttuurihyte)]]/$N$7</f>
        <v>0.92186211342627478</v>
      </c>
      <c r="O131" s="447">
        <v>0</v>
      </c>
      <c r="P131" s="200">
        <v>0</v>
      </c>
      <c r="Q131" s="162">
        <v>0</v>
      </c>
      <c r="R131" s="162">
        <v>168739.58128297044</v>
      </c>
      <c r="S131" s="162">
        <v>334216.73037765711</v>
      </c>
      <c r="T131" s="162">
        <v>0</v>
      </c>
      <c r="U131" s="314">
        <f t="shared" si="2"/>
        <v>502956.31166062754</v>
      </c>
      <c r="V131" s="44"/>
      <c r="W131" s="44"/>
      <c r="X131" s="110"/>
      <c r="Y131" s="110"/>
      <c r="Z131" s="111"/>
    </row>
    <row r="132" spans="1:26" s="45" customFormat="1" x14ac:dyDescent="0.25">
      <c r="A132" s="128">
        <v>416</v>
      </c>
      <c r="B132" s="124" t="s">
        <v>136</v>
      </c>
      <c r="C132" s="416">
        <v>2886</v>
      </c>
      <c r="D132" s="420">
        <v>0</v>
      </c>
      <c r="E132" s="428">
        <v>0</v>
      </c>
      <c r="F132" s="158">
        <v>0</v>
      </c>
      <c r="G132" s="427">
        <v>0</v>
      </c>
      <c r="H132" s="272">
        <v>493</v>
      </c>
      <c r="I132" s="15">
        <v>1185</v>
      </c>
      <c r="J132" s="337">
        <v>0.41603375527426162</v>
      </c>
      <c r="K132" s="435">
        <v>0.41612409426198205</v>
      </c>
      <c r="L132" s="442">
        <v>0.62852239532154697</v>
      </c>
      <c r="M132" s="14">
        <f>Lisäosat[[#This Row],[HYTE-kerroin (sis. Kulttuurihyte)]]*Lisäosat[[#This Row],[Asukasmäärä 31.12.2022]]</f>
        <v>1813.9156328979846</v>
      </c>
      <c r="N132" s="435">
        <f>Lisäosat[[#This Row],[HYTE-kerroin (sis. Kulttuurihyte)]]/$N$7</f>
        <v>0.91800136752846706</v>
      </c>
      <c r="O132" s="447">
        <v>0</v>
      </c>
      <c r="P132" s="200">
        <v>0</v>
      </c>
      <c r="Q132" s="162">
        <v>0</v>
      </c>
      <c r="R132" s="162">
        <v>15732.237182125049</v>
      </c>
      <c r="S132" s="162">
        <v>51158.986090528975</v>
      </c>
      <c r="T132" s="162">
        <v>0</v>
      </c>
      <c r="U132" s="314">
        <f t="shared" si="2"/>
        <v>66891.223272654024</v>
      </c>
      <c r="V132" s="44"/>
      <c r="W132" s="44"/>
      <c r="X132" s="110"/>
      <c r="Y132" s="110"/>
      <c r="Z132" s="111"/>
    </row>
    <row r="133" spans="1:26" s="45" customFormat="1" x14ac:dyDescent="0.25">
      <c r="A133" s="128">
        <v>418</v>
      </c>
      <c r="B133" s="124" t="s">
        <v>137</v>
      </c>
      <c r="C133" s="416">
        <v>24580</v>
      </c>
      <c r="D133" s="420">
        <v>0</v>
      </c>
      <c r="E133" s="428">
        <v>0</v>
      </c>
      <c r="F133" s="158">
        <v>0</v>
      </c>
      <c r="G133" s="427">
        <v>0</v>
      </c>
      <c r="H133" s="272">
        <v>7716</v>
      </c>
      <c r="I133" s="15">
        <v>11021</v>
      </c>
      <c r="J133" s="337">
        <v>0.70011795662825516</v>
      </c>
      <c r="K133" s="435">
        <v>0.70026998262779216</v>
      </c>
      <c r="L133" s="442">
        <v>0.75235684326656804</v>
      </c>
      <c r="M133" s="14">
        <f>Lisäosat[[#This Row],[HYTE-kerroin (sis. Kulttuurihyte)]]*Lisäosat[[#This Row],[Asukasmäärä 31.12.2022]]</f>
        <v>18492.931207492242</v>
      </c>
      <c r="N133" s="435">
        <f>Lisäosat[[#This Row],[HYTE-kerroin (sis. Kulttuurihyte)]]/$N$7</f>
        <v>1.098870328454679</v>
      </c>
      <c r="O133" s="447">
        <v>1.4760927863158562</v>
      </c>
      <c r="P133" s="200">
        <v>0</v>
      </c>
      <c r="Q133" s="162">
        <v>0</v>
      </c>
      <c r="R133" s="162">
        <v>225485.53386618383</v>
      </c>
      <c r="S133" s="162">
        <v>521567.59292366309</v>
      </c>
      <c r="T133" s="162">
        <v>371531.37344147201</v>
      </c>
      <c r="U133" s="314">
        <f t="shared" si="2"/>
        <v>1118584.5002313189</v>
      </c>
      <c r="V133" s="44"/>
      <c r="W133" s="44"/>
      <c r="X133" s="110"/>
      <c r="Y133" s="110"/>
      <c r="Z133" s="111"/>
    </row>
    <row r="134" spans="1:26" s="45" customFormat="1" x14ac:dyDescent="0.25">
      <c r="A134" s="128">
        <v>420</v>
      </c>
      <c r="B134" s="124" t="s">
        <v>138</v>
      </c>
      <c r="C134" s="416">
        <v>9177</v>
      </c>
      <c r="D134" s="420">
        <v>0</v>
      </c>
      <c r="E134" s="428">
        <v>0</v>
      </c>
      <c r="F134" s="158">
        <v>0</v>
      </c>
      <c r="G134" s="427">
        <v>0</v>
      </c>
      <c r="H134" s="272">
        <v>2881</v>
      </c>
      <c r="I134" s="15">
        <v>3604</v>
      </c>
      <c r="J134" s="337">
        <v>0.79938956714761378</v>
      </c>
      <c r="K134" s="435">
        <v>0.79956314932303796</v>
      </c>
      <c r="L134" s="442">
        <v>0.67427469261673201</v>
      </c>
      <c r="M134" s="14">
        <f>Lisäosat[[#This Row],[HYTE-kerroin (sis. Kulttuurihyte)]]*Lisäosat[[#This Row],[Asukasmäärä 31.12.2022]]</f>
        <v>6187.8188541437494</v>
      </c>
      <c r="N134" s="435">
        <f>Lisäosat[[#This Row],[HYTE-kerroin (sis. Kulttuurihyte)]]/$N$7</f>
        <v>0.98482583042300187</v>
      </c>
      <c r="O134" s="447">
        <v>0</v>
      </c>
      <c r="P134" s="200">
        <v>0</v>
      </c>
      <c r="Q134" s="162">
        <v>0</v>
      </c>
      <c r="R134" s="162">
        <v>96122.442379521497</v>
      </c>
      <c r="S134" s="162">
        <v>174518.88773024137</v>
      </c>
      <c r="T134" s="162">
        <v>0</v>
      </c>
      <c r="U134" s="314">
        <f t="shared" si="2"/>
        <v>270641.33010976284</v>
      </c>
      <c r="V134" s="44"/>
      <c r="W134" s="44"/>
      <c r="X134" s="110"/>
      <c r="Y134" s="110"/>
      <c r="Z134" s="111"/>
    </row>
    <row r="135" spans="1:26" s="45" customFormat="1" x14ac:dyDescent="0.25">
      <c r="A135" s="128">
        <v>421</v>
      </c>
      <c r="B135" s="124" t="s">
        <v>139</v>
      </c>
      <c r="C135" s="416">
        <v>695</v>
      </c>
      <c r="D135" s="420">
        <v>1.5782666666666665</v>
      </c>
      <c r="E135" s="428">
        <v>0</v>
      </c>
      <c r="F135" s="158">
        <v>0</v>
      </c>
      <c r="G135" s="427">
        <v>0</v>
      </c>
      <c r="H135" s="272">
        <v>250</v>
      </c>
      <c r="I135" s="15">
        <v>249</v>
      </c>
      <c r="J135" s="337">
        <v>1.0040160642570282</v>
      </c>
      <c r="K135" s="435">
        <v>1.0042340797275282</v>
      </c>
      <c r="L135" s="442">
        <v>0.38715194588437202</v>
      </c>
      <c r="M135" s="14">
        <f>Lisäosat[[#This Row],[HYTE-kerroin (sis. Kulttuurihyte)]]*Lisäosat[[#This Row],[Asukasmäärä 31.12.2022]]</f>
        <v>269.07060238963857</v>
      </c>
      <c r="N135" s="435">
        <f>Lisäosat[[#This Row],[HYTE-kerroin (sis. Kulttuurihyte)]]/$N$7</f>
        <v>0.56546277174632376</v>
      </c>
      <c r="O135" s="447">
        <v>0</v>
      </c>
      <c r="P135" s="200">
        <v>205964.03673999995</v>
      </c>
      <c r="Q135" s="162">
        <v>0</v>
      </c>
      <c r="R135" s="162">
        <v>9143.0491788792806</v>
      </c>
      <c r="S135" s="162">
        <v>7588.7648550829499</v>
      </c>
      <c r="T135" s="162">
        <v>0</v>
      </c>
      <c r="U135" s="314">
        <f t="shared" si="2"/>
        <v>222695.85077396219</v>
      </c>
      <c r="V135" s="44"/>
      <c r="W135" s="44"/>
      <c r="X135" s="110"/>
      <c r="Y135" s="110"/>
      <c r="Z135" s="111"/>
    </row>
    <row r="136" spans="1:26" s="45" customFormat="1" x14ac:dyDescent="0.25">
      <c r="A136" s="128">
        <v>422</v>
      </c>
      <c r="B136" s="124" t="s">
        <v>140</v>
      </c>
      <c r="C136" s="416">
        <v>10372</v>
      </c>
      <c r="D136" s="420">
        <v>1.20475</v>
      </c>
      <c r="E136" s="428">
        <v>0</v>
      </c>
      <c r="F136" s="158">
        <v>0</v>
      </c>
      <c r="G136" s="427">
        <v>0</v>
      </c>
      <c r="H136" s="272">
        <v>3385</v>
      </c>
      <c r="I136" s="15">
        <v>3308</v>
      </c>
      <c r="J136" s="337">
        <v>1.0232769044740024</v>
      </c>
      <c r="K136" s="435">
        <v>1.0234991023090001</v>
      </c>
      <c r="L136" s="442">
        <v>0.62598583936758401</v>
      </c>
      <c r="M136" s="14">
        <f>Lisäosat[[#This Row],[HYTE-kerroin (sis. Kulttuurihyte)]]*Lisäosat[[#This Row],[Asukasmäärä 31.12.2022]]</f>
        <v>6492.7251259205814</v>
      </c>
      <c r="N136" s="435">
        <f>Lisäosat[[#This Row],[HYTE-kerroin (sis. Kulttuurihyte)]]/$N$7</f>
        <v>0.91429654833366458</v>
      </c>
      <c r="O136" s="447">
        <v>0</v>
      </c>
      <c r="P136" s="200">
        <v>1173155.6962949999</v>
      </c>
      <c r="Q136" s="162">
        <v>0</v>
      </c>
      <c r="R136" s="162">
        <v>139066.09822785121</v>
      </c>
      <c r="S136" s="162">
        <v>183118.34816480681</v>
      </c>
      <c r="T136" s="162">
        <v>0</v>
      </c>
      <c r="U136" s="314">
        <f t="shared" si="2"/>
        <v>1495340.1426876581</v>
      </c>
      <c r="V136" s="44"/>
      <c r="W136" s="44"/>
      <c r="X136" s="110"/>
      <c r="Y136" s="110"/>
      <c r="Z136" s="111"/>
    </row>
    <row r="137" spans="1:26" s="45" customFormat="1" x14ac:dyDescent="0.25">
      <c r="A137" s="128">
        <v>423</v>
      </c>
      <c r="B137" s="124" t="s">
        <v>141</v>
      </c>
      <c r="C137" s="416">
        <v>20497</v>
      </c>
      <c r="D137" s="420">
        <v>0</v>
      </c>
      <c r="E137" s="428">
        <v>0</v>
      </c>
      <c r="F137" s="158">
        <v>2</v>
      </c>
      <c r="G137" s="427">
        <v>9.7575254915353461E-5</v>
      </c>
      <c r="H137" s="272">
        <v>6923</v>
      </c>
      <c r="I137" s="15">
        <v>9463</v>
      </c>
      <c r="J137" s="337">
        <v>0.7315861777449012</v>
      </c>
      <c r="K137" s="435">
        <v>0.7317450368612346</v>
      </c>
      <c r="L137" s="442">
        <v>0.67340994022827205</v>
      </c>
      <c r="M137" s="14">
        <f>Lisäosat[[#This Row],[HYTE-kerroin (sis. Kulttuurihyte)]]*Lisäosat[[#This Row],[Asukasmäärä 31.12.2022]]</f>
        <v>13802.883544858892</v>
      </c>
      <c r="N137" s="435">
        <f>Lisäosat[[#This Row],[HYTE-kerroin (sis. Kulttuurihyte)]]/$N$7</f>
        <v>0.98356279845932193</v>
      </c>
      <c r="O137" s="447">
        <v>0.83173411669103336</v>
      </c>
      <c r="P137" s="200">
        <v>0</v>
      </c>
      <c r="Q137" s="162">
        <v>0</v>
      </c>
      <c r="R137" s="162">
        <v>196481.37206913592</v>
      </c>
      <c r="S137" s="162">
        <v>389291.27379120013</v>
      </c>
      <c r="T137" s="162">
        <v>174572.07490371697</v>
      </c>
      <c r="U137" s="314">
        <f t="shared" ref="U137:U200" si="3">SUM(P137:T137)</f>
        <v>760344.72076405305</v>
      </c>
      <c r="V137" s="44"/>
      <c r="W137" s="44"/>
      <c r="X137" s="110"/>
      <c r="Y137" s="110"/>
      <c r="Z137" s="111"/>
    </row>
    <row r="138" spans="1:26" s="45" customFormat="1" x14ac:dyDescent="0.25">
      <c r="A138" s="128">
        <v>425</v>
      </c>
      <c r="B138" s="124" t="s">
        <v>142</v>
      </c>
      <c r="C138" s="416">
        <v>10258</v>
      </c>
      <c r="D138" s="420">
        <v>0</v>
      </c>
      <c r="E138" s="428">
        <v>0</v>
      </c>
      <c r="F138" s="158">
        <v>5</v>
      </c>
      <c r="G138" s="427">
        <v>4.8742444921037238E-4</v>
      </c>
      <c r="H138" s="272">
        <v>2711</v>
      </c>
      <c r="I138" s="15">
        <v>4195</v>
      </c>
      <c r="J138" s="337">
        <v>0.64624553039332544</v>
      </c>
      <c r="K138" s="435">
        <v>0.64638585835059925</v>
      </c>
      <c r="L138" s="442">
        <v>0.75045514297498495</v>
      </c>
      <c r="M138" s="14">
        <f>Lisäosat[[#This Row],[HYTE-kerroin (sis. Kulttuurihyte)]]*Lisäosat[[#This Row],[Asukasmäärä 31.12.2022]]</f>
        <v>7698.1688566373959</v>
      </c>
      <c r="N138" s="435">
        <f>Lisäosat[[#This Row],[HYTE-kerroin (sis. Kulttuurihyte)]]/$N$7</f>
        <v>1.0960927608114299</v>
      </c>
      <c r="O138" s="447">
        <v>0.21910221102506844</v>
      </c>
      <c r="P138" s="200">
        <v>0</v>
      </c>
      <c r="Q138" s="162">
        <v>0</v>
      </c>
      <c r="R138" s="162">
        <v>86861.202367981852</v>
      </c>
      <c r="S138" s="162">
        <v>217116.22432519443</v>
      </c>
      <c r="T138" s="162">
        <v>23014.91692231836</v>
      </c>
      <c r="U138" s="314">
        <f t="shared" si="3"/>
        <v>326992.34361549461</v>
      </c>
      <c r="V138" s="44"/>
      <c r="W138" s="44"/>
      <c r="X138" s="110"/>
      <c r="Y138" s="110"/>
      <c r="Z138" s="111"/>
    </row>
    <row r="139" spans="1:26" s="45" customFormat="1" x14ac:dyDescent="0.25">
      <c r="A139" s="128">
        <v>426</v>
      </c>
      <c r="B139" s="124" t="s">
        <v>143</v>
      </c>
      <c r="C139" s="416">
        <v>11962</v>
      </c>
      <c r="D139" s="420">
        <v>0</v>
      </c>
      <c r="E139" s="428">
        <v>0</v>
      </c>
      <c r="F139" s="158">
        <v>0</v>
      </c>
      <c r="G139" s="427">
        <v>0</v>
      </c>
      <c r="H139" s="272">
        <v>3293</v>
      </c>
      <c r="I139" s="15">
        <v>4916</v>
      </c>
      <c r="J139" s="337">
        <v>0.66985353946297799</v>
      </c>
      <c r="K139" s="435">
        <v>0.66999899374381189</v>
      </c>
      <c r="L139" s="442">
        <v>0.66855479499173798</v>
      </c>
      <c r="M139" s="14">
        <f>Lisäosat[[#This Row],[HYTE-kerroin (sis. Kulttuurihyte)]]*Lisäosat[[#This Row],[Asukasmäärä 31.12.2022]]</f>
        <v>7997.2524576911701</v>
      </c>
      <c r="N139" s="435">
        <f>Lisäosat[[#This Row],[HYTE-kerroin (sis. Kulttuurihyte)]]/$N$7</f>
        <v>0.97647151579403613</v>
      </c>
      <c r="O139" s="447">
        <v>0</v>
      </c>
      <c r="P139" s="200">
        <v>0</v>
      </c>
      <c r="Q139" s="162">
        <v>0</v>
      </c>
      <c r="R139" s="162">
        <v>104990.31631744155</v>
      </c>
      <c r="S139" s="162">
        <v>225551.46437093467</v>
      </c>
      <c r="T139" s="162">
        <v>0</v>
      </c>
      <c r="U139" s="314">
        <f t="shared" si="3"/>
        <v>330541.78068837622</v>
      </c>
      <c r="V139" s="44"/>
      <c r="W139" s="44"/>
      <c r="X139" s="110"/>
      <c r="Y139" s="110"/>
      <c r="Z139" s="111"/>
    </row>
    <row r="140" spans="1:26" s="45" customFormat="1" x14ac:dyDescent="0.25">
      <c r="A140" s="128">
        <v>430</v>
      </c>
      <c r="B140" s="124" t="s">
        <v>144</v>
      </c>
      <c r="C140" s="416">
        <v>15392</v>
      </c>
      <c r="D140" s="420">
        <v>0</v>
      </c>
      <c r="E140" s="428">
        <v>0</v>
      </c>
      <c r="F140" s="158">
        <v>0</v>
      </c>
      <c r="G140" s="427">
        <v>0</v>
      </c>
      <c r="H140" s="272">
        <v>6202</v>
      </c>
      <c r="I140" s="15">
        <v>6026</v>
      </c>
      <c r="J140" s="337">
        <v>1.0292067706604713</v>
      </c>
      <c r="K140" s="435">
        <v>1.0294302561268254</v>
      </c>
      <c r="L140" s="442">
        <v>0.70841598991594201</v>
      </c>
      <c r="M140" s="14">
        <f>Lisäosat[[#This Row],[HYTE-kerroin (sis. Kulttuurihyte)]]*Lisäosat[[#This Row],[Asukasmäärä 31.12.2022]]</f>
        <v>10903.938916786179</v>
      </c>
      <c r="N140" s="435">
        <f>Lisäosat[[#This Row],[HYTE-kerroin (sis. Kulttuurihyte)]]/$N$7</f>
        <v>1.0346916074313717</v>
      </c>
      <c r="O140" s="447">
        <v>0</v>
      </c>
      <c r="P140" s="200">
        <v>0</v>
      </c>
      <c r="Q140" s="162">
        <v>0</v>
      </c>
      <c r="R140" s="162">
        <v>207569.37558018364</v>
      </c>
      <c r="S140" s="162">
        <v>307530.54290878068</v>
      </c>
      <c r="T140" s="162">
        <v>0</v>
      </c>
      <c r="U140" s="314">
        <f t="shared" si="3"/>
        <v>515099.91848896432</v>
      </c>
      <c r="V140" s="44"/>
      <c r="W140" s="44"/>
      <c r="X140" s="110"/>
      <c r="Y140" s="110"/>
      <c r="Z140" s="111"/>
    </row>
    <row r="141" spans="1:26" s="45" customFormat="1" x14ac:dyDescent="0.25">
      <c r="A141" s="128">
        <v>433</v>
      </c>
      <c r="B141" s="124" t="s">
        <v>145</v>
      </c>
      <c r="C141" s="416">
        <v>7749</v>
      </c>
      <c r="D141" s="420">
        <v>0</v>
      </c>
      <c r="E141" s="428">
        <v>0</v>
      </c>
      <c r="F141" s="158">
        <v>0</v>
      </c>
      <c r="G141" s="427">
        <v>0</v>
      </c>
      <c r="H141" s="272">
        <v>1969</v>
      </c>
      <c r="I141" s="15">
        <v>3321</v>
      </c>
      <c r="J141" s="337">
        <v>0.59289370671484498</v>
      </c>
      <c r="K141" s="435">
        <v>0.59302244967526929</v>
      </c>
      <c r="L141" s="442">
        <v>0.57687289564710598</v>
      </c>
      <c r="M141" s="14">
        <f>Lisäosat[[#This Row],[HYTE-kerroin (sis. Kulttuurihyte)]]*Lisäosat[[#This Row],[Asukasmäärä 31.12.2022]]</f>
        <v>4470.1880683694244</v>
      </c>
      <c r="N141" s="435">
        <f>Lisäosat[[#This Row],[HYTE-kerroin (sis. Kulttuurihyte)]]/$N$7</f>
        <v>0.84256362388364248</v>
      </c>
      <c r="O141" s="447">
        <v>0</v>
      </c>
      <c r="P141" s="200">
        <v>0</v>
      </c>
      <c r="Q141" s="162">
        <v>0</v>
      </c>
      <c r="R141" s="162">
        <v>60198.835609190966</v>
      </c>
      <c r="S141" s="162">
        <v>126075.4828196696</v>
      </c>
      <c r="T141" s="162">
        <v>0</v>
      </c>
      <c r="U141" s="314">
        <f t="shared" si="3"/>
        <v>186274.31842886057</v>
      </c>
      <c r="V141" s="44"/>
      <c r="W141" s="44"/>
      <c r="X141" s="110"/>
      <c r="Y141" s="110"/>
      <c r="Z141" s="111"/>
    </row>
    <row r="142" spans="1:26" s="45" customFormat="1" x14ac:dyDescent="0.25">
      <c r="A142" s="128">
        <v>434</v>
      </c>
      <c r="B142" s="124" t="s">
        <v>146</v>
      </c>
      <c r="C142" s="416">
        <v>14568</v>
      </c>
      <c r="D142" s="420">
        <v>0</v>
      </c>
      <c r="E142" s="428">
        <v>0</v>
      </c>
      <c r="F142" s="158">
        <v>0</v>
      </c>
      <c r="G142" s="427">
        <v>0</v>
      </c>
      <c r="H142" s="272">
        <v>4867</v>
      </c>
      <c r="I142" s="15">
        <v>5943</v>
      </c>
      <c r="J142" s="337">
        <v>0.8189466599360592</v>
      </c>
      <c r="K142" s="435">
        <v>0.81912448880527411</v>
      </c>
      <c r="L142" s="442">
        <v>0.56988594594851305</v>
      </c>
      <c r="M142" s="14">
        <f>Lisäosat[[#This Row],[HYTE-kerroin (sis. Kulttuurihyte)]]*Lisäosat[[#This Row],[Asukasmäärä 31.12.2022]]</f>
        <v>8302.0984605779377</v>
      </c>
      <c r="N142" s="435">
        <f>Lisäosat[[#This Row],[HYTE-kerroin (sis. Kulttuurihyte)]]/$N$7</f>
        <v>0.83235869017578379</v>
      </c>
      <c r="O142" s="447">
        <v>0</v>
      </c>
      <c r="P142" s="200">
        <v>0</v>
      </c>
      <c r="Q142" s="162">
        <v>0</v>
      </c>
      <c r="R142" s="162">
        <v>156322.37274318954</v>
      </c>
      <c r="S142" s="162">
        <v>234149.22500466459</v>
      </c>
      <c r="T142" s="162">
        <v>0</v>
      </c>
      <c r="U142" s="314">
        <f t="shared" si="3"/>
        <v>390471.59774785413</v>
      </c>
      <c r="V142" s="44"/>
      <c r="W142" s="44"/>
      <c r="X142" s="110"/>
      <c r="Y142" s="110"/>
      <c r="Z142" s="111"/>
    </row>
    <row r="143" spans="1:26" s="45" customFormat="1" x14ac:dyDescent="0.25">
      <c r="A143" s="128">
        <v>435</v>
      </c>
      <c r="B143" s="124" t="s">
        <v>147</v>
      </c>
      <c r="C143" s="416">
        <v>692</v>
      </c>
      <c r="D143" s="420">
        <v>1.5087833333333334</v>
      </c>
      <c r="E143" s="428">
        <v>0</v>
      </c>
      <c r="F143" s="158">
        <v>0</v>
      </c>
      <c r="G143" s="427">
        <v>0</v>
      </c>
      <c r="H143" s="272">
        <v>148</v>
      </c>
      <c r="I143" s="15">
        <v>246</v>
      </c>
      <c r="J143" s="337">
        <v>0.60162601626016265</v>
      </c>
      <c r="K143" s="435">
        <v>0.60175665538404677</v>
      </c>
      <c r="L143" s="442">
        <v>0.43802680268743399</v>
      </c>
      <c r="M143" s="14">
        <f>Lisäosat[[#This Row],[HYTE-kerroin (sis. Kulttuurihyte)]]*Lisäosat[[#This Row],[Asukasmäärä 31.12.2022]]</f>
        <v>303.11454745970434</v>
      </c>
      <c r="N143" s="435">
        <f>Lisäosat[[#This Row],[HYTE-kerroin (sis. Kulttuurihyte)]]/$N$7</f>
        <v>0.6397690947439838</v>
      </c>
      <c r="O143" s="447">
        <v>0.10395709151368449</v>
      </c>
      <c r="P143" s="200">
        <v>196046.53857800001</v>
      </c>
      <c r="Q143" s="162">
        <v>0</v>
      </c>
      <c r="R143" s="162">
        <v>5455.0444323874608</v>
      </c>
      <c r="S143" s="162">
        <v>8548.9273238983787</v>
      </c>
      <c r="T143" s="162">
        <v>736.64826703328936</v>
      </c>
      <c r="U143" s="314">
        <f t="shared" si="3"/>
        <v>210787.15860131913</v>
      </c>
      <c r="V143" s="44"/>
      <c r="W143" s="44"/>
      <c r="X143" s="110"/>
      <c r="Y143" s="110"/>
      <c r="Z143" s="111"/>
    </row>
    <row r="144" spans="1:26" s="45" customFormat="1" x14ac:dyDescent="0.25">
      <c r="A144" s="128">
        <v>436</v>
      </c>
      <c r="B144" s="124" t="s">
        <v>148</v>
      </c>
      <c r="C144" s="416">
        <v>1988</v>
      </c>
      <c r="D144" s="420">
        <v>6.2333333333333331E-2</v>
      </c>
      <c r="E144" s="428">
        <v>0</v>
      </c>
      <c r="F144" s="158">
        <v>0</v>
      </c>
      <c r="G144" s="427">
        <v>0</v>
      </c>
      <c r="H144" s="272">
        <v>479</v>
      </c>
      <c r="I144" s="15">
        <v>759</v>
      </c>
      <c r="J144" s="337">
        <v>0.63109354413702234</v>
      </c>
      <c r="K144" s="435">
        <v>0.6312305819403532</v>
      </c>
      <c r="L144" s="442">
        <v>0.58548614782558805</v>
      </c>
      <c r="M144" s="14">
        <f>Lisäosat[[#This Row],[HYTE-kerroin (sis. Kulttuurihyte)]]*Lisäosat[[#This Row],[Asukasmäärä 31.12.2022]]</f>
        <v>1163.946461877269</v>
      </c>
      <c r="N144" s="435">
        <f>Lisäosat[[#This Row],[HYTE-kerroin (sis. Kulttuurihyte)]]/$N$7</f>
        <v>0.85514388727213941</v>
      </c>
      <c r="O144" s="447">
        <v>0</v>
      </c>
      <c r="P144" s="200">
        <v>7756.0693466666671</v>
      </c>
      <c r="Q144" s="162">
        <v>0</v>
      </c>
      <c r="R144" s="162">
        <v>16439.011799356231</v>
      </c>
      <c r="S144" s="162">
        <v>32827.502984891318</v>
      </c>
      <c r="T144" s="162">
        <v>0</v>
      </c>
      <c r="U144" s="314">
        <f t="shared" si="3"/>
        <v>57022.584130914212</v>
      </c>
      <c r="V144" s="44"/>
      <c r="W144" s="44"/>
      <c r="X144" s="110"/>
      <c r="Y144" s="110"/>
      <c r="Z144" s="111"/>
    </row>
    <row r="145" spans="1:26" s="45" customFormat="1" x14ac:dyDescent="0.25">
      <c r="A145" s="128">
        <v>440</v>
      </c>
      <c r="B145" s="124" t="s">
        <v>149</v>
      </c>
      <c r="C145" s="416">
        <v>5732</v>
      </c>
      <c r="D145" s="420">
        <v>0</v>
      </c>
      <c r="E145" s="428">
        <v>0</v>
      </c>
      <c r="F145" s="158">
        <v>0</v>
      </c>
      <c r="G145" s="427">
        <v>0</v>
      </c>
      <c r="H145" s="272">
        <v>1179</v>
      </c>
      <c r="I145" s="15">
        <v>2471</v>
      </c>
      <c r="J145" s="337">
        <v>0.47713476325374343</v>
      </c>
      <c r="K145" s="435">
        <v>0.47723836992260654</v>
      </c>
      <c r="L145" s="442">
        <v>0.72241266039844798</v>
      </c>
      <c r="M145" s="14">
        <f>Lisäosat[[#This Row],[HYTE-kerroin (sis. Kulttuurihyte)]]*Lisäosat[[#This Row],[Asukasmäärä 31.12.2022]]</f>
        <v>4140.8693694039039</v>
      </c>
      <c r="N145" s="435">
        <f>Lisäosat[[#This Row],[HYTE-kerroin (sis. Kulttuurihyte)]]/$N$7</f>
        <v>1.055134733626123</v>
      </c>
      <c r="O145" s="447">
        <v>1.9022120064059456</v>
      </c>
      <c r="P145" s="200">
        <v>0</v>
      </c>
      <c r="Q145" s="162">
        <v>0</v>
      </c>
      <c r="R145" s="162">
        <v>35835.447406792584</v>
      </c>
      <c r="S145" s="162">
        <v>116787.50358062873</v>
      </c>
      <c r="T145" s="162">
        <v>111651.62722016133</v>
      </c>
      <c r="U145" s="314">
        <f t="shared" si="3"/>
        <v>264274.57820758264</v>
      </c>
      <c r="V145" s="44"/>
      <c r="W145" s="44"/>
      <c r="X145" s="110"/>
      <c r="Y145" s="110"/>
      <c r="Z145" s="111"/>
    </row>
    <row r="146" spans="1:26" s="45" customFormat="1" x14ac:dyDescent="0.25">
      <c r="A146" s="128">
        <v>441</v>
      </c>
      <c r="B146" s="124" t="s">
        <v>150</v>
      </c>
      <c r="C146" s="416">
        <v>4421</v>
      </c>
      <c r="D146" s="420">
        <v>0.6498666666666667</v>
      </c>
      <c r="E146" s="428">
        <v>0</v>
      </c>
      <c r="F146" s="158">
        <v>0</v>
      </c>
      <c r="G146" s="427">
        <v>0</v>
      </c>
      <c r="H146" s="272">
        <v>1198</v>
      </c>
      <c r="I146" s="15">
        <v>1667</v>
      </c>
      <c r="J146" s="337">
        <v>0.71865626874625077</v>
      </c>
      <c r="K146" s="435">
        <v>0.71881232021807107</v>
      </c>
      <c r="L146" s="442">
        <v>0.67778632932851601</v>
      </c>
      <c r="M146" s="14">
        <f>Lisäosat[[#This Row],[HYTE-kerroin (sis. Kulttuurihyte)]]*Lisäosat[[#This Row],[Asukasmäärä 31.12.2022]]</f>
        <v>2996.4933619613694</v>
      </c>
      <c r="N146" s="435">
        <f>Lisäosat[[#This Row],[HYTE-kerroin (sis. Kulttuurihyte)]]/$N$7</f>
        <v>0.98995482396034695</v>
      </c>
      <c r="O146" s="447">
        <v>0</v>
      </c>
      <c r="P146" s="200">
        <v>179824.85878133334</v>
      </c>
      <c r="Q146" s="162">
        <v>0</v>
      </c>
      <c r="R146" s="162">
        <v>41630.087406661609</v>
      </c>
      <c r="S146" s="162">
        <v>84511.958243631059</v>
      </c>
      <c r="T146" s="162">
        <v>0</v>
      </c>
      <c r="U146" s="314">
        <f t="shared" si="3"/>
        <v>305966.90443162603</v>
      </c>
      <c r="V146" s="44"/>
      <c r="W146" s="44"/>
      <c r="X146" s="110"/>
      <c r="Y146" s="110"/>
      <c r="Z146" s="111"/>
    </row>
    <row r="147" spans="1:26" s="45" customFormat="1" x14ac:dyDescent="0.25">
      <c r="A147" s="128">
        <v>444</v>
      </c>
      <c r="B147" s="124" t="s">
        <v>151</v>
      </c>
      <c r="C147" s="416">
        <v>45811</v>
      </c>
      <c r="D147" s="420">
        <v>0</v>
      </c>
      <c r="E147" s="428">
        <v>0</v>
      </c>
      <c r="F147" s="158">
        <v>2</v>
      </c>
      <c r="G147" s="427">
        <v>4.3657636812119359E-5</v>
      </c>
      <c r="H147" s="272">
        <v>15638</v>
      </c>
      <c r="I147" s="15">
        <v>19472</v>
      </c>
      <c r="J147" s="337">
        <v>0.80310188989317999</v>
      </c>
      <c r="K147" s="435">
        <v>0.80327627817501901</v>
      </c>
      <c r="L147" s="442">
        <v>0.62318458287267198</v>
      </c>
      <c r="M147" s="14">
        <f>Lisäosat[[#This Row],[HYTE-kerroin (sis. Kulttuurihyte)]]*Lisäosat[[#This Row],[Asukasmäärä 31.12.2022]]</f>
        <v>28548.708925979976</v>
      </c>
      <c r="N147" s="435">
        <f>Lisäosat[[#This Row],[HYTE-kerroin (sis. Kulttuurihyte)]]/$N$7</f>
        <v>0.91020511529600545</v>
      </c>
      <c r="O147" s="447">
        <v>0</v>
      </c>
      <c r="P147" s="200">
        <v>0</v>
      </c>
      <c r="Q147" s="162">
        <v>0</v>
      </c>
      <c r="R147" s="162">
        <v>482065.45349113294</v>
      </c>
      <c r="S147" s="162">
        <v>805176.92022609664</v>
      </c>
      <c r="T147" s="162">
        <v>0</v>
      </c>
      <c r="U147" s="314">
        <f t="shared" si="3"/>
        <v>1287242.3737172296</v>
      </c>
      <c r="V147" s="44"/>
      <c r="W147" s="44"/>
      <c r="X147" s="110"/>
      <c r="Y147" s="110"/>
      <c r="Z147" s="111"/>
    </row>
    <row r="148" spans="1:26" s="45" customFormat="1" x14ac:dyDescent="0.25">
      <c r="A148" s="128">
        <v>445</v>
      </c>
      <c r="B148" s="124" t="s">
        <v>152</v>
      </c>
      <c r="C148" s="416">
        <v>14991</v>
      </c>
      <c r="D148" s="420">
        <v>0</v>
      </c>
      <c r="E148" s="428">
        <v>0</v>
      </c>
      <c r="F148" s="158">
        <v>0</v>
      </c>
      <c r="G148" s="427">
        <v>0</v>
      </c>
      <c r="H148" s="272">
        <v>5080</v>
      </c>
      <c r="I148" s="15">
        <v>6351</v>
      </c>
      <c r="J148" s="337">
        <v>0.7998740355849473</v>
      </c>
      <c r="K148" s="435">
        <v>0.80004772295949933</v>
      </c>
      <c r="L148" s="442">
        <v>0.63575848437534899</v>
      </c>
      <c r="M148" s="14">
        <f>Lisäosat[[#This Row],[HYTE-kerroin (sis. Kulttuurihyte)]]*Lisäosat[[#This Row],[Asukasmäärä 31.12.2022]]</f>
        <v>9530.6554392708567</v>
      </c>
      <c r="N148" s="435">
        <f>Lisäosat[[#This Row],[HYTE-kerroin (sis. Kulttuurihyte)]]/$N$7</f>
        <v>0.92857018686791104</v>
      </c>
      <c r="O148" s="447">
        <v>0</v>
      </c>
      <c r="P148" s="200">
        <v>0</v>
      </c>
      <c r="Q148" s="162">
        <v>0</v>
      </c>
      <c r="R148" s="162">
        <v>157115.05193500468</v>
      </c>
      <c r="S148" s="162">
        <v>268798.97841351462</v>
      </c>
      <c r="T148" s="162">
        <v>0</v>
      </c>
      <c r="U148" s="314">
        <f t="shared" si="3"/>
        <v>425914.03034851933</v>
      </c>
      <c r="V148" s="44"/>
      <c r="W148" s="44"/>
      <c r="X148" s="110"/>
      <c r="Y148" s="110"/>
      <c r="Z148" s="111"/>
    </row>
    <row r="149" spans="1:26" s="45" customFormat="1" x14ac:dyDescent="0.25">
      <c r="A149" s="128">
        <v>475</v>
      </c>
      <c r="B149" s="124" t="s">
        <v>153</v>
      </c>
      <c r="C149" s="416">
        <v>5479</v>
      </c>
      <c r="D149" s="420">
        <v>8.0533333333333332E-2</v>
      </c>
      <c r="E149" s="428">
        <v>0</v>
      </c>
      <c r="F149" s="158">
        <v>0</v>
      </c>
      <c r="G149" s="427">
        <v>0</v>
      </c>
      <c r="H149" s="272">
        <v>1865</v>
      </c>
      <c r="I149" s="15">
        <v>2499</v>
      </c>
      <c r="J149" s="337">
        <v>0.74629851940776315</v>
      </c>
      <c r="K149" s="435">
        <v>0.74646057321211401</v>
      </c>
      <c r="L149" s="442">
        <v>0.71212407279694601</v>
      </c>
      <c r="M149" s="14">
        <f>Lisäosat[[#This Row],[HYTE-kerroin (sis. Kulttuurihyte)]]*Lisäosat[[#This Row],[Asukasmäärä 31.12.2022]]</f>
        <v>3901.727794854467</v>
      </c>
      <c r="N149" s="435">
        <f>Lisäosat[[#This Row],[HYTE-kerroin (sis. Kulttuurihyte)]]/$N$7</f>
        <v>1.0401075244790516</v>
      </c>
      <c r="O149" s="447">
        <v>2.5424650997659299E-2</v>
      </c>
      <c r="P149" s="200">
        <v>27617.345125333333</v>
      </c>
      <c r="Q149" s="162">
        <v>0</v>
      </c>
      <c r="R149" s="162">
        <v>53577.132996242159</v>
      </c>
      <c r="S149" s="162">
        <v>110042.84563504616</v>
      </c>
      <c r="T149" s="162">
        <v>1426.4490272376352</v>
      </c>
      <c r="U149" s="314">
        <f t="shared" si="3"/>
        <v>192663.77278385928</v>
      </c>
      <c r="V149" s="44"/>
      <c r="W149" s="44"/>
      <c r="X149" s="110"/>
      <c r="Y149" s="110"/>
      <c r="Z149" s="111"/>
    </row>
    <row r="150" spans="1:26" s="45" customFormat="1" x14ac:dyDescent="0.25">
      <c r="A150" s="128">
        <v>480</v>
      </c>
      <c r="B150" s="124" t="s">
        <v>154</v>
      </c>
      <c r="C150" s="416">
        <v>1978</v>
      </c>
      <c r="D150" s="420">
        <v>0</v>
      </c>
      <c r="E150" s="428">
        <v>0</v>
      </c>
      <c r="F150" s="158">
        <v>0</v>
      </c>
      <c r="G150" s="427">
        <v>0</v>
      </c>
      <c r="H150" s="272">
        <v>484</v>
      </c>
      <c r="I150" s="15">
        <v>818</v>
      </c>
      <c r="J150" s="337">
        <v>0.59168704156479213</v>
      </c>
      <c r="K150" s="435">
        <v>0.59181552250583269</v>
      </c>
      <c r="L150" s="442">
        <v>0.538624481578722</v>
      </c>
      <c r="M150" s="14">
        <f>Lisäosat[[#This Row],[HYTE-kerroin (sis. Kulttuurihyte)]]*Lisäosat[[#This Row],[Asukasmäärä 31.12.2022]]</f>
        <v>1065.3992245627121</v>
      </c>
      <c r="N150" s="435">
        <f>Lisäosat[[#This Row],[HYTE-kerroin (sis. Kulttuurihyte)]]/$N$7</f>
        <v>0.78669911263960246</v>
      </c>
      <c r="O150" s="447">
        <v>0</v>
      </c>
      <c r="P150" s="200">
        <v>0</v>
      </c>
      <c r="Q150" s="162">
        <v>0</v>
      </c>
      <c r="R150" s="162">
        <v>15335.005456066634</v>
      </c>
      <c r="S150" s="162">
        <v>30048.11421310989</v>
      </c>
      <c r="T150" s="162">
        <v>0</v>
      </c>
      <c r="U150" s="314">
        <f t="shared" si="3"/>
        <v>45383.119669176522</v>
      </c>
      <c r="V150" s="44"/>
      <c r="W150" s="44"/>
      <c r="X150" s="110"/>
      <c r="Y150" s="110"/>
      <c r="Z150" s="111"/>
    </row>
    <row r="151" spans="1:26" s="45" customFormat="1" x14ac:dyDescent="0.25">
      <c r="A151" s="128">
        <v>481</v>
      </c>
      <c r="B151" s="124" t="s">
        <v>155</v>
      </c>
      <c r="C151" s="416">
        <v>9642</v>
      </c>
      <c r="D151" s="420">
        <v>0</v>
      </c>
      <c r="E151" s="428">
        <v>0</v>
      </c>
      <c r="F151" s="158">
        <v>0</v>
      </c>
      <c r="G151" s="427">
        <v>0</v>
      </c>
      <c r="H151" s="272">
        <v>2360</v>
      </c>
      <c r="I151" s="15">
        <v>4536</v>
      </c>
      <c r="J151" s="337">
        <v>0.52028218694885364</v>
      </c>
      <c r="K151" s="435">
        <v>0.52039516279637099</v>
      </c>
      <c r="L151" s="442">
        <v>0.70780330048381301</v>
      </c>
      <c r="M151" s="14">
        <f>Lisäosat[[#This Row],[HYTE-kerroin (sis. Kulttuurihyte)]]*Lisäosat[[#This Row],[Asukasmäärä 31.12.2022]]</f>
        <v>6824.6394232649254</v>
      </c>
      <c r="N151" s="435">
        <f>Lisäosat[[#This Row],[HYTE-kerroin (sis. Kulttuurihyte)]]/$N$7</f>
        <v>1.0337967312252869</v>
      </c>
      <c r="O151" s="447">
        <v>0.37651730798886618</v>
      </c>
      <c r="P151" s="200">
        <v>0</v>
      </c>
      <c r="Q151" s="162">
        <v>0</v>
      </c>
      <c r="R151" s="162">
        <v>65731.217091842176</v>
      </c>
      <c r="S151" s="162">
        <v>192479.5326725771</v>
      </c>
      <c r="T151" s="162">
        <v>37175.090008357358</v>
      </c>
      <c r="U151" s="314">
        <f t="shared" si="3"/>
        <v>295385.83977277664</v>
      </c>
      <c r="V151" s="44"/>
      <c r="W151" s="44"/>
      <c r="X151" s="110"/>
      <c r="Y151" s="110"/>
      <c r="Z151" s="111"/>
    </row>
    <row r="152" spans="1:26" s="45" customFormat="1" x14ac:dyDescent="0.25">
      <c r="A152" s="128">
        <v>483</v>
      </c>
      <c r="B152" s="124" t="s">
        <v>156</v>
      </c>
      <c r="C152" s="416">
        <v>1067</v>
      </c>
      <c r="D152" s="420">
        <v>0.44555</v>
      </c>
      <c r="E152" s="428">
        <v>0</v>
      </c>
      <c r="F152" s="158">
        <v>0</v>
      </c>
      <c r="G152" s="427">
        <v>0</v>
      </c>
      <c r="H152" s="272">
        <v>253</v>
      </c>
      <c r="I152" s="15">
        <v>381</v>
      </c>
      <c r="J152" s="337">
        <v>0.66404199475065617</v>
      </c>
      <c r="K152" s="435">
        <v>0.66418618709286192</v>
      </c>
      <c r="L152" s="442">
        <v>0.430562999573744</v>
      </c>
      <c r="M152" s="14">
        <f>Lisäosat[[#This Row],[HYTE-kerroin (sis. Kulttuurihyte)]]*Lisäosat[[#This Row],[Asukasmäärä 31.12.2022]]</f>
        <v>459.41072054518486</v>
      </c>
      <c r="N152" s="435">
        <f>Lisäosat[[#This Row],[HYTE-kerroin (sis. Kulttuurihyte)]]/$N$7</f>
        <v>0.62886768293060624</v>
      </c>
      <c r="O152" s="447">
        <v>0</v>
      </c>
      <c r="P152" s="200">
        <v>29755.401791500004</v>
      </c>
      <c r="Q152" s="162">
        <v>0</v>
      </c>
      <c r="R152" s="162">
        <v>9283.795267327896</v>
      </c>
      <c r="S152" s="162">
        <v>12957.045099535137</v>
      </c>
      <c r="T152" s="162">
        <v>0</v>
      </c>
      <c r="U152" s="314">
        <f t="shared" si="3"/>
        <v>51996.242158363035</v>
      </c>
      <c r="V152" s="44"/>
      <c r="W152" s="44"/>
      <c r="X152" s="110"/>
      <c r="Y152" s="110"/>
      <c r="Z152" s="111"/>
    </row>
    <row r="153" spans="1:26" s="45" customFormat="1" x14ac:dyDescent="0.25">
      <c r="A153" s="128">
        <v>484</v>
      </c>
      <c r="B153" s="124" t="s">
        <v>157</v>
      </c>
      <c r="C153" s="416">
        <v>2967</v>
      </c>
      <c r="D153" s="420">
        <v>0.84028333333333327</v>
      </c>
      <c r="E153" s="428">
        <v>0</v>
      </c>
      <c r="F153" s="158">
        <v>0</v>
      </c>
      <c r="G153" s="427">
        <v>0</v>
      </c>
      <c r="H153" s="272">
        <v>947</v>
      </c>
      <c r="I153" s="15">
        <v>1056</v>
      </c>
      <c r="J153" s="337">
        <v>0.89678030303030298</v>
      </c>
      <c r="K153" s="435">
        <v>0.89697503296208458</v>
      </c>
      <c r="L153" s="442">
        <v>0.46201075535688602</v>
      </c>
      <c r="M153" s="14">
        <f>Lisäosat[[#This Row],[HYTE-kerroin (sis. Kulttuurihyte)]]*Lisäosat[[#This Row],[Asukasmäärä 31.12.2022]]</f>
        <v>1370.7859111438809</v>
      </c>
      <c r="N153" s="435">
        <f>Lisäosat[[#This Row],[HYTE-kerroin (sis. Kulttuurihyte)]]/$N$7</f>
        <v>0.67479935223867671</v>
      </c>
      <c r="O153" s="447">
        <v>0</v>
      </c>
      <c r="P153" s="200">
        <v>156044.42148349999</v>
      </c>
      <c r="Q153" s="162">
        <v>0</v>
      </c>
      <c r="R153" s="162">
        <v>34863.356488660414</v>
      </c>
      <c r="S153" s="162">
        <v>38661.12408395949</v>
      </c>
      <c r="T153" s="162">
        <v>0</v>
      </c>
      <c r="U153" s="314">
        <f t="shared" si="3"/>
        <v>229568.9020561199</v>
      </c>
      <c r="V153" s="44"/>
      <c r="W153" s="44"/>
      <c r="X153" s="110"/>
      <c r="Y153" s="110"/>
      <c r="Z153" s="111"/>
    </row>
    <row r="154" spans="1:26" s="45" customFormat="1" x14ac:dyDescent="0.25">
      <c r="A154" s="128">
        <v>489</v>
      </c>
      <c r="B154" s="124" t="s">
        <v>158</v>
      </c>
      <c r="C154" s="416">
        <v>1791</v>
      </c>
      <c r="D154" s="420">
        <v>1.1574333333333333</v>
      </c>
      <c r="E154" s="428">
        <v>0</v>
      </c>
      <c r="F154" s="158">
        <v>0</v>
      </c>
      <c r="G154" s="427">
        <v>0</v>
      </c>
      <c r="H154" s="272">
        <v>434</v>
      </c>
      <c r="I154" s="15">
        <v>638</v>
      </c>
      <c r="J154" s="337">
        <v>0.68025078369905956</v>
      </c>
      <c r="K154" s="435">
        <v>0.68039849567294708</v>
      </c>
      <c r="L154" s="442">
        <v>0.48128926985439902</v>
      </c>
      <c r="M154" s="14">
        <f>Lisäosat[[#This Row],[HYTE-kerroin (sis. Kulttuurihyte)]]*Lisäosat[[#This Row],[Asukasmäärä 31.12.2022]]</f>
        <v>861.98908230922859</v>
      </c>
      <c r="N154" s="435">
        <f>Lisäosat[[#This Row],[HYTE-kerroin (sis. Kulttuurihyte)]]/$N$7</f>
        <v>0.70295698481369473</v>
      </c>
      <c r="O154" s="447">
        <v>0</v>
      </c>
      <c r="P154" s="200">
        <v>194620.1406435</v>
      </c>
      <c r="Q154" s="162">
        <v>0</v>
      </c>
      <c r="R154" s="162">
        <v>15963.577545328253</v>
      </c>
      <c r="S154" s="162">
        <v>24311.211983763627</v>
      </c>
      <c r="T154" s="162">
        <v>0</v>
      </c>
      <c r="U154" s="314">
        <f t="shared" si="3"/>
        <v>234894.93017259188</v>
      </c>
      <c r="V154" s="44"/>
      <c r="W154" s="44"/>
      <c r="X154" s="110"/>
      <c r="Y154" s="110"/>
      <c r="Z154" s="111"/>
    </row>
    <row r="155" spans="1:26" s="45" customFormat="1" x14ac:dyDescent="0.25">
      <c r="A155" s="128">
        <v>491</v>
      </c>
      <c r="B155" s="124" t="s">
        <v>159</v>
      </c>
      <c r="C155" s="416">
        <v>51980</v>
      </c>
      <c r="D155" s="420">
        <v>0</v>
      </c>
      <c r="E155" s="428">
        <v>0</v>
      </c>
      <c r="F155" s="158">
        <v>0</v>
      </c>
      <c r="G155" s="427">
        <v>0</v>
      </c>
      <c r="H155" s="272">
        <v>21755</v>
      </c>
      <c r="I155" s="15">
        <v>20994</v>
      </c>
      <c r="J155" s="337">
        <v>1.0362484519386492</v>
      </c>
      <c r="K155" s="435">
        <v>1.0364734664596784</v>
      </c>
      <c r="L155" s="442">
        <v>0.691385701083847</v>
      </c>
      <c r="M155" s="14">
        <f>Lisäosat[[#This Row],[HYTE-kerroin (sis. Kulttuurihyte)]]*Lisäosat[[#This Row],[Asukasmäärä 31.12.2022]]</f>
        <v>35938.228742338368</v>
      </c>
      <c r="N155" s="435">
        <f>Lisäosat[[#This Row],[HYTE-kerroin (sis. Kulttuurihyte)]]/$N$7</f>
        <v>1.0098176672923416</v>
      </c>
      <c r="O155" s="447">
        <v>0</v>
      </c>
      <c r="P155" s="200">
        <v>0</v>
      </c>
      <c r="Q155" s="162">
        <v>0</v>
      </c>
      <c r="R155" s="162">
        <v>705774.16930412047</v>
      </c>
      <c r="S155" s="162">
        <v>1013588.1244984777</v>
      </c>
      <c r="T155" s="162">
        <v>0</v>
      </c>
      <c r="U155" s="314">
        <f t="shared" si="3"/>
        <v>1719362.293802598</v>
      </c>
      <c r="V155" s="44"/>
      <c r="W155" s="44"/>
      <c r="X155" s="110"/>
      <c r="Y155" s="110"/>
      <c r="Z155" s="111"/>
    </row>
    <row r="156" spans="1:26" s="45" customFormat="1" x14ac:dyDescent="0.25">
      <c r="A156" s="128">
        <v>494</v>
      </c>
      <c r="B156" s="124" t="s">
        <v>160</v>
      </c>
      <c r="C156" s="416">
        <v>8882</v>
      </c>
      <c r="D156" s="420">
        <v>0.19033333333333333</v>
      </c>
      <c r="E156" s="428">
        <v>0</v>
      </c>
      <c r="F156" s="158">
        <v>0</v>
      </c>
      <c r="G156" s="427">
        <v>0</v>
      </c>
      <c r="H156" s="272">
        <v>2466</v>
      </c>
      <c r="I156" s="15">
        <v>3363</v>
      </c>
      <c r="J156" s="337">
        <v>0.73327386262265837</v>
      </c>
      <c r="K156" s="435">
        <v>0.73343308820863884</v>
      </c>
      <c r="L156" s="442">
        <v>0.53484941883286596</v>
      </c>
      <c r="M156" s="14">
        <f>Lisäosat[[#This Row],[HYTE-kerroin (sis. Kulttuurihyte)]]*Lisäosat[[#This Row],[Asukasmäärä 31.12.2022]]</f>
        <v>4750.5325380735158</v>
      </c>
      <c r="N156" s="435">
        <f>Lisäosat[[#This Row],[HYTE-kerroin (sis. Kulttuurihyte)]]/$N$7</f>
        <v>0.78118536676674666</v>
      </c>
      <c r="O156" s="447">
        <v>0</v>
      </c>
      <c r="P156" s="200">
        <v>105810.94032666666</v>
      </c>
      <c r="Q156" s="162">
        <v>0</v>
      </c>
      <c r="R156" s="162">
        <v>85338.020232045601</v>
      </c>
      <c r="S156" s="162">
        <v>133982.2115373855</v>
      </c>
      <c r="T156" s="162">
        <v>0</v>
      </c>
      <c r="U156" s="314">
        <f t="shared" si="3"/>
        <v>325131.17209609773</v>
      </c>
      <c r="V156" s="44"/>
      <c r="W156" s="44"/>
      <c r="X156" s="110"/>
      <c r="Y156" s="110"/>
      <c r="Z156" s="111"/>
    </row>
    <row r="157" spans="1:26" s="45" customFormat="1" x14ac:dyDescent="0.25">
      <c r="A157" s="128">
        <v>495</v>
      </c>
      <c r="B157" s="124" t="s">
        <v>161</v>
      </c>
      <c r="C157" s="416">
        <v>1477</v>
      </c>
      <c r="D157" s="420">
        <v>0.85261666666666658</v>
      </c>
      <c r="E157" s="428">
        <v>0</v>
      </c>
      <c r="F157" s="158">
        <v>0</v>
      </c>
      <c r="G157" s="427">
        <v>0</v>
      </c>
      <c r="H157" s="272">
        <v>529</v>
      </c>
      <c r="I157" s="15">
        <v>489</v>
      </c>
      <c r="J157" s="337">
        <v>1.081799591002045</v>
      </c>
      <c r="K157" s="435">
        <v>1.0820344966526769</v>
      </c>
      <c r="L157" s="442">
        <v>0.60792452174392098</v>
      </c>
      <c r="M157" s="14">
        <f>Lisäosat[[#This Row],[HYTE-kerroin (sis. Kulttuurihyte)]]*Lisäosat[[#This Row],[Asukasmäärä 31.12.2022]]</f>
        <v>897.90451861577128</v>
      </c>
      <c r="N157" s="435">
        <f>Lisäosat[[#This Row],[HYTE-kerroin (sis. Kulttuurihyte)]]/$N$7</f>
        <v>0.88791671779571479</v>
      </c>
      <c r="O157" s="447">
        <v>0</v>
      </c>
      <c r="P157" s="200">
        <v>78820.514375166662</v>
      </c>
      <c r="Q157" s="162">
        <v>0</v>
      </c>
      <c r="R157" s="162">
        <v>20935.960865383651</v>
      </c>
      <c r="S157" s="162">
        <v>25324.157279078267</v>
      </c>
      <c r="T157" s="162">
        <v>0</v>
      </c>
      <c r="U157" s="314">
        <f t="shared" si="3"/>
        <v>125080.63251962858</v>
      </c>
      <c r="V157" s="44"/>
      <c r="W157" s="44"/>
      <c r="X157" s="110"/>
      <c r="Y157" s="110"/>
      <c r="Z157" s="111"/>
    </row>
    <row r="158" spans="1:26" s="45" customFormat="1" x14ac:dyDescent="0.25">
      <c r="A158" s="128">
        <v>498</v>
      </c>
      <c r="B158" s="124" t="s">
        <v>162</v>
      </c>
      <c r="C158" s="416">
        <v>2281</v>
      </c>
      <c r="D158" s="420">
        <v>1.8335333333333335</v>
      </c>
      <c r="E158" s="428">
        <v>0</v>
      </c>
      <c r="F158" s="158">
        <v>8</v>
      </c>
      <c r="G158" s="427">
        <v>3.5072336694432268E-3</v>
      </c>
      <c r="H158" s="272">
        <v>1003</v>
      </c>
      <c r="I158" s="15">
        <v>966</v>
      </c>
      <c r="J158" s="337">
        <v>1.0383022774327122</v>
      </c>
      <c r="K158" s="435">
        <v>1.0385277379284099</v>
      </c>
      <c r="L158" s="442">
        <v>0.69635553288052099</v>
      </c>
      <c r="M158" s="14">
        <f>Lisäosat[[#This Row],[HYTE-kerroin (sis. Kulttuurihyte)]]*Lisäosat[[#This Row],[Asukasmäärä 31.12.2022]]</f>
        <v>1588.3869705004684</v>
      </c>
      <c r="N158" s="435">
        <f>Lisäosat[[#This Row],[HYTE-kerroin (sis. Kulttuurihyte)]]/$N$7</f>
        <v>1.017076457782057</v>
      </c>
      <c r="O158" s="447">
        <v>0</v>
      </c>
      <c r="P158" s="200">
        <v>785308.50567400001</v>
      </c>
      <c r="Q158" s="162">
        <v>0</v>
      </c>
      <c r="R158" s="162">
        <v>31032.351189812609</v>
      </c>
      <c r="S158" s="162">
        <v>44798.26153787884</v>
      </c>
      <c r="T158" s="162">
        <v>0</v>
      </c>
      <c r="U158" s="314">
        <f t="shared" si="3"/>
        <v>861139.11840169155</v>
      </c>
      <c r="V158" s="44"/>
      <c r="W158" s="44"/>
      <c r="X158" s="110"/>
      <c r="Y158" s="110"/>
      <c r="Z158" s="111"/>
    </row>
    <row r="159" spans="1:26" s="45" customFormat="1" x14ac:dyDescent="0.25">
      <c r="A159" s="128">
        <v>499</v>
      </c>
      <c r="B159" s="124" t="s">
        <v>163</v>
      </c>
      <c r="C159" s="416">
        <v>19662</v>
      </c>
      <c r="D159" s="420">
        <v>0</v>
      </c>
      <c r="E159" s="428">
        <v>0</v>
      </c>
      <c r="F159" s="158">
        <v>0</v>
      </c>
      <c r="G159" s="427">
        <v>0</v>
      </c>
      <c r="H159" s="272">
        <v>5241</v>
      </c>
      <c r="I159" s="15">
        <v>9077</v>
      </c>
      <c r="J159" s="337">
        <v>0.57739341192023796</v>
      </c>
      <c r="K159" s="435">
        <v>0.57751878909381593</v>
      </c>
      <c r="L159" s="442">
        <v>0.68247225317506</v>
      </c>
      <c r="M159" s="14">
        <f>Lisäosat[[#This Row],[HYTE-kerroin (sis. Kulttuurihyte)]]*Lisäosat[[#This Row],[Asukasmäärä 31.12.2022]]</f>
        <v>13418.769441928029</v>
      </c>
      <c r="N159" s="435">
        <f>Lisäosat[[#This Row],[HYTE-kerroin (sis. Kulttuurihyte)]]/$N$7</f>
        <v>0.99679894682896952</v>
      </c>
      <c r="O159" s="447">
        <v>0.36578071260457978</v>
      </c>
      <c r="P159" s="200">
        <v>0</v>
      </c>
      <c r="Q159" s="162">
        <v>0</v>
      </c>
      <c r="R159" s="162">
        <v>148752.78504823017</v>
      </c>
      <c r="S159" s="162">
        <v>378457.86583516363</v>
      </c>
      <c r="T159" s="162">
        <v>73645.879001407986</v>
      </c>
      <c r="U159" s="314">
        <f t="shared" si="3"/>
        <v>600856.52988480183</v>
      </c>
      <c r="V159" s="44"/>
      <c r="W159" s="44"/>
      <c r="X159" s="110"/>
      <c r="Y159" s="110"/>
      <c r="Z159" s="111"/>
    </row>
    <row r="160" spans="1:26" s="45" customFormat="1" x14ac:dyDescent="0.25">
      <c r="A160" s="128">
        <v>500</v>
      </c>
      <c r="B160" s="124" t="s">
        <v>164</v>
      </c>
      <c r="C160" s="416">
        <v>10486</v>
      </c>
      <c r="D160" s="420">
        <v>0</v>
      </c>
      <c r="E160" s="428">
        <v>0</v>
      </c>
      <c r="F160" s="158">
        <v>0</v>
      </c>
      <c r="G160" s="427">
        <v>0</v>
      </c>
      <c r="H160" s="272">
        <v>2855</v>
      </c>
      <c r="I160" s="15">
        <v>4521</v>
      </c>
      <c r="J160" s="337">
        <v>0.63149745631497456</v>
      </c>
      <c r="K160" s="435">
        <v>0.63163458182517251</v>
      </c>
      <c r="L160" s="442">
        <v>0.54642764059999105</v>
      </c>
      <c r="M160" s="14">
        <f>Lisäosat[[#This Row],[HYTE-kerroin (sis. Kulttuurihyte)]]*Lisäosat[[#This Row],[Asukasmäärä 31.12.2022]]</f>
        <v>5729.8402393315064</v>
      </c>
      <c r="N160" s="435">
        <f>Lisäosat[[#This Row],[HYTE-kerroin (sis. Kulttuurihyte)]]/$N$7</f>
        <v>0.79809617773368291</v>
      </c>
      <c r="O160" s="447">
        <v>1.0458386475557486</v>
      </c>
      <c r="P160" s="200">
        <v>0</v>
      </c>
      <c r="Q160" s="162">
        <v>0</v>
      </c>
      <c r="R160" s="162">
        <v>86765.494947745741</v>
      </c>
      <c r="S160" s="162">
        <v>161602.23319570435</v>
      </c>
      <c r="T160" s="162">
        <v>112298.6399566805</v>
      </c>
      <c r="U160" s="314">
        <f t="shared" si="3"/>
        <v>360666.36810013058</v>
      </c>
      <c r="V160" s="44"/>
      <c r="W160" s="44"/>
      <c r="X160" s="110"/>
      <c r="Y160" s="110"/>
      <c r="Z160" s="111"/>
    </row>
    <row r="161" spans="1:26" s="45" customFormat="1" x14ac:dyDescent="0.25">
      <c r="A161" s="128">
        <v>503</v>
      </c>
      <c r="B161" s="124" t="s">
        <v>165</v>
      </c>
      <c r="C161" s="416">
        <v>7539</v>
      </c>
      <c r="D161" s="420">
        <v>0</v>
      </c>
      <c r="E161" s="428">
        <v>0</v>
      </c>
      <c r="F161" s="158">
        <v>0</v>
      </c>
      <c r="G161" s="427">
        <v>0</v>
      </c>
      <c r="H161" s="272">
        <v>1953</v>
      </c>
      <c r="I161" s="15">
        <v>3286</v>
      </c>
      <c r="J161" s="337">
        <v>0.59433962264150941</v>
      </c>
      <c r="K161" s="435">
        <v>0.59446867957304661</v>
      </c>
      <c r="L161" s="442">
        <v>0.69262229239625805</v>
      </c>
      <c r="M161" s="14">
        <f>Lisäosat[[#This Row],[HYTE-kerroin (sis. Kulttuurihyte)]]*Lisäosat[[#This Row],[Asukasmäärä 31.12.2022]]</f>
        <v>5221.6794623753894</v>
      </c>
      <c r="N161" s="435">
        <f>Lisäosat[[#This Row],[HYTE-kerroin (sis. Kulttuurihyte)]]/$N$7</f>
        <v>1.0116237962772705</v>
      </c>
      <c r="O161" s="447">
        <v>0</v>
      </c>
      <c r="P161" s="200">
        <v>0</v>
      </c>
      <c r="Q161" s="162">
        <v>0</v>
      </c>
      <c r="R161" s="162">
        <v>58710.261816445694</v>
      </c>
      <c r="S161" s="162">
        <v>147270.26006059416</v>
      </c>
      <c r="T161" s="162">
        <v>0</v>
      </c>
      <c r="U161" s="314">
        <f t="shared" si="3"/>
        <v>205980.52187703986</v>
      </c>
      <c r="V161" s="44"/>
      <c r="W161" s="44"/>
      <c r="X161" s="110"/>
      <c r="Y161" s="110"/>
      <c r="Z161" s="111"/>
    </row>
    <row r="162" spans="1:26" s="45" customFormat="1" x14ac:dyDescent="0.25">
      <c r="A162" s="128">
        <v>504</v>
      </c>
      <c r="B162" s="124" t="s">
        <v>166</v>
      </c>
      <c r="C162" s="416">
        <v>1764</v>
      </c>
      <c r="D162" s="420">
        <v>0</v>
      </c>
      <c r="E162" s="428">
        <v>0</v>
      </c>
      <c r="F162" s="158">
        <v>0</v>
      </c>
      <c r="G162" s="427">
        <v>0</v>
      </c>
      <c r="H162" s="272">
        <v>502</v>
      </c>
      <c r="I162" s="15">
        <v>732</v>
      </c>
      <c r="J162" s="337">
        <v>0.68579234972677594</v>
      </c>
      <c r="K162" s="435">
        <v>0.68594126501519981</v>
      </c>
      <c r="L162" s="442">
        <v>0.66091585559049904</v>
      </c>
      <c r="M162" s="14">
        <f>Lisäosat[[#This Row],[HYTE-kerroin (sis. Kulttuurihyte)]]*Lisäosat[[#This Row],[Asukasmäärä 31.12.2022]]</f>
        <v>1165.8555692616403</v>
      </c>
      <c r="N162" s="435">
        <f>Lisäosat[[#This Row],[HYTE-kerroin (sis. Kulttuurihyte)]]/$N$7</f>
        <v>0.96531430505818505</v>
      </c>
      <c r="O162" s="447">
        <v>0</v>
      </c>
      <c r="P162" s="200">
        <v>0</v>
      </c>
      <c r="Q162" s="162">
        <v>0</v>
      </c>
      <c r="R162" s="162">
        <v>15851.005128477243</v>
      </c>
      <c r="S162" s="162">
        <v>32881.346722908143</v>
      </c>
      <c r="T162" s="162">
        <v>0</v>
      </c>
      <c r="U162" s="314">
        <f t="shared" si="3"/>
        <v>48732.351851385385</v>
      </c>
      <c r="V162" s="44"/>
      <c r="W162" s="44"/>
      <c r="X162" s="110"/>
      <c r="Y162" s="110"/>
      <c r="Z162" s="111"/>
    </row>
    <row r="163" spans="1:26" s="45" customFormat="1" x14ac:dyDescent="0.25">
      <c r="A163" s="128">
        <v>505</v>
      </c>
      <c r="B163" s="124" t="s">
        <v>167</v>
      </c>
      <c r="C163" s="416">
        <v>20912</v>
      </c>
      <c r="D163" s="420">
        <v>0</v>
      </c>
      <c r="E163" s="428">
        <v>0</v>
      </c>
      <c r="F163" s="158">
        <v>6</v>
      </c>
      <c r="G163" s="427">
        <v>2.8691660290742159E-4</v>
      </c>
      <c r="H163" s="272">
        <v>6145</v>
      </c>
      <c r="I163" s="15">
        <v>9508</v>
      </c>
      <c r="J163" s="337">
        <v>0.64629785443836774</v>
      </c>
      <c r="K163" s="435">
        <v>0.64643819375746303</v>
      </c>
      <c r="L163" s="442">
        <v>0.67706358188835603</v>
      </c>
      <c r="M163" s="14">
        <f>Lisäosat[[#This Row],[HYTE-kerroin (sis. Kulttuurihyte)]]*Lisäosat[[#This Row],[Asukasmäärä 31.12.2022]]</f>
        <v>14158.7536244493</v>
      </c>
      <c r="N163" s="435">
        <f>Lisäosat[[#This Row],[HYTE-kerroin (sis. Kulttuurihyte)]]/$N$7</f>
        <v>0.98889920025722478</v>
      </c>
      <c r="O163" s="447">
        <v>0.30632591780237473</v>
      </c>
      <c r="P163" s="200">
        <v>0</v>
      </c>
      <c r="Q163" s="162">
        <v>0</v>
      </c>
      <c r="R163" s="162">
        <v>177089.93315291445</v>
      </c>
      <c r="S163" s="162">
        <v>399328.09806329408</v>
      </c>
      <c r="T163" s="162">
        <v>65596.288953172581</v>
      </c>
      <c r="U163" s="314">
        <f t="shared" si="3"/>
        <v>642014.32016938122</v>
      </c>
      <c r="V163" s="44"/>
      <c r="W163" s="44"/>
      <c r="X163" s="110"/>
      <c r="Y163" s="110"/>
      <c r="Z163" s="111"/>
    </row>
    <row r="164" spans="1:26" s="45" customFormat="1" x14ac:dyDescent="0.25">
      <c r="A164" s="128">
        <v>507</v>
      </c>
      <c r="B164" s="124" t="s">
        <v>168</v>
      </c>
      <c r="C164" s="416">
        <v>5564</v>
      </c>
      <c r="D164" s="420">
        <v>0.68535000000000001</v>
      </c>
      <c r="E164" s="428">
        <v>0</v>
      </c>
      <c r="F164" s="158">
        <v>0</v>
      </c>
      <c r="G164" s="427">
        <v>0</v>
      </c>
      <c r="H164" s="272">
        <v>1907</v>
      </c>
      <c r="I164" s="15">
        <v>1975</v>
      </c>
      <c r="J164" s="337">
        <v>0.96556962025316451</v>
      </c>
      <c r="K164" s="435">
        <v>0.96577928733176444</v>
      </c>
      <c r="L164" s="442">
        <v>0.70616618361824801</v>
      </c>
      <c r="M164" s="14">
        <f>Lisäosat[[#This Row],[HYTE-kerroin (sis. Kulttuurihyte)]]*Lisäosat[[#This Row],[Asukasmäärä 31.12.2022]]</f>
        <v>3929.108645651932</v>
      </c>
      <c r="N164" s="435">
        <f>Lisäosat[[#This Row],[HYTE-kerroin (sis. Kulttuurihyte)]]/$N$7</f>
        <v>1.0314056063702628</v>
      </c>
      <c r="O164" s="447">
        <v>0</v>
      </c>
      <c r="P164" s="200">
        <v>238673.65836600002</v>
      </c>
      <c r="Q164" s="162">
        <v>0</v>
      </c>
      <c r="R164" s="162">
        <v>70394.107006752572</v>
      </c>
      <c r="S164" s="162">
        <v>110815.08472913038</v>
      </c>
      <c r="T164" s="162">
        <v>0</v>
      </c>
      <c r="U164" s="314">
        <f t="shared" si="3"/>
        <v>419882.85010188294</v>
      </c>
      <c r="V164" s="44"/>
      <c r="W164" s="44"/>
      <c r="X164" s="110"/>
      <c r="Y164" s="110"/>
      <c r="Z164" s="111"/>
    </row>
    <row r="165" spans="1:26" s="45" customFormat="1" x14ac:dyDescent="0.25">
      <c r="A165" s="128">
        <v>508</v>
      </c>
      <c r="B165" s="124" t="s">
        <v>169</v>
      </c>
      <c r="C165" s="416">
        <v>9360</v>
      </c>
      <c r="D165" s="420">
        <v>0.56678333333333331</v>
      </c>
      <c r="E165" s="428">
        <v>0</v>
      </c>
      <c r="F165" s="158">
        <v>1</v>
      </c>
      <c r="G165" s="427">
        <v>1.0683760683760684E-4</v>
      </c>
      <c r="H165" s="272">
        <v>3692</v>
      </c>
      <c r="I165" s="15">
        <v>3408</v>
      </c>
      <c r="J165" s="337">
        <v>1.0833333333333333</v>
      </c>
      <c r="K165" s="435">
        <v>1.0835685720260029</v>
      </c>
      <c r="L165" s="442">
        <v>0.64677686220595898</v>
      </c>
      <c r="M165" s="14">
        <f>Lisäosat[[#This Row],[HYTE-kerroin (sis. Kulttuurihyte)]]*Lisäosat[[#This Row],[Asukasmäärä 31.12.2022]]</f>
        <v>6053.8314302477756</v>
      </c>
      <c r="N165" s="435">
        <f>Lisäosat[[#This Row],[HYTE-kerroin (sis. Kulttuurihyte)]]/$N$7</f>
        <v>0.94466330620898176</v>
      </c>
      <c r="O165" s="447">
        <v>0</v>
      </c>
      <c r="P165" s="200">
        <v>332045.70828000002</v>
      </c>
      <c r="Q165" s="162">
        <v>0</v>
      </c>
      <c r="R165" s="162">
        <v>132862.84402754036</v>
      </c>
      <c r="S165" s="162">
        <v>170739.95742550128</v>
      </c>
      <c r="T165" s="162">
        <v>0</v>
      </c>
      <c r="U165" s="314">
        <f t="shared" si="3"/>
        <v>635648.50973304163</v>
      </c>
      <c r="V165" s="44"/>
      <c r="W165" s="44"/>
      <c r="X165" s="110"/>
      <c r="Y165" s="110"/>
      <c r="Z165" s="111"/>
    </row>
    <row r="166" spans="1:26" s="45" customFormat="1" x14ac:dyDescent="0.25">
      <c r="A166" s="128">
        <v>529</v>
      </c>
      <c r="B166" s="124" t="s">
        <v>170</v>
      </c>
      <c r="C166" s="416">
        <v>19850</v>
      </c>
      <c r="D166" s="420">
        <v>0</v>
      </c>
      <c r="E166" s="428">
        <v>0</v>
      </c>
      <c r="F166" s="158">
        <v>1</v>
      </c>
      <c r="G166" s="427">
        <v>5.0377833753148616E-5</v>
      </c>
      <c r="H166" s="272">
        <v>5387</v>
      </c>
      <c r="I166" s="15">
        <v>8545</v>
      </c>
      <c r="J166" s="337">
        <v>0.63042715038033936</v>
      </c>
      <c r="K166" s="435">
        <v>0.63056404348065831</v>
      </c>
      <c r="L166" s="442">
        <v>0.74495281118328904</v>
      </c>
      <c r="M166" s="14">
        <f>Lisäosat[[#This Row],[HYTE-kerroin (sis. Kulttuurihyte)]]*Lisäosat[[#This Row],[Asukasmäärä 31.12.2022]]</f>
        <v>14787.313301988288</v>
      </c>
      <c r="N166" s="435">
        <f>Lisäosat[[#This Row],[HYTE-kerroin (sis. Kulttuurihyte)]]/$N$7</f>
        <v>1.0880562164544256</v>
      </c>
      <c r="O166" s="447">
        <v>0.91720670514640423</v>
      </c>
      <c r="P166" s="200">
        <v>0</v>
      </c>
      <c r="Q166" s="162">
        <v>0</v>
      </c>
      <c r="R166" s="162">
        <v>163968.72104649298</v>
      </c>
      <c r="S166" s="162">
        <v>417055.75596373895</v>
      </c>
      <c r="T166" s="162">
        <v>186435.1037148787</v>
      </c>
      <c r="U166" s="314">
        <f t="shared" si="3"/>
        <v>767459.5807251106</v>
      </c>
      <c r="V166" s="44"/>
      <c r="W166" s="44"/>
      <c r="X166" s="110"/>
      <c r="Y166" s="110"/>
      <c r="Z166" s="111"/>
    </row>
    <row r="167" spans="1:26" s="45" customFormat="1" x14ac:dyDescent="0.25">
      <c r="A167" s="128">
        <v>531</v>
      </c>
      <c r="B167" s="124" t="s">
        <v>171</v>
      </c>
      <c r="C167" s="416">
        <v>5072</v>
      </c>
      <c r="D167" s="420">
        <v>0</v>
      </c>
      <c r="E167" s="428">
        <v>0</v>
      </c>
      <c r="F167" s="158">
        <v>0</v>
      </c>
      <c r="G167" s="427">
        <v>0</v>
      </c>
      <c r="H167" s="272">
        <v>1465</v>
      </c>
      <c r="I167" s="15">
        <v>2042</v>
      </c>
      <c r="J167" s="337">
        <v>0.71743388834476007</v>
      </c>
      <c r="K167" s="435">
        <v>0.71758967438473342</v>
      </c>
      <c r="L167" s="442">
        <v>0.60521511276379403</v>
      </c>
      <c r="M167" s="14">
        <f>Lisäosat[[#This Row],[HYTE-kerroin (sis. Kulttuurihyte)]]*Lisäosat[[#This Row],[Asukasmäärä 31.12.2022]]</f>
        <v>3069.6510519379635</v>
      </c>
      <c r="N167" s="435">
        <f>Lisäosat[[#This Row],[HYTE-kerroin (sis. Kulttuurihyte)]]/$N$7</f>
        <v>0.88395943454301862</v>
      </c>
      <c r="O167" s="447">
        <v>0</v>
      </c>
      <c r="P167" s="200">
        <v>0</v>
      </c>
      <c r="Q167" s="162">
        <v>0</v>
      </c>
      <c r="R167" s="162">
        <v>47678.954253079719</v>
      </c>
      <c r="S167" s="162">
        <v>86575.269886162292</v>
      </c>
      <c r="T167" s="162">
        <v>0</v>
      </c>
      <c r="U167" s="314">
        <f t="shared" si="3"/>
        <v>134254.22413924203</v>
      </c>
      <c r="V167" s="44"/>
      <c r="W167" s="44"/>
      <c r="X167" s="110"/>
      <c r="Y167" s="110"/>
      <c r="Z167" s="111"/>
    </row>
    <row r="168" spans="1:26" s="45" customFormat="1" x14ac:dyDescent="0.25">
      <c r="A168" s="128">
        <v>535</v>
      </c>
      <c r="B168" s="124" t="s">
        <v>172</v>
      </c>
      <c r="C168" s="416">
        <v>10419</v>
      </c>
      <c r="D168" s="420">
        <v>8.7833333333333333E-2</v>
      </c>
      <c r="E168" s="428">
        <v>0</v>
      </c>
      <c r="F168" s="158">
        <v>0</v>
      </c>
      <c r="G168" s="427">
        <v>0</v>
      </c>
      <c r="H168" s="272">
        <v>3730</v>
      </c>
      <c r="I168" s="15">
        <v>3980</v>
      </c>
      <c r="J168" s="337">
        <v>0.93718592964824121</v>
      </c>
      <c r="K168" s="435">
        <v>0.93738943339551395</v>
      </c>
      <c r="L168" s="442">
        <v>0.67706110195504599</v>
      </c>
      <c r="M168" s="14">
        <f>Lisäosat[[#This Row],[HYTE-kerroin (sis. Kulttuurihyte)]]*Lisäosat[[#This Row],[Asukasmäärä 31.12.2022]]</f>
        <v>7054.2996212696244</v>
      </c>
      <c r="N168" s="435">
        <f>Lisäosat[[#This Row],[HYTE-kerroin (sis. Kulttuurihyte)]]/$N$7</f>
        <v>0.9888955781394021</v>
      </c>
      <c r="O168" s="447">
        <v>0</v>
      </c>
      <c r="P168" s="200">
        <v>57278.330945000002</v>
      </c>
      <c r="Q168" s="162">
        <v>0</v>
      </c>
      <c r="R168" s="162">
        <v>127943.25263577695</v>
      </c>
      <c r="S168" s="162">
        <v>198956.78148293085</v>
      </c>
      <c r="T168" s="162">
        <v>0</v>
      </c>
      <c r="U168" s="314">
        <f t="shared" si="3"/>
        <v>384178.36506370781</v>
      </c>
      <c r="V168" s="44"/>
      <c r="W168" s="44"/>
      <c r="X168" s="110"/>
      <c r="Y168" s="110"/>
      <c r="Z168" s="111"/>
    </row>
    <row r="169" spans="1:26" s="45" customFormat="1" x14ac:dyDescent="0.25">
      <c r="A169" s="128">
        <v>536</v>
      </c>
      <c r="B169" s="124" t="s">
        <v>173</v>
      </c>
      <c r="C169" s="416">
        <v>35346</v>
      </c>
      <c r="D169" s="420">
        <v>0</v>
      </c>
      <c r="E169" s="428">
        <v>0</v>
      </c>
      <c r="F169" s="158">
        <v>4</v>
      </c>
      <c r="G169" s="427">
        <v>1.1316697787585583E-4</v>
      </c>
      <c r="H169" s="272">
        <v>12111</v>
      </c>
      <c r="I169" s="15">
        <v>15541</v>
      </c>
      <c r="J169" s="337">
        <v>0.77929348175793067</v>
      </c>
      <c r="K169" s="435">
        <v>0.77946270020087349</v>
      </c>
      <c r="L169" s="442">
        <v>0.75051585731815995</v>
      </c>
      <c r="M169" s="14">
        <f>Lisäosat[[#This Row],[HYTE-kerroin (sis. Kulttuurihyte)]]*Lisäosat[[#This Row],[Asukasmäärä 31.12.2022]]</f>
        <v>26527.733492767682</v>
      </c>
      <c r="N169" s="435">
        <f>Lisäosat[[#This Row],[HYTE-kerroin (sis. Kulttuurihyte)]]/$N$7</f>
        <v>1.096181438399497</v>
      </c>
      <c r="O169" s="447">
        <v>1.3733371731186568</v>
      </c>
      <c r="P169" s="200">
        <v>0</v>
      </c>
      <c r="Q169" s="162">
        <v>0</v>
      </c>
      <c r="R169" s="162">
        <v>360916.64067703095</v>
      </c>
      <c r="S169" s="162">
        <v>748178.09833942109</v>
      </c>
      <c r="T169" s="162">
        <v>497069.83138357289</v>
      </c>
      <c r="U169" s="314">
        <f t="shared" si="3"/>
        <v>1606164.570400025</v>
      </c>
      <c r="V169" s="44"/>
      <c r="W169" s="44"/>
      <c r="X169" s="110"/>
      <c r="Y169" s="110"/>
      <c r="Z169" s="111"/>
    </row>
    <row r="170" spans="1:26" s="45" customFormat="1" x14ac:dyDescent="0.25">
      <c r="A170" s="128">
        <v>538</v>
      </c>
      <c r="B170" s="124" t="s">
        <v>174</v>
      </c>
      <c r="C170" s="416">
        <v>4644</v>
      </c>
      <c r="D170" s="420">
        <v>0</v>
      </c>
      <c r="E170" s="428">
        <v>0</v>
      </c>
      <c r="F170" s="158">
        <v>1</v>
      </c>
      <c r="G170" s="427">
        <v>2.1533161068044789E-4</v>
      </c>
      <c r="H170" s="272">
        <v>917</v>
      </c>
      <c r="I170" s="15">
        <v>2124</v>
      </c>
      <c r="J170" s="337">
        <v>0.43173258003766479</v>
      </c>
      <c r="K170" s="435">
        <v>0.43182632792170567</v>
      </c>
      <c r="L170" s="442">
        <v>0.54141914759431797</v>
      </c>
      <c r="M170" s="14">
        <f>Lisäosat[[#This Row],[HYTE-kerroin (sis. Kulttuurihyte)]]*Lisäosat[[#This Row],[Asukasmäärä 31.12.2022]]</f>
        <v>2514.3505214280126</v>
      </c>
      <c r="N170" s="435">
        <f>Lisäosat[[#This Row],[HYTE-kerroin (sis. Kulttuurihyte)]]/$N$7</f>
        <v>0.79078091981656062</v>
      </c>
      <c r="O170" s="447">
        <v>0</v>
      </c>
      <c r="P170" s="200">
        <v>0</v>
      </c>
      <c r="Q170" s="162">
        <v>0</v>
      </c>
      <c r="R170" s="162">
        <v>26270.759215976053</v>
      </c>
      <c r="S170" s="162">
        <v>70913.785084338757</v>
      </c>
      <c r="T170" s="162">
        <v>0</v>
      </c>
      <c r="U170" s="314">
        <f t="shared" si="3"/>
        <v>97184.54430031481</v>
      </c>
      <c r="V170" s="44"/>
      <c r="W170" s="44"/>
      <c r="X170" s="110"/>
      <c r="Y170" s="110"/>
      <c r="Z170" s="111"/>
    </row>
    <row r="171" spans="1:26" s="45" customFormat="1" x14ac:dyDescent="0.25">
      <c r="A171" s="128">
        <v>541</v>
      </c>
      <c r="B171" s="124" t="s">
        <v>175</v>
      </c>
      <c r="C171" s="416">
        <v>9243</v>
      </c>
      <c r="D171" s="420">
        <v>1.181</v>
      </c>
      <c r="E171" s="428">
        <v>0</v>
      </c>
      <c r="F171" s="158">
        <v>0</v>
      </c>
      <c r="G171" s="427">
        <v>0</v>
      </c>
      <c r="H171" s="272">
        <v>3215</v>
      </c>
      <c r="I171" s="15">
        <v>3227</v>
      </c>
      <c r="J171" s="337">
        <v>0.99628137589092036</v>
      </c>
      <c r="K171" s="435">
        <v>0.99649771182482405</v>
      </c>
      <c r="L171" s="442">
        <v>0.60105582998475204</v>
      </c>
      <c r="M171" s="14">
        <f>Lisäosat[[#This Row],[HYTE-kerroin (sis. Kulttuurihyte)]]*Lisäosat[[#This Row],[Asukasmäärä 31.12.2022]]</f>
        <v>5555.5590365490634</v>
      </c>
      <c r="N171" s="435">
        <f>Lisäosat[[#This Row],[HYTE-kerroin (sis. Kulttuurihyte)]]/$N$7</f>
        <v>0.87788450816407115</v>
      </c>
      <c r="O171" s="447">
        <v>0</v>
      </c>
      <c r="P171" s="200">
        <v>1024847.0639550001</v>
      </c>
      <c r="Q171" s="162">
        <v>0</v>
      </c>
      <c r="R171" s="162">
        <v>120659.23139019871</v>
      </c>
      <c r="S171" s="162">
        <v>156686.87248802744</v>
      </c>
      <c r="T171" s="162">
        <v>0</v>
      </c>
      <c r="U171" s="314">
        <f t="shared" si="3"/>
        <v>1302193.1678332263</v>
      </c>
      <c r="V171" s="44"/>
      <c r="W171" s="44"/>
      <c r="X171" s="110"/>
      <c r="Y171" s="110"/>
      <c r="Z171" s="111"/>
    </row>
    <row r="172" spans="1:26" s="45" customFormat="1" x14ac:dyDescent="0.25">
      <c r="A172" s="128">
        <v>543</v>
      </c>
      <c r="B172" s="124" t="s">
        <v>176</v>
      </c>
      <c r="C172" s="416">
        <v>44458</v>
      </c>
      <c r="D172" s="420">
        <v>0</v>
      </c>
      <c r="E172" s="428">
        <v>0</v>
      </c>
      <c r="F172" s="158">
        <v>1</v>
      </c>
      <c r="G172" s="427">
        <v>2.249313959242431E-5</v>
      </c>
      <c r="H172" s="272">
        <v>12389</v>
      </c>
      <c r="I172" s="15">
        <v>21040</v>
      </c>
      <c r="J172" s="337">
        <v>0.58883079847908748</v>
      </c>
      <c r="K172" s="435">
        <v>0.58895865920576851</v>
      </c>
      <c r="L172" s="442">
        <v>0.70044328653209498</v>
      </c>
      <c r="M172" s="14">
        <f>Lisäosat[[#This Row],[HYTE-kerroin (sis. Kulttuurihyte)]]*Lisäosat[[#This Row],[Asukasmäärä 31.12.2022]]</f>
        <v>31140.307632643879</v>
      </c>
      <c r="N172" s="435">
        <f>Lisäosat[[#This Row],[HYTE-kerroin (sis. Kulttuurihyte)]]/$N$7</f>
        <v>1.0230469108163431</v>
      </c>
      <c r="O172" s="447">
        <v>1.1237285078534425</v>
      </c>
      <c r="P172" s="200">
        <v>0</v>
      </c>
      <c r="Q172" s="162">
        <v>0</v>
      </c>
      <c r="R172" s="162">
        <v>343009.40532970772</v>
      </c>
      <c r="S172" s="162">
        <v>878269.38372431928</v>
      </c>
      <c r="T172" s="162">
        <v>511577.31330199906</v>
      </c>
      <c r="U172" s="314">
        <f t="shared" si="3"/>
        <v>1732856.1023560262</v>
      </c>
      <c r="V172" s="44"/>
      <c r="W172" s="44"/>
      <c r="X172" s="110"/>
      <c r="Y172" s="110"/>
      <c r="Z172" s="111"/>
    </row>
    <row r="173" spans="1:26" s="45" customFormat="1" x14ac:dyDescent="0.25">
      <c r="A173" s="128">
        <v>545</v>
      </c>
      <c r="B173" s="124" t="s">
        <v>177</v>
      </c>
      <c r="C173" s="416">
        <v>9584</v>
      </c>
      <c r="D173" s="420">
        <v>0.75511666666666666</v>
      </c>
      <c r="E173" s="428">
        <v>0</v>
      </c>
      <c r="F173" s="158">
        <v>0</v>
      </c>
      <c r="G173" s="427">
        <v>0</v>
      </c>
      <c r="H173" s="272">
        <v>4588</v>
      </c>
      <c r="I173" s="15">
        <v>4293</v>
      </c>
      <c r="J173" s="337">
        <v>1.0687165152573959</v>
      </c>
      <c r="K173" s="435">
        <v>1.0689485800043654</v>
      </c>
      <c r="L173" s="442">
        <v>0.54108440037222205</v>
      </c>
      <c r="M173" s="14">
        <f>Lisäosat[[#This Row],[HYTE-kerroin (sis. Kulttuurihyte)]]*Lisäosat[[#This Row],[Asukasmäärä 31.12.2022]]</f>
        <v>5185.752893167376</v>
      </c>
      <c r="N173" s="435">
        <f>Lisäosat[[#This Row],[HYTE-kerroin (sis. Kulttuurihyte)]]/$N$7</f>
        <v>0.79029199784663906</v>
      </c>
      <c r="O173" s="447">
        <v>0.36844946533275785</v>
      </c>
      <c r="P173" s="200">
        <v>452966.21676533337</v>
      </c>
      <c r="Q173" s="162">
        <v>0</v>
      </c>
      <c r="R173" s="162">
        <v>134206.9217989801</v>
      </c>
      <c r="S173" s="162">
        <v>146257.00077716386</v>
      </c>
      <c r="T173" s="162">
        <v>36159.68947967131</v>
      </c>
      <c r="U173" s="314">
        <f t="shared" si="3"/>
        <v>769589.82882114872</v>
      </c>
      <c r="V173" s="44"/>
      <c r="W173" s="44"/>
      <c r="X173" s="110"/>
      <c r="Y173" s="110"/>
      <c r="Z173" s="111"/>
    </row>
    <row r="174" spans="1:26" s="45" customFormat="1" x14ac:dyDescent="0.25">
      <c r="A174" s="128">
        <v>560</v>
      </c>
      <c r="B174" s="124" t="s">
        <v>178</v>
      </c>
      <c r="C174" s="416">
        <v>15735</v>
      </c>
      <c r="D174" s="420">
        <v>0</v>
      </c>
      <c r="E174" s="428">
        <v>0</v>
      </c>
      <c r="F174" s="158">
        <v>4</v>
      </c>
      <c r="G174" s="427">
        <v>2.5421035907213221E-4</v>
      </c>
      <c r="H174" s="272">
        <v>4603</v>
      </c>
      <c r="I174" s="15">
        <v>6411</v>
      </c>
      <c r="J174" s="337">
        <v>0.71798471377320228</v>
      </c>
      <c r="K174" s="435">
        <v>0.71814061942128671</v>
      </c>
      <c r="L174" s="442">
        <v>0.56639649410869397</v>
      </c>
      <c r="M174" s="14">
        <f>Lisäosat[[#This Row],[HYTE-kerroin (sis. Kulttuurihyte)]]*Lisäosat[[#This Row],[Asukasmäärä 31.12.2022]]</f>
        <v>8912.2488348002989</v>
      </c>
      <c r="N174" s="435">
        <f>Lisäosat[[#This Row],[HYTE-kerroin (sis. Kulttuurihyte)]]/$N$7</f>
        <v>0.82726209921144778</v>
      </c>
      <c r="O174" s="447">
        <v>0</v>
      </c>
      <c r="P174" s="200">
        <v>0</v>
      </c>
      <c r="Q174" s="162">
        <v>0</v>
      </c>
      <c r="R174" s="162">
        <v>148029.24867038071</v>
      </c>
      <c r="S174" s="162">
        <v>251357.67392138904</v>
      </c>
      <c r="T174" s="162">
        <v>0</v>
      </c>
      <c r="U174" s="314">
        <f t="shared" si="3"/>
        <v>399386.92259176972</v>
      </c>
      <c r="V174" s="44"/>
      <c r="W174" s="44"/>
      <c r="X174" s="110"/>
      <c r="Y174" s="110"/>
      <c r="Z174" s="111"/>
    </row>
    <row r="175" spans="1:26" s="45" customFormat="1" x14ac:dyDescent="0.25">
      <c r="A175" s="128">
        <v>561</v>
      </c>
      <c r="B175" s="124" t="s">
        <v>179</v>
      </c>
      <c r="C175" s="416">
        <v>1317</v>
      </c>
      <c r="D175" s="420">
        <v>0</v>
      </c>
      <c r="E175" s="428">
        <v>0</v>
      </c>
      <c r="F175" s="158">
        <v>0</v>
      </c>
      <c r="G175" s="427">
        <v>0</v>
      </c>
      <c r="H175" s="272">
        <v>462</v>
      </c>
      <c r="I175" s="15">
        <v>549</v>
      </c>
      <c r="J175" s="337">
        <v>0.84153005464480879</v>
      </c>
      <c r="K175" s="435">
        <v>0.84171278734932897</v>
      </c>
      <c r="L175" s="442">
        <v>0.458121230243074</v>
      </c>
      <c r="M175" s="14">
        <f>Lisäosat[[#This Row],[HYTE-kerroin (sis. Kulttuurihyte)]]*Lisäosat[[#This Row],[Asukasmäärä 31.12.2022]]</f>
        <v>603.34566023012849</v>
      </c>
      <c r="N175" s="435">
        <f>Lisäosat[[#This Row],[HYTE-kerroin (sis. Kulttuurihyte)]]/$N$7</f>
        <v>0.66911842598991667</v>
      </c>
      <c r="O175" s="447">
        <v>0</v>
      </c>
      <c r="P175" s="200">
        <v>0</v>
      </c>
      <c r="Q175" s="162">
        <v>0</v>
      </c>
      <c r="R175" s="162">
        <v>14521.818206301768</v>
      </c>
      <c r="S175" s="162">
        <v>17016.531353324586</v>
      </c>
      <c r="T175" s="162">
        <v>0</v>
      </c>
      <c r="U175" s="314">
        <f t="shared" si="3"/>
        <v>31538.349559626353</v>
      </c>
      <c r="V175" s="44"/>
      <c r="W175" s="44"/>
      <c r="X175" s="110"/>
      <c r="Y175" s="110"/>
      <c r="Z175" s="111"/>
    </row>
    <row r="176" spans="1:26" s="45" customFormat="1" x14ac:dyDescent="0.25">
      <c r="A176" s="128">
        <v>562</v>
      </c>
      <c r="B176" s="124" t="s">
        <v>180</v>
      </c>
      <c r="C176" s="416">
        <v>8935</v>
      </c>
      <c r="D176" s="420">
        <v>0.28939999999999999</v>
      </c>
      <c r="E176" s="428">
        <v>0</v>
      </c>
      <c r="F176" s="158">
        <v>0</v>
      </c>
      <c r="G176" s="427">
        <v>0</v>
      </c>
      <c r="H176" s="272">
        <v>2419</v>
      </c>
      <c r="I176" s="15">
        <v>3417</v>
      </c>
      <c r="J176" s="337">
        <v>0.70793093356745684</v>
      </c>
      <c r="K176" s="435">
        <v>0.70808465610343785</v>
      </c>
      <c r="L176" s="442">
        <v>0.66464407958516303</v>
      </c>
      <c r="M176" s="14">
        <f>Lisäosat[[#This Row],[HYTE-kerroin (sis. Kulttuurihyte)]]*Lisäosat[[#This Row],[Asukasmäärä 31.12.2022]]</f>
        <v>5938.5948510934313</v>
      </c>
      <c r="N176" s="435">
        <f>Lisäosat[[#This Row],[HYTE-kerroin (sis. Kulttuurihyte)]]/$N$7</f>
        <v>0.97075963962546497</v>
      </c>
      <c r="O176" s="447">
        <v>0</v>
      </c>
      <c r="P176" s="200">
        <v>161844.53350999998</v>
      </c>
      <c r="Q176" s="162">
        <v>0</v>
      </c>
      <c r="R176" s="162">
        <v>82880.246869923241</v>
      </c>
      <c r="S176" s="162">
        <v>167489.86880883365</v>
      </c>
      <c r="T176" s="162">
        <v>0</v>
      </c>
      <c r="U176" s="314">
        <f t="shared" si="3"/>
        <v>412214.64918875688</v>
      </c>
      <c r="V176" s="44"/>
      <c r="W176" s="44"/>
      <c r="X176" s="110"/>
      <c r="Y176" s="110"/>
      <c r="Z176" s="111"/>
    </row>
    <row r="177" spans="1:26" s="45" customFormat="1" x14ac:dyDescent="0.25">
      <c r="A177" s="128">
        <v>563</v>
      </c>
      <c r="B177" s="124" t="s">
        <v>181</v>
      </c>
      <c r="C177" s="416">
        <v>7025</v>
      </c>
      <c r="D177" s="420">
        <v>0.48</v>
      </c>
      <c r="E177" s="428">
        <v>0</v>
      </c>
      <c r="F177" s="158">
        <v>0</v>
      </c>
      <c r="G177" s="427">
        <v>0</v>
      </c>
      <c r="H177" s="272">
        <v>2848</v>
      </c>
      <c r="I177" s="15">
        <v>2642</v>
      </c>
      <c r="J177" s="337">
        <v>1.0779712339137018</v>
      </c>
      <c r="K177" s="435">
        <v>1.0782053082618261</v>
      </c>
      <c r="L177" s="442">
        <v>0.54918957672784796</v>
      </c>
      <c r="M177" s="14">
        <f>Lisäosat[[#This Row],[HYTE-kerroin (sis. Kulttuurihyte)]]*Lisäosat[[#This Row],[Asukasmäärä 31.12.2022]]</f>
        <v>3858.0567765131318</v>
      </c>
      <c r="N177" s="435">
        <f>Lisäosat[[#This Row],[HYTE-kerroin (sis. Kulttuurihyte)]]/$N$7</f>
        <v>0.80213018059702057</v>
      </c>
      <c r="O177" s="447">
        <v>0</v>
      </c>
      <c r="P177" s="200">
        <v>211053.48</v>
      </c>
      <c r="Q177" s="162">
        <v>0</v>
      </c>
      <c r="R177" s="162">
        <v>99224.539006065199</v>
      </c>
      <c r="S177" s="162">
        <v>108811.16485598248</v>
      </c>
      <c r="T177" s="162">
        <v>0</v>
      </c>
      <c r="U177" s="314">
        <f t="shared" si="3"/>
        <v>419089.18386204768</v>
      </c>
      <c r="V177" s="44"/>
      <c r="W177" s="44"/>
      <c r="X177" s="110"/>
      <c r="Y177" s="110"/>
      <c r="Z177" s="111"/>
    </row>
    <row r="178" spans="1:26" s="45" customFormat="1" x14ac:dyDescent="0.25">
      <c r="A178" s="128">
        <v>564</v>
      </c>
      <c r="B178" s="124" t="s">
        <v>182</v>
      </c>
      <c r="C178" s="416">
        <v>211848</v>
      </c>
      <c r="D178" s="420">
        <v>0</v>
      </c>
      <c r="E178" s="428">
        <v>0</v>
      </c>
      <c r="F178" s="158">
        <v>143</v>
      </c>
      <c r="G178" s="427">
        <v>6.7501227295041727E-4</v>
      </c>
      <c r="H178" s="272">
        <v>94664</v>
      </c>
      <c r="I178" s="15">
        <v>90795</v>
      </c>
      <c r="J178" s="337">
        <v>1.0426124786607192</v>
      </c>
      <c r="K178" s="435">
        <v>1.0428388750882034</v>
      </c>
      <c r="L178" s="442">
        <v>0.69617997244478202</v>
      </c>
      <c r="M178" s="14">
        <f>Lisäosat[[#This Row],[HYTE-kerroin (sis. Kulttuurihyte)]]*Lisäosat[[#This Row],[Asukasmäärä 31.12.2022]]</f>
        <v>147484.33480248219</v>
      </c>
      <c r="N178" s="435">
        <f>Lisäosat[[#This Row],[HYTE-kerroin (sis. Kulttuurihyte)]]/$N$7</f>
        <v>1.016820039361183</v>
      </c>
      <c r="O178" s="447">
        <v>1.0211021841988781</v>
      </c>
      <c r="P178" s="200">
        <v>0</v>
      </c>
      <c r="Q178" s="162">
        <v>0</v>
      </c>
      <c r="R178" s="162">
        <v>2894095.6231268826</v>
      </c>
      <c r="S178" s="162">
        <v>4159592.0426997324</v>
      </c>
      <c r="T178" s="162">
        <v>2215100.9845059984</v>
      </c>
      <c r="U178" s="314">
        <f t="shared" si="3"/>
        <v>9268788.6503326129</v>
      </c>
      <c r="V178" s="44"/>
      <c r="W178" s="44"/>
      <c r="X178" s="110"/>
      <c r="Y178" s="110"/>
      <c r="Z178" s="111"/>
    </row>
    <row r="179" spans="1:26" s="45" customFormat="1" x14ac:dyDescent="0.25">
      <c r="A179" s="128">
        <v>576</v>
      </c>
      <c r="B179" s="124" t="s">
        <v>183</v>
      </c>
      <c r="C179" s="416">
        <v>2750</v>
      </c>
      <c r="D179" s="420">
        <v>1.1095333333333333</v>
      </c>
      <c r="E179" s="428">
        <v>0</v>
      </c>
      <c r="F179" s="158">
        <v>0</v>
      </c>
      <c r="G179" s="427">
        <v>0</v>
      </c>
      <c r="H179" s="272">
        <v>726</v>
      </c>
      <c r="I179" s="15">
        <v>937</v>
      </c>
      <c r="J179" s="337">
        <v>0.77481323372465316</v>
      </c>
      <c r="K179" s="435">
        <v>0.7749814793112666</v>
      </c>
      <c r="L179" s="442">
        <v>0.62593491668676704</v>
      </c>
      <c r="M179" s="14">
        <f>Lisäosat[[#This Row],[HYTE-kerroin (sis. Kulttuurihyte)]]*Lisäosat[[#This Row],[Asukasmäärä 31.12.2022]]</f>
        <v>1721.3210208886094</v>
      </c>
      <c r="N179" s="435">
        <f>Lisäosat[[#This Row],[HYTE-kerroin (sis. Kulttuurihyte)]]/$N$7</f>
        <v>0.91422217216031554</v>
      </c>
      <c r="O179" s="447">
        <v>0</v>
      </c>
      <c r="P179" s="200">
        <v>286463.47674999997</v>
      </c>
      <c r="Q179" s="162">
        <v>0</v>
      </c>
      <c r="R179" s="162">
        <v>27918.707792188379</v>
      </c>
      <c r="S179" s="162">
        <v>48547.482897143156</v>
      </c>
      <c r="T179" s="162">
        <v>0</v>
      </c>
      <c r="U179" s="314">
        <f t="shared" si="3"/>
        <v>362929.66743933153</v>
      </c>
      <c r="V179" s="44"/>
      <c r="W179" s="44"/>
      <c r="X179" s="110"/>
      <c r="Y179" s="110"/>
      <c r="Z179" s="111"/>
    </row>
    <row r="180" spans="1:26" s="45" customFormat="1" x14ac:dyDescent="0.25">
      <c r="A180" s="128">
        <v>577</v>
      </c>
      <c r="B180" s="124" t="s">
        <v>184</v>
      </c>
      <c r="C180" s="416">
        <v>11138</v>
      </c>
      <c r="D180" s="420">
        <v>0</v>
      </c>
      <c r="E180" s="428">
        <v>0</v>
      </c>
      <c r="F180" s="158">
        <v>1</v>
      </c>
      <c r="G180" s="427">
        <v>8.9782725803555402E-5</v>
      </c>
      <c r="H180" s="272">
        <v>3180</v>
      </c>
      <c r="I180" s="15">
        <v>4889</v>
      </c>
      <c r="J180" s="337">
        <v>0.65043976273266513</v>
      </c>
      <c r="K180" s="435">
        <v>0.65058100143984565</v>
      </c>
      <c r="L180" s="442">
        <v>0.68392039939486104</v>
      </c>
      <c r="M180" s="14">
        <f>Lisäosat[[#This Row],[HYTE-kerroin (sis. Kulttuurihyte)]]*Lisäosat[[#This Row],[Asukasmäärä 31.12.2022]]</f>
        <v>7617.5054084599624</v>
      </c>
      <c r="N180" s="435">
        <f>Lisäosat[[#This Row],[HYTE-kerroin (sis. Kulttuurihyte)]]/$N$7</f>
        <v>0.99891406670386029</v>
      </c>
      <c r="O180" s="447">
        <v>0.8772273732598368</v>
      </c>
      <c r="P180" s="200">
        <v>0</v>
      </c>
      <c r="Q180" s="162">
        <v>0</v>
      </c>
      <c r="R180" s="162">
        <v>94924.842641884708</v>
      </c>
      <c r="S180" s="162">
        <v>214841.22313523805</v>
      </c>
      <c r="T180" s="162">
        <v>100050.51886968897</v>
      </c>
      <c r="U180" s="314">
        <f t="shared" si="3"/>
        <v>409816.58464681171</v>
      </c>
      <c r="V180" s="44"/>
      <c r="W180" s="44"/>
      <c r="X180" s="110"/>
      <c r="Y180" s="110"/>
      <c r="Z180" s="111"/>
    </row>
    <row r="181" spans="1:26" s="45" customFormat="1" x14ac:dyDescent="0.25">
      <c r="A181" s="128">
        <v>578</v>
      </c>
      <c r="B181" s="124" t="s">
        <v>185</v>
      </c>
      <c r="C181" s="416">
        <v>3100</v>
      </c>
      <c r="D181" s="420">
        <v>0.96758333333333335</v>
      </c>
      <c r="E181" s="428">
        <v>0</v>
      </c>
      <c r="F181" s="158">
        <v>0</v>
      </c>
      <c r="G181" s="427">
        <v>0</v>
      </c>
      <c r="H181" s="272">
        <v>929</v>
      </c>
      <c r="I181" s="15">
        <v>1100</v>
      </c>
      <c r="J181" s="337">
        <v>0.8445454545454546</v>
      </c>
      <c r="K181" s="435">
        <v>0.84472884202418752</v>
      </c>
      <c r="L181" s="442">
        <v>0.71936175369747202</v>
      </c>
      <c r="M181" s="14">
        <f>Lisäosat[[#This Row],[HYTE-kerroin (sis. Kulttuurihyte)]]*Lisäosat[[#This Row],[Asukasmäärä 31.12.2022]]</f>
        <v>2230.0214364621634</v>
      </c>
      <c r="N181" s="435">
        <f>Lisäosat[[#This Row],[HYTE-kerroin (sis. Kulttuurihyte)]]/$N$7</f>
        <v>1.0506786688231102</v>
      </c>
      <c r="O181" s="447">
        <v>0</v>
      </c>
      <c r="P181" s="200">
        <v>187739.22658333334</v>
      </c>
      <c r="Q181" s="162">
        <v>0</v>
      </c>
      <c r="R181" s="162">
        <v>34304.438274602253</v>
      </c>
      <c r="S181" s="162">
        <v>62894.675794420196</v>
      </c>
      <c r="T181" s="162">
        <v>0</v>
      </c>
      <c r="U181" s="314">
        <f t="shared" si="3"/>
        <v>284938.34065235581</v>
      </c>
      <c r="V181" s="44"/>
      <c r="W181" s="44"/>
      <c r="X181" s="110"/>
      <c r="Y181" s="110"/>
      <c r="Z181" s="111"/>
    </row>
    <row r="182" spans="1:26" s="45" customFormat="1" x14ac:dyDescent="0.25">
      <c r="A182" s="128">
        <v>580</v>
      </c>
      <c r="B182" s="124" t="s">
        <v>186</v>
      </c>
      <c r="C182" s="416">
        <v>4438</v>
      </c>
      <c r="D182" s="420">
        <v>1.3523166666666668</v>
      </c>
      <c r="E182" s="428">
        <v>0</v>
      </c>
      <c r="F182" s="158">
        <v>0</v>
      </c>
      <c r="G182" s="427">
        <v>0</v>
      </c>
      <c r="H182" s="272">
        <v>1222</v>
      </c>
      <c r="I182" s="15">
        <v>1517</v>
      </c>
      <c r="J182" s="337">
        <v>0.80553724456163478</v>
      </c>
      <c r="K182" s="435">
        <v>0.80571216166468773</v>
      </c>
      <c r="L182" s="442">
        <v>0.58509038273283998</v>
      </c>
      <c r="M182" s="14">
        <f>Lisäosat[[#This Row],[HYTE-kerroin (sis. Kulttuurihyte)]]*Lisäosat[[#This Row],[Asukasmäärä 31.12.2022]]</f>
        <v>2596.6311185683439</v>
      </c>
      <c r="N182" s="435">
        <f>Lisäosat[[#This Row],[HYTE-kerroin (sis. Kulttuurihyte)]]/$N$7</f>
        <v>0.85456584439082428</v>
      </c>
      <c r="O182" s="447">
        <v>0</v>
      </c>
      <c r="P182" s="200">
        <v>563458.46660950012</v>
      </c>
      <c r="Q182" s="162">
        <v>0</v>
      </c>
      <c r="R182" s="162">
        <v>46842.332512429282</v>
      </c>
      <c r="S182" s="162">
        <v>73234.395728119081</v>
      </c>
      <c r="T182" s="162">
        <v>0</v>
      </c>
      <c r="U182" s="314">
        <f t="shared" si="3"/>
        <v>683535.19485004852</v>
      </c>
      <c r="V182" s="44"/>
      <c r="W182" s="44"/>
      <c r="X182" s="110"/>
      <c r="Y182" s="110"/>
      <c r="Z182" s="111"/>
    </row>
    <row r="183" spans="1:26" s="45" customFormat="1" x14ac:dyDescent="0.25">
      <c r="A183" s="128">
        <v>581</v>
      </c>
      <c r="B183" s="124" t="s">
        <v>187</v>
      </c>
      <c r="C183" s="416">
        <v>6240</v>
      </c>
      <c r="D183" s="420">
        <v>0.81511666666666671</v>
      </c>
      <c r="E183" s="428">
        <v>0</v>
      </c>
      <c r="F183" s="158">
        <v>0</v>
      </c>
      <c r="G183" s="427">
        <v>0</v>
      </c>
      <c r="H183" s="272">
        <v>2417</v>
      </c>
      <c r="I183" s="15">
        <v>2241</v>
      </c>
      <c r="J183" s="337">
        <v>1.0785363676929942</v>
      </c>
      <c r="K183" s="435">
        <v>1.0787705647561936</v>
      </c>
      <c r="L183" s="442">
        <v>0.56678743792090003</v>
      </c>
      <c r="M183" s="14">
        <f>Lisäosat[[#This Row],[HYTE-kerroin (sis. Kulttuurihyte)]]*Lisäosat[[#This Row],[Asukasmäärä 31.12.2022]]</f>
        <v>3536.7536126264163</v>
      </c>
      <c r="N183" s="435">
        <f>Lisäosat[[#This Row],[HYTE-kerroin (sis. Kulttuurihyte)]]/$N$7</f>
        <v>0.82783310027187673</v>
      </c>
      <c r="O183" s="447">
        <v>0</v>
      </c>
      <c r="P183" s="200">
        <v>318353.26952000003</v>
      </c>
      <c r="Q183" s="162">
        <v>0</v>
      </c>
      <c r="R183" s="162">
        <v>88183.021045430287</v>
      </c>
      <c r="S183" s="162">
        <v>99749.25271739962</v>
      </c>
      <c r="T183" s="162">
        <v>0</v>
      </c>
      <c r="U183" s="314">
        <f t="shared" si="3"/>
        <v>506285.54328282992</v>
      </c>
      <c r="V183" s="44"/>
      <c r="W183" s="44"/>
      <c r="X183" s="110"/>
      <c r="Y183" s="110"/>
      <c r="Z183" s="111"/>
    </row>
    <row r="184" spans="1:26" s="45" customFormat="1" x14ac:dyDescent="0.25">
      <c r="A184" s="128">
        <v>583</v>
      </c>
      <c r="B184" s="124" t="s">
        <v>188</v>
      </c>
      <c r="C184" s="416">
        <v>947</v>
      </c>
      <c r="D184" s="420">
        <v>1.8659666666666666</v>
      </c>
      <c r="E184" s="428">
        <v>0</v>
      </c>
      <c r="F184" s="158">
        <v>0</v>
      </c>
      <c r="G184" s="427">
        <v>0</v>
      </c>
      <c r="H184" s="272">
        <v>392</v>
      </c>
      <c r="I184" s="15">
        <v>332</v>
      </c>
      <c r="J184" s="337">
        <v>1.1807228915662651</v>
      </c>
      <c r="K184" s="435">
        <v>1.1809792777595733</v>
      </c>
      <c r="L184" s="442">
        <v>0.61589962131451004</v>
      </c>
      <c r="M184" s="14">
        <f>Lisäosat[[#This Row],[HYTE-kerroin (sis. Kulttuurihyte)]]*Lisäosat[[#This Row],[Asukasmäärä 31.12.2022]]</f>
        <v>583.25694138484096</v>
      </c>
      <c r="N184" s="435">
        <f>Lisäosat[[#This Row],[HYTE-kerroin (sis. Kulttuurihyte)]]/$N$7</f>
        <v>0.8995649142107861</v>
      </c>
      <c r="O184" s="447">
        <v>0.29510920296190363</v>
      </c>
      <c r="P184" s="200">
        <v>331802.815267</v>
      </c>
      <c r="Q184" s="162">
        <v>0</v>
      </c>
      <c r="R184" s="162">
        <v>14650.874626101939</v>
      </c>
      <c r="S184" s="162">
        <v>16449.956773259535</v>
      </c>
      <c r="T184" s="162">
        <v>2861.7565716984091</v>
      </c>
      <c r="U184" s="314">
        <f t="shared" si="3"/>
        <v>365765.40323805989</v>
      </c>
      <c r="V184" s="44"/>
      <c r="W184" s="44"/>
      <c r="X184" s="110"/>
      <c r="Y184" s="110"/>
      <c r="Z184" s="111"/>
    </row>
    <row r="185" spans="1:26" s="45" customFormat="1" x14ac:dyDescent="0.25">
      <c r="A185" s="128">
        <v>584</v>
      </c>
      <c r="B185" s="124" t="s">
        <v>189</v>
      </c>
      <c r="C185" s="416">
        <v>2653</v>
      </c>
      <c r="D185" s="420">
        <v>1.371</v>
      </c>
      <c r="E185" s="428">
        <v>0</v>
      </c>
      <c r="F185" s="158">
        <v>0</v>
      </c>
      <c r="G185" s="427">
        <v>0</v>
      </c>
      <c r="H185" s="272">
        <v>867</v>
      </c>
      <c r="I185" s="15">
        <v>902</v>
      </c>
      <c r="J185" s="337">
        <v>0.96119733924611972</v>
      </c>
      <c r="K185" s="435">
        <v>0.9614060569127183</v>
      </c>
      <c r="L185" s="442">
        <v>0.48712054811320799</v>
      </c>
      <c r="M185" s="14">
        <f>Lisäosat[[#This Row],[HYTE-kerroin (sis. Kulttuurihyte)]]*Lisäosat[[#This Row],[Asukasmäärä 31.12.2022]]</f>
        <v>1292.3308141443408</v>
      </c>
      <c r="N185" s="435">
        <f>Lisäosat[[#This Row],[HYTE-kerroin (sis. Kulttuurihyte)]]/$N$7</f>
        <v>0.71147397872810725</v>
      </c>
      <c r="O185" s="447">
        <v>0</v>
      </c>
      <c r="P185" s="200">
        <v>341484.43675500003</v>
      </c>
      <c r="Q185" s="162">
        <v>0</v>
      </c>
      <c r="R185" s="162">
        <v>33412.994523761685</v>
      </c>
      <c r="S185" s="162">
        <v>36448.406390073054</v>
      </c>
      <c r="T185" s="162">
        <v>0</v>
      </c>
      <c r="U185" s="314">
        <f t="shared" si="3"/>
        <v>411345.83766883478</v>
      </c>
      <c r="V185" s="44"/>
      <c r="W185" s="44"/>
      <c r="X185" s="110"/>
      <c r="Y185" s="110"/>
      <c r="Z185" s="111"/>
    </row>
    <row r="186" spans="1:26" s="45" customFormat="1" x14ac:dyDescent="0.25">
      <c r="A186" s="128">
        <v>588</v>
      </c>
      <c r="B186" s="124" t="s">
        <v>190</v>
      </c>
      <c r="C186" s="416">
        <v>1600</v>
      </c>
      <c r="D186" s="420">
        <v>1.2120333333333333</v>
      </c>
      <c r="E186" s="428">
        <v>0</v>
      </c>
      <c r="F186" s="158">
        <v>0</v>
      </c>
      <c r="G186" s="427">
        <v>0</v>
      </c>
      <c r="H186" s="272">
        <v>519</v>
      </c>
      <c r="I186" s="15">
        <v>567</v>
      </c>
      <c r="J186" s="337">
        <v>0.91534391534391535</v>
      </c>
      <c r="K186" s="435">
        <v>0.91554267624175101</v>
      </c>
      <c r="L186" s="442">
        <v>0.49140164571006201</v>
      </c>
      <c r="M186" s="14">
        <f>Lisäosat[[#This Row],[HYTE-kerroin (sis. Kulttuurihyte)]]*Lisäosat[[#This Row],[Asukasmäärä 31.12.2022]]</f>
        <v>786.24263313609924</v>
      </c>
      <c r="N186" s="435">
        <f>Lisäosat[[#This Row],[HYTE-kerroin (sis. Kulttuurihyte)]]/$N$7</f>
        <v>0.71772682425547185</v>
      </c>
      <c r="O186" s="447">
        <v>0</v>
      </c>
      <c r="P186" s="200">
        <v>182066.79920000001</v>
      </c>
      <c r="Q186" s="162">
        <v>0</v>
      </c>
      <c r="R186" s="162">
        <v>19189.7744940271</v>
      </c>
      <c r="S186" s="162">
        <v>22174.887962197059</v>
      </c>
      <c r="T186" s="162">
        <v>0</v>
      </c>
      <c r="U186" s="314">
        <f t="shared" si="3"/>
        <v>223431.46165622419</v>
      </c>
      <c r="V186" s="44"/>
      <c r="W186" s="44"/>
      <c r="X186" s="110"/>
      <c r="Y186" s="110"/>
      <c r="Z186" s="111"/>
    </row>
    <row r="187" spans="1:26" s="45" customFormat="1" x14ac:dyDescent="0.25">
      <c r="A187" s="128">
        <v>592</v>
      </c>
      <c r="B187" s="124" t="s">
        <v>191</v>
      </c>
      <c r="C187" s="416">
        <v>3651</v>
      </c>
      <c r="D187" s="420">
        <v>0.49086666666666667</v>
      </c>
      <c r="E187" s="428">
        <v>0</v>
      </c>
      <c r="F187" s="158">
        <v>1</v>
      </c>
      <c r="G187" s="427">
        <v>2.7389756231169541E-4</v>
      </c>
      <c r="H187" s="272">
        <v>803</v>
      </c>
      <c r="I187" s="15">
        <v>1446</v>
      </c>
      <c r="J187" s="337">
        <v>0.55532503457814664</v>
      </c>
      <c r="K187" s="435">
        <v>0.55544561974904594</v>
      </c>
      <c r="L187" s="442">
        <v>0.51245052864265495</v>
      </c>
      <c r="M187" s="14">
        <f>Lisäosat[[#This Row],[HYTE-kerroin (sis. Kulttuurihyte)]]*Lisäosat[[#This Row],[Asukasmäärä 31.12.2022]]</f>
        <v>1870.9568800743332</v>
      </c>
      <c r="N187" s="435">
        <f>Lisäosat[[#This Row],[HYTE-kerroin (sis. Kulttuurihyte)]]/$N$7</f>
        <v>0.74847020501787331</v>
      </c>
      <c r="O187" s="447">
        <v>0</v>
      </c>
      <c r="P187" s="200">
        <v>112170.93137800001</v>
      </c>
      <c r="Q187" s="162">
        <v>0</v>
      </c>
      <c r="R187" s="162">
        <v>26565.908645919346</v>
      </c>
      <c r="S187" s="162">
        <v>52767.755714626132</v>
      </c>
      <c r="T187" s="162">
        <v>0</v>
      </c>
      <c r="U187" s="314">
        <f t="shared" si="3"/>
        <v>191504.5957385455</v>
      </c>
      <c r="V187" s="44"/>
      <c r="W187" s="44"/>
      <c r="X187" s="110"/>
      <c r="Y187" s="110"/>
      <c r="Z187" s="111"/>
    </row>
    <row r="188" spans="1:26" s="45" customFormat="1" x14ac:dyDescent="0.25">
      <c r="A188" s="128">
        <v>593</v>
      </c>
      <c r="B188" s="124" t="s">
        <v>192</v>
      </c>
      <c r="C188" s="416">
        <v>17077</v>
      </c>
      <c r="D188" s="420">
        <v>0</v>
      </c>
      <c r="E188" s="428">
        <v>0</v>
      </c>
      <c r="F188" s="158">
        <v>0</v>
      </c>
      <c r="G188" s="427">
        <v>0</v>
      </c>
      <c r="H188" s="272">
        <v>6483</v>
      </c>
      <c r="I188" s="15">
        <v>6289</v>
      </c>
      <c r="J188" s="337">
        <v>1.0308475115280649</v>
      </c>
      <c r="K188" s="435">
        <v>1.0310713532704836</v>
      </c>
      <c r="L188" s="442">
        <v>0.697264662907221</v>
      </c>
      <c r="M188" s="14">
        <f>Lisäosat[[#This Row],[HYTE-kerroin (sis. Kulttuurihyte)]]*Lisäosat[[#This Row],[Asukasmäärä 31.12.2022]]</f>
        <v>11907.188648466614</v>
      </c>
      <c r="N188" s="435">
        <f>Lisäosat[[#This Row],[HYTE-kerroin (sis. Kulttuurihyte)]]/$N$7</f>
        <v>1.0184043064219528</v>
      </c>
      <c r="O188" s="447">
        <v>0</v>
      </c>
      <c r="P188" s="200">
        <v>0</v>
      </c>
      <c r="Q188" s="162">
        <v>0</v>
      </c>
      <c r="R188" s="162">
        <v>230659.63204738061</v>
      </c>
      <c r="S188" s="162">
        <v>335825.81648022408</v>
      </c>
      <c r="T188" s="162">
        <v>0</v>
      </c>
      <c r="U188" s="314">
        <f t="shared" si="3"/>
        <v>566485.44852760469</v>
      </c>
      <c r="V188" s="44"/>
      <c r="W188" s="44"/>
      <c r="X188" s="110"/>
      <c r="Y188" s="110"/>
      <c r="Z188" s="111"/>
    </row>
    <row r="189" spans="1:26" s="45" customFormat="1" x14ac:dyDescent="0.25">
      <c r="A189" s="128">
        <v>595</v>
      </c>
      <c r="B189" s="124" t="s">
        <v>193</v>
      </c>
      <c r="C189" s="416">
        <v>4140</v>
      </c>
      <c r="D189" s="420">
        <v>1.3087</v>
      </c>
      <c r="E189" s="428">
        <v>0</v>
      </c>
      <c r="F189" s="158">
        <v>0</v>
      </c>
      <c r="G189" s="427">
        <v>0</v>
      </c>
      <c r="H189" s="272">
        <v>1172</v>
      </c>
      <c r="I189" s="15">
        <v>1402</v>
      </c>
      <c r="J189" s="337">
        <v>0.83594864479315267</v>
      </c>
      <c r="K189" s="435">
        <v>0.83613016553131281</v>
      </c>
      <c r="L189" s="442">
        <v>0.66076237991756903</v>
      </c>
      <c r="M189" s="14">
        <f>Lisäosat[[#This Row],[HYTE-kerroin (sis. Kulttuurihyte)]]*Lisäosat[[#This Row],[Asukasmäärä 31.12.2022]]</f>
        <v>2735.5562528587357</v>
      </c>
      <c r="N189" s="435">
        <f>Lisäosat[[#This Row],[HYTE-kerroin (sis. Kulttuurihyte)]]/$N$7</f>
        <v>0.96509014299382445</v>
      </c>
      <c r="O189" s="447">
        <v>0</v>
      </c>
      <c r="P189" s="200">
        <v>508670.61993000004</v>
      </c>
      <c r="Q189" s="162">
        <v>0</v>
      </c>
      <c r="R189" s="162">
        <v>45346.683397425222</v>
      </c>
      <c r="S189" s="162">
        <v>77152.587337412508</v>
      </c>
      <c r="T189" s="162">
        <v>0</v>
      </c>
      <c r="U189" s="314">
        <f t="shared" si="3"/>
        <v>631169.89066483779</v>
      </c>
      <c r="V189" s="44"/>
      <c r="W189" s="44"/>
      <c r="X189" s="110"/>
      <c r="Y189" s="110"/>
      <c r="Z189" s="111"/>
    </row>
    <row r="190" spans="1:26" s="45" customFormat="1" x14ac:dyDescent="0.25">
      <c r="A190" s="128">
        <v>598</v>
      </c>
      <c r="B190" s="124" t="s">
        <v>194</v>
      </c>
      <c r="C190" s="416">
        <v>19207</v>
      </c>
      <c r="D190" s="420">
        <v>0</v>
      </c>
      <c r="E190" s="428">
        <v>0</v>
      </c>
      <c r="F190" s="158">
        <v>2</v>
      </c>
      <c r="G190" s="427">
        <v>1.0412870307700318E-4</v>
      </c>
      <c r="H190" s="272">
        <v>10935</v>
      </c>
      <c r="I190" s="15">
        <v>8045</v>
      </c>
      <c r="J190" s="337">
        <v>1.3592293349906774</v>
      </c>
      <c r="K190" s="435">
        <v>1.3595244826815711</v>
      </c>
      <c r="L190" s="442">
        <v>0.50609876040636104</v>
      </c>
      <c r="M190" s="14">
        <f>Lisäosat[[#This Row],[HYTE-kerroin (sis. Kulttuurihyte)]]*Lisäosat[[#This Row],[Asukasmäärä 31.12.2022]]</f>
        <v>9720.638891124976</v>
      </c>
      <c r="N190" s="435">
        <f>Lisäosat[[#This Row],[HYTE-kerroin (sis. Kulttuurihyte)]]/$N$7</f>
        <v>0.73919299871536981</v>
      </c>
      <c r="O190" s="447">
        <v>0</v>
      </c>
      <c r="P190" s="200">
        <v>0</v>
      </c>
      <c r="Q190" s="162">
        <v>0</v>
      </c>
      <c r="R190" s="162">
        <v>342072.26627913065</v>
      </c>
      <c r="S190" s="162">
        <v>274157.19937735709</v>
      </c>
      <c r="T190" s="162">
        <v>0</v>
      </c>
      <c r="U190" s="314">
        <f t="shared" si="3"/>
        <v>616229.46565648774</v>
      </c>
      <c r="V190" s="44"/>
      <c r="W190" s="44"/>
      <c r="X190" s="110"/>
      <c r="Y190" s="110"/>
      <c r="Z190" s="111"/>
    </row>
    <row r="191" spans="1:26" s="45" customFormat="1" x14ac:dyDescent="0.25">
      <c r="A191" s="128">
        <v>599</v>
      </c>
      <c r="B191" s="124" t="s">
        <v>195</v>
      </c>
      <c r="C191" s="416">
        <v>11206</v>
      </c>
      <c r="D191" s="420">
        <v>0</v>
      </c>
      <c r="E191" s="428">
        <v>0</v>
      </c>
      <c r="F191" s="158">
        <v>0</v>
      </c>
      <c r="G191" s="427">
        <v>0</v>
      </c>
      <c r="H191" s="272">
        <v>4526</v>
      </c>
      <c r="I191" s="15">
        <v>5142</v>
      </c>
      <c r="J191" s="337">
        <v>0.88020225593154411</v>
      </c>
      <c r="K191" s="435">
        <v>0.88039338604967043</v>
      </c>
      <c r="L191" s="442">
        <v>0.67051311448406503</v>
      </c>
      <c r="M191" s="14">
        <f>Lisäosat[[#This Row],[HYTE-kerroin (sis. Kulttuurihyte)]]*Lisäosat[[#This Row],[Asukasmäärä 31.12.2022]]</f>
        <v>7513.7699609084329</v>
      </c>
      <c r="N191" s="435">
        <f>Lisäosat[[#This Row],[HYTE-kerroin (sis. Kulttuurihyte)]]/$N$7</f>
        <v>0.97933177978048358</v>
      </c>
      <c r="O191" s="447">
        <v>0.37523599984649048</v>
      </c>
      <c r="P191" s="200">
        <v>0</v>
      </c>
      <c r="Q191" s="162">
        <v>0</v>
      </c>
      <c r="R191" s="162">
        <v>129240.51652135115</v>
      </c>
      <c r="S191" s="162">
        <v>211915.5080566901</v>
      </c>
      <c r="T191" s="162">
        <v>43058.12085022487</v>
      </c>
      <c r="U191" s="314">
        <f t="shared" si="3"/>
        <v>384214.14542826614</v>
      </c>
      <c r="V191" s="44"/>
      <c r="W191" s="44"/>
      <c r="X191" s="110"/>
      <c r="Y191" s="110"/>
      <c r="Z191" s="111"/>
    </row>
    <row r="192" spans="1:26" s="45" customFormat="1" x14ac:dyDescent="0.25">
      <c r="A192" s="128">
        <v>601</v>
      </c>
      <c r="B192" s="124" t="s">
        <v>196</v>
      </c>
      <c r="C192" s="416">
        <v>3786</v>
      </c>
      <c r="D192" s="420">
        <v>1.4822833333333334</v>
      </c>
      <c r="E192" s="428">
        <v>0</v>
      </c>
      <c r="F192" s="158">
        <v>0</v>
      </c>
      <c r="G192" s="427">
        <v>0</v>
      </c>
      <c r="H192" s="272">
        <v>1304</v>
      </c>
      <c r="I192" s="15">
        <v>1402</v>
      </c>
      <c r="J192" s="337">
        <v>0.93009985734664768</v>
      </c>
      <c r="K192" s="435">
        <v>0.93030182240002712</v>
      </c>
      <c r="L192" s="442">
        <v>0.51355974858699505</v>
      </c>
      <c r="M192" s="14">
        <f>Lisäosat[[#This Row],[HYTE-kerroin (sis. Kulttuurihyte)]]*Lisäosat[[#This Row],[Asukasmäärä 31.12.2022]]</f>
        <v>1944.3372081503633</v>
      </c>
      <c r="N192" s="435">
        <f>Lisäosat[[#This Row],[HYTE-kerroin (sis. Kulttuurihyte)]]/$N$7</f>
        <v>0.75009029912012581</v>
      </c>
      <c r="O192" s="447">
        <v>0</v>
      </c>
      <c r="P192" s="200">
        <v>526875.55045950005</v>
      </c>
      <c r="Q192" s="162">
        <v>0</v>
      </c>
      <c r="R192" s="162">
        <v>46139.807364845183</v>
      </c>
      <c r="S192" s="162">
        <v>54837.346557372453</v>
      </c>
      <c r="T192" s="162">
        <v>0</v>
      </c>
      <c r="U192" s="314">
        <f t="shared" si="3"/>
        <v>627852.70438171772</v>
      </c>
      <c r="V192" s="44"/>
      <c r="W192" s="44"/>
      <c r="X192" s="110"/>
      <c r="Y192" s="110"/>
      <c r="Z192" s="111"/>
    </row>
    <row r="193" spans="1:26" s="45" customFormat="1" x14ac:dyDescent="0.25">
      <c r="A193" s="128">
        <v>604</v>
      </c>
      <c r="B193" s="124" t="s">
        <v>197</v>
      </c>
      <c r="C193" s="416">
        <v>20405</v>
      </c>
      <c r="D193" s="420">
        <v>0</v>
      </c>
      <c r="E193" s="428">
        <v>0</v>
      </c>
      <c r="F193" s="158">
        <v>1</v>
      </c>
      <c r="G193" s="427">
        <v>4.9007596177407497E-5</v>
      </c>
      <c r="H193" s="272">
        <v>9597</v>
      </c>
      <c r="I193" s="15">
        <v>9581</v>
      </c>
      <c r="J193" s="337">
        <v>1.0016699718192255</v>
      </c>
      <c r="K193" s="435">
        <v>1.0018874778512168</v>
      </c>
      <c r="L193" s="442">
        <v>0.78775190278584795</v>
      </c>
      <c r="M193" s="14">
        <f>Lisäosat[[#This Row],[HYTE-kerroin (sis. Kulttuurihyte)]]*Lisäosat[[#This Row],[Asukasmäärä 31.12.2022]]</f>
        <v>16074.077576345227</v>
      </c>
      <c r="N193" s="435">
        <f>Lisäosat[[#This Row],[HYTE-kerroin (sis. Kulttuurihyte)]]/$N$7</f>
        <v>1.1505673137718491</v>
      </c>
      <c r="O193" s="447">
        <v>1.3123973708838887</v>
      </c>
      <c r="P193" s="200">
        <v>0</v>
      </c>
      <c r="Q193" s="162">
        <v>0</v>
      </c>
      <c r="R193" s="162">
        <v>267810.03321075847</v>
      </c>
      <c r="S193" s="162">
        <v>453347.16578440653</v>
      </c>
      <c r="T193" s="162">
        <v>274221.75593355007</v>
      </c>
      <c r="U193" s="314">
        <f t="shared" si="3"/>
        <v>995378.95492871513</v>
      </c>
      <c r="V193" s="44"/>
      <c r="W193" s="44"/>
      <c r="X193" s="110"/>
      <c r="Y193" s="110"/>
      <c r="Z193" s="111"/>
    </row>
    <row r="194" spans="1:26" s="45" customFormat="1" x14ac:dyDescent="0.25">
      <c r="A194" s="128">
        <v>607</v>
      </c>
      <c r="B194" s="124" t="s">
        <v>198</v>
      </c>
      <c r="C194" s="416">
        <v>4084</v>
      </c>
      <c r="D194" s="420">
        <v>0.61786666666666668</v>
      </c>
      <c r="E194" s="428">
        <v>0</v>
      </c>
      <c r="F194" s="158">
        <v>0</v>
      </c>
      <c r="G194" s="427">
        <v>0</v>
      </c>
      <c r="H194" s="272">
        <v>1087</v>
      </c>
      <c r="I194" s="15">
        <v>1443</v>
      </c>
      <c r="J194" s="337">
        <v>0.75329175329175324</v>
      </c>
      <c r="K194" s="435">
        <v>0.75345532563074691</v>
      </c>
      <c r="L194" s="442">
        <v>0.67621112986320697</v>
      </c>
      <c r="M194" s="14">
        <f>Lisäosat[[#This Row],[HYTE-kerroin (sis. Kulttuurihyte)]]*Lisäosat[[#This Row],[Asukasmäärä 31.12.2022]]</f>
        <v>2761.6462543613375</v>
      </c>
      <c r="N194" s="435">
        <f>Lisäosat[[#This Row],[HYTE-kerroin (sis. Kulttuurihyte)]]/$N$7</f>
        <v>0.98765413384326051</v>
      </c>
      <c r="O194" s="447">
        <v>0</v>
      </c>
      <c r="P194" s="200">
        <v>157937.56973866667</v>
      </c>
      <c r="Q194" s="162">
        <v>0</v>
      </c>
      <c r="R194" s="162">
        <v>40310.161303375215</v>
      </c>
      <c r="S194" s="162">
        <v>77888.41980931256</v>
      </c>
      <c r="T194" s="162">
        <v>0</v>
      </c>
      <c r="U194" s="314">
        <f t="shared" si="3"/>
        <v>276136.15085135447</v>
      </c>
      <c r="V194" s="44"/>
      <c r="W194" s="44"/>
      <c r="X194" s="110"/>
      <c r="Y194" s="110"/>
      <c r="Z194" s="111"/>
    </row>
    <row r="195" spans="1:26" s="45" customFormat="1" x14ac:dyDescent="0.25">
      <c r="A195" s="128">
        <v>608</v>
      </c>
      <c r="B195" s="124" t="s">
        <v>199</v>
      </c>
      <c r="C195" s="416">
        <v>1980</v>
      </c>
      <c r="D195" s="420">
        <v>0.1082</v>
      </c>
      <c r="E195" s="428">
        <v>0</v>
      </c>
      <c r="F195" s="158">
        <v>0</v>
      </c>
      <c r="G195" s="427">
        <v>0</v>
      </c>
      <c r="H195" s="272">
        <v>547</v>
      </c>
      <c r="I195" s="15">
        <v>734</v>
      </c>
      <c r="J195" s="337">
        <v>0.74523160762942775</v>
      </c>
      <c r="K195" s="435">
        <v>0.74539342976091838</v>
      </c>
      <c r="L195" s="442">
        <v>0.54298846746095997</v>
      </c>
      <c r="M195" s="14">
        <f>Lisäosat[[#This Row],[HYTE-kerroin (sis. Kulttuurihyte)]]*Lisäosat[[#This Row],[Asukasmäärä 31.12.2022]]</f>
        <v>1075.1171655727007</v>
      </c>
      <c r="N195" s="435">
        <f>Lisäosat[[#This Row],[HYTE-kerroin (sis. Kulttuurihyte)]]/$N$7</f>
        <v>0.79307302236436228</v>
      </c>
      <c r="O195" s="447">
        <v>0</v>
      </c>
      <c r="P195" s="200">
        <v>13409.031240000002</v>
      </c>
      <c r="Q195" s="162">
        <v>0</v>
      </c>
      <c r="R195" s="162">
        <v>19334.0147811387</v>
      </c>
      <c r="S195" s="162">
        <v>30322.195322474552</v>
      </c>
      <c r="T195" s="162">
        <v>0</v>
      </c>
      <c r="U195" s="314">
        <f t="shared" si="3"/>
        <v>63065.241343613256</v>
      </c>
      <c r="V195" s="44"/>
      <c r="W195" s="44"/>
      <c r="X195" s="110"/>
      <c r="Y195" s="110"/>
      <c r="Z195" s="111"/>
    </row>
    <row r="196" spans="1:26" s="45" customFormat="1" x14ac:dyDescent="0.25">
      <c r="A196" s="128">
        <v>609</v>
      </c>
      <c r="B196" s="124" t="s">
        <v>200</v>
      </c>
      <c r="C196" s="416">
        <v>83205</v>
      </c>
      <c r="D196" s="420">
        <v>0</v>
      </c>
      <c r="E196" s="428">
        <v>0</v>
      </c>
      <c r="F196" s="158">
        <v>1</v>
      </c>
      <c r="G196" s="427">
        <v>1.2018508503094765E-5</v>
      </c>
      <c r="H196" s="272">
        <v>34382</v>
      </c>
      <c r="I196" s="15">
        <v>33504</v>
      </c>
      <c r="J196" s="337">
        <v>1.0262058261700095</v>
      </c>
      <c r="K196" s="435">
        <v>1.0264286600010479</v>
      </c>
      <c r="L196" s="442">
        <v>0.70323297430667098</v>
      </c>
      <c r="M196" s="14">
        <f>Lisäosat[[#This Row],[HYTE-kerroin (sis. Kulttuurihyte)]]*Lisäosat[[#This Row],[Asukasmäärä 31.12.2022]]</f>
        <v>58512.49962718656</v>
      </c>
      <c r="N196" s="435">
        <f>Lisäosat[[#This Row],[HYTE-kerroin (sis. Kulttuurihyte)]]/$N$7</f>
        <v>1.027121446920547</v>
      </c>
      <c r="O196" s="447">
        <v>0</v>
      </c>
      <c r="P196" s="200">
        <v>0</v>
      </c>
      <c r="Q196" s="162">
        <v>0</v>
      </c>
      <c r="R196" s="162">
        <v>1118792.3561855722</v>
      </c>
      <c r="S196" s="162">
        <v>1650264.2682266757</v>
      </c>
      <c r="T196" s="162">
        <v>0</v>
      </c>
      <c r="U196" s="314">
        <f t="shared" si="3"/>
        <v>2769056.6244122479</v>
      </c>
      <c r="V196" s="44"/>
      <c r="W196" s="44"/>
      <c r="X196" s="110"/>
      <c r="Y196" s="110"/>
      <c r="Z196" s="111"/>
    </row>
    <row r="197" spans="1:26" s="45" customFormat="1" x14ac:dyDescent="0.25">
      <c r="A197" s="128">
        <v>611</v>
      </c>
      <c r="B197" s="124" t="s">
        <v>201</v>
      </c>
      <c r="C197" s="416">
        <v>5011</v>
      </c>
      <c r="D197" s="420">
        <v>0</v>
      </c>
      <c r="E197" s="428">
        <v>0</v>
      </c>
      <c r="F197" s="158">
        <v>0</v>
      </c>
      <c r="G197" s="427">
        <v>0</v>
      </c>
      <c r="H197" s="272">
        <v>1051</v>
      </c>
      <c r="I197" s="15">
        <v>2467</v>
      </c>
      <c r="J197" s="337">
        <v>0.42602351033644104</v>
      </c>
      <c r="K197" s="435">
        <v>0.42611601853362696</v>
      </c>
      <c r="L197" s="442">
        <v>0.61921841247211395</v>
      </c>
      <c r="M197" s="14">
        <f>Lisäosat[[#This Row],[HYTE-kerroin (sis. Kulttuurihyte)]]*Lisäosat[[#This Row],[Asukasmäärä 31.12.2022]]</f>
        <v>3102.9034648977631</v>
      </c>
      <c r="N197" s="435">
        <f>Lisäosat[[#This Row],[HYTE-kerroin (sis. Kulttuurihyte)]]/$N$7</f>
        <v>0.90441224319046887</v>
      </c>
      <c r="O197" s="447">
        <v>0</v>
      </c>
      <c r="P197" s="200">
        <v>0</v>
      </c>
      <c r="Q197" s="162">
        <v>0</v>
      </c>
      <c r="R197" s="162">
        <v>27972.002532223261</v>
      </c>
      <c r="S197" s="162">
        <v>87513.108284615853</v>
      </c>
      <c r="T197" s="162">
        <v>0</v>
      </c>
      <c r="U197" s="314">
        <f t="shared" si="3"/>
        <v>115485.11081683912</v>
      </c>
      <c r="V197" s="44"/>
      <c r="W197" s="44"/>
      <c r="X197" s="110"/>
      <c r="Y197" s="110"/>
      <c r="Z197" s="111"/>
    </row>
    <row r="198" spans="1:26" s="45" customFormat="1" x14ac:dyDescent="0.25">
      <c r="A198" s="128">
        <v>614</v>
      </c>
      <c r="B198" s="124" t="s">
        <v>202</v>
      </c>
      <c r="C198" s="416">
        <v>2999</v>
      </c>
      <c r="D198" s="420">
        <v>1.8032166666666667</v>
      </c>
      <c r="E198" s="428">
        <v>0</v>
      </c>
      <c r="F198" s="158">
        <v>1</v>
      </c>
      <c r="G198" s="427">
        <v>3.3344448149383126E-4</v>
      </c>
      <c r="H198" s="272">
        <v>890</v>
      </c>
      <c r="I198" s="15">
        <v>1001</v>
      </c>
      <c r="J198" s="337">
        <v>0.88911088911088909</v>
      </c>
      <c r="K198" s="435">
        <v>0.88930395367999016</v>
      </c>
      <c r="L198" s="442">
        <v>0.69717594864030397</v>
      </c>
      <c r="M198" s="14">
        <f>Lisäosat[[#This Row],[HYTE-kerroin (sis. Kulttuurihyte)]]*Lisäosat[[#This Row],[Asukasmäärä 31.12.2022]]</f>
        <v>2090.8306699722716</v>
      </c>
      <c r="N198" s="435">
        <f>Lisäosat[[#This Row],[HYTE-kerroin (sis. Kulttuurihyte)]]/$N$7</f>
        <v>1.0182747329668853</v>
      </c>
      <c r="O198" s="447">
        <v>0</v>
      </c>
      <c r="P198" s="200">
        <v>1015431.3905065001</v>
      </c>
      <c r="Q198" s="162">
        <v>0</v>
      </c>
      <c r="R198" s="162">
        <v>34937.995497830401</v>
      </c>
      <c r="S198" s="162">
        <v>58968.992395678077</v>
      </c>
      <c r="T198" s="162">
        <v>0</v>
      </c>
      <c r="U198" s="314">
        <f t="shared" si="3"/>
        <v>1109338.3784000087</v>
      </c>
      <c r="V198" s="44"/>
      <c r="W198" s="44"/>
      <c r="X198" s="110"/>
      <c r="Y198" s="110"/>
      <c r="Z198" s="111"/>
    </row>
    <row r="199" spans="1:26" s="45" customFormat="1" x14ac:dyDescent="0.25">
      <c r="A199" s="128">
        <v>615</v>
      </c>
      <c r="B199" s="124" t="s">
        <v>203</v>
      </c>
      <c r="C199" s="416">
        <v>7603</v>
      </c>
      <c r="D199" s="420">
        <v>1.5287166666666667</v>
      </c>
      <c r="E199" s="428">
        <v>0</v>
      </c>
      <c r="F199" s="158">
        <v>1</v>
      </c>
      <c r="G199" s="427">
        <v>1.3152702880441932E-4</v>
      </c>
      <c r="H199" s="272">
        <v>2494</v>
      </c>
      <c r="I199" s="15">
        <v>2499</v>
      </c>
      <c r="J199" s="337">
        <v>0.99799919967987194</v>
      </c>
      <c r="K199" s="435">
        <v>0.99821590862788856</v>
      </c>
      <c r="L199" s="442">
        <v>0.51178845172128096</v>
      </c>
      <c r="M199" s="14">
        <f>Lisäosat[[#This Row],[HYTE-kerroin (sis. Kulttuurihyte)]]*Lisäosat[[#This Row],[Asukasmäärä 31.12.2022]]</f>
        <v>3891.127598436899</v>
      </c>
      <c r="N199" s="435">
        <f>Lisäosat[[#This Row],[HYTE-kerroin (sis. Kulttuurihyte)]]/$N$7</f>
        <v>0.74750319489420158</v>
      </c>
      <c r="O199" s="447">
        <v>0</v>
      </c>
      <c r="P199" s="200">
        <v>2182419.3179855002</v>
      </c>
      <c r="Q199" s="162">
        <v>0</v>
      </c>
      <c r="R199" s="162">
        <v>99421.605748201662</v>
      </c>
      <c r="S199" s="162">
        <v>109743.88172997365</v>
      </c>
      <c r="T199" s="162">
        <v>0</v>
      </c>
      <c r="U199" s="314">
        <f t="shared" si="3"/>
        <v>2391584.8054636754</v>
      </c>
      <c r="V199" s="44"/>
      <c r="W199" s="44"/>
      <c r="X199" s="110"/>
      <c r="Y199" s="110"/>
      <c r="Z199" s="111"/>
    </row>
    <row r="200" spans="1:26" s="45" customFormat="1" x14ac:dyDescent="0.25">
      <c r="A200" s="128">
        <v>616</v>
      </c>
      <c r="B200" s="124" t="s">
        <v>204</v>
      </c>
      <c r="C200" s="416">
        <v>1807</v>
      </c>
      <c r="D200" s="420">
        <v>0</v>
      </c>
      <c r="E200" s="428">
        <v>0</v>
      </c>
      <c r="F200" s="158">
        <v>0</v>
      </c>
      <c r="G200" s="427">
        <v>0</v>
      </c>
      <c r="H200" s="272">
        <v>495</v>
      </c>
      <c r="I200" s="15">
        <v>807</v>
      </c>
      <c r="J200" s="337">
        <v>0.61338289962825276</v>
      </c>
      <c r="K200" s="435">
        <v>0.61351609168186616</v>
      </c>
      <c r="L200" s="442">
        <v>0.60869692450262203</v>
      </c>
      <c r="M200" s="14">
        <f>Lisäosat[[#This Row],[HYTE-kerroin (sis. Kulttuurihyte)]]*Lisäosat[[#This Row],[Asukasmäärä 31.12.2022]]</f>
        <v>1099.9153425762381</v>
      </c>
      <c r="N200" s="435">
        <f>Lisäosat[[#This Row],[HYTE-kerroin (sis. Kulttuurihyte)]]/$N$7</f>
        <v>0.88904486660003479</v>
      </c>
      <c r="O200" s="447">
        <v>0</v>
      </c>
      <c r="P200" s="200">
        <v>0</v>
      </c>
      <c r="Q200" s="162">
        <v>0</v>
      </c>
      <c r="R200" s="162">
        <v>14522.96886746563</v>
      </c>
      <c r="S200" s="162">
        <v>31021.593667902336</v>
      </c>
      <c r="T200" s="162">
        <v>0</v>
      </c>
      <c r="U200" s="314">
        <f t="shared" si="3"/>
        <v>45544.562535367964</v>
      </c>
      <c r="V200" s="44"/>
      <c r="W200" s="44"/>
      <c r="X200" s="110"/>
      <c r="Y200" s="110"/>
      <c r="Z200" s="111"/>
    </row>
    <row r="201" spans="1:26" s="45" customFormat="1" x14ac:dyDescent="0.25">
      <c r="A201" s="128">
        <v>619</v>
      </c>
      <c r="B201" s="124" t="s">
        <v>205</v>
      </c>
      <c r="C201" s="416">
        <v>2675</v>
      </c>
      <c r="D201" s="420">
        <v>0.47946666666666665</v>
      </c>
      <c r="E201" s="428">
        <v>0</v>
      </c>
      <c r="F201" s="158">
        <v>0</v>
      </c>
      <c r="G201" s="427">
        <v>0</v>
      </c>
      <c r="H201" s="272">
        <v>769</v>
      </c>
      <c r="I201" s="15">
        <v>955</v>
      </c>
      <c r="J201" s="337">
        <v>0.80523560209424083</v>
      </c>
      <c r="K201" s="435">
        <v>0.80541045369762021</v>
      </c>
      <c r="L201" s="442">
        <v>0.62447093007722099</v>
      </c>
      <c r="M201" s="14">
        <f>Lisäosat[[#This Row],[HYTE-kerroin (sis. Kulttuurihyte)]]*Lisäosat[[#This Row],[Asukasmäärä 31.12.2022]]</f>
        <v>1670.4597379565662</v>
      </c>
      <c r="N201" s="435">
        <f>Lisäosat[[#This Row],[HYTE-kerroin (sis. Kulttuurihyte)]]/$N$7</f>
        <v>0.91208391627697649</v>
      </c>
      <c r="O201" s="447">
        <v>0</v>
      </c>
      <c r="P201" s="200">
        <v>80276.264933333339</v>
      </c>
      <c r="Q201" s="162">
        <v>0</v>
      </c>
      <c r="R201" s="162">
        <v>28223.595823698852</v>
      </c>
      <c r="S201" s="162">
        <v>47113.010632350008</v>
      </c>
      <c r="T201" s="162">
        <v>0</v>
      </c>
      <c r="U201" s="314">
        <f t="shared" ref="U201:U264" si="4">SUM(P201:T201)</f>
        <v>155612.8713893822</v>
      </c>
      <c r="V201" s="44"/>
      <c r="W201" s="44"/>
      <c r="X201" s="110"/>
      <c r="Y201" s="110"/>
      <c r="Z201" s="111"/>
    </row>
    <row r="202" spans="1:26" s="45" customFormat="1" x14ac:dyDescent="0.25">
      <c r="A202" s="128">
        <v>620</v>
      </c>
      <c r="B202" s="124" t="s">
        <v>206</v>
      </c>
      <c r="C202" s="416">
        <v>2380</v>
      </c>
      <c r="D202" s="420">
        <v>1.79895</v>
      </c>
      <c r="E202" s="428">
        <v>0</v>
      </c>
      <c r="F202" s="158">
        <v>1</v>
      </c>
      <c r="G202" s="427">
        <v>4.2016806722689078E-4</v>
      </c>
      <c r="H202" s="272">
        <v>629</v>
      </c>
      <c r="I202" s="15">
        <v>714</v>
      </c>
      <c r="J202" s="337">
        <v>0.88095238095238093</v>
      </c>
      <c r="K202" s="435">
        <v>0.8811436739552112</v>
      </c>
      <c r="L202" s="442">
        <v>0.47605261776462798</v>
      </c>
      <c r="M202" s="14">
        <f>Lisäosat[[#This Row],[HYTE-kerroin (sis. Kulttuurihyte)]]*Lisäosat[[#This Row],[Asukasmäärä 31.12.2022]]</f>
        <v>1133.0052302798147</v>
      </c>
      <c r="N202" s="435">
        <f>Lisäosat[[#This Row],[HYTE-kerroin (sis. Kulttuurihyte)]]/$N$7</f>
        <v>0.69530848443333626</v>
      </c>
      <c r="O202" s="447">
        <v>0</v>
      </c>
      <c r="P202" s="200">
        <v>803937.44277000008</v>
      </c>
      <c r="Q202" s="162">
        <v>0</v>
      </c>
      <c r="R202" s="162">
        <v>27472.297466575576</v>
      </c>
      <c r="S202" s="162">
        <v>31954.848265890381</v>
      </c>
      <c r="T202" s="162">
        <v>0</v>
      </c>
      <c r="U202" s="314">
        <f t="shared" si="4"/>
        <v>863364.5885024661</v>
      </c>
      <c r="V202" s="44"/>
      <c r="W202" s="44"/>
      <c r="X202" s="110"/>
      <c r="Y202" s="110"/>
      <c r="Z202" s="111"/>
    </row>
    <row r="203" spans="1:26" s="45" customFormat="1" x14ac:dyDescent="0.25">
      <c r="A203" s="128">
        <v>623</v>
      </c>
      <c r="B203" s="124" t="s">
        <v>207</v>
      </c>
      <c r="C203" s="416">
        <v>2107</v>
      </c>
      <c r="D203" s="420">
        <v>1.7429666666666668</v>
      </c>
      <c r="E203" s="428">
        <v>0</v>
      </c>
      <c r="F203" s="158">
        <v>0</v>
      </c>
      <c r="G203" s="427">
        <v>0</v>
      </c>
      <c r="H203" s="272">
        <v>593</v>
      </c>
      <c r="I203" s="15">
        <v>759</v>
      </c>
      <c r="J203" s="337">
        <v>0.78129117259552039</v>
      </c>
      <c r="K203" s="435">
        <v>0.78146082482386103</v>
      </c>
      <c r="L203" s="442">
        <v>0.54300699944754705</v>
      </c>
      <c r="M203" s="14">
        <f>Lisäosat[[#This Row],[HYTE-kerroin (sis. Kulttuurihyte)]]*Lisäosat[[#This Row],[Asukasmäärä 31.12.2022]]</f>
        <v>1144.1157478359817</v>
      </c>
      <c r="N203" s="435">
        <f>Lisäosat[[#This Row],[HYTE-kerroin (sis. Kulttuurihyte)]]/$N$7</f>
        <v>0.79310008964017709</v>
      </c>
      <c r="O203" s="447">
        <v>0</v>
      </c>
      <c r="P203" s="200">
        <v>689572.32505700004</v>
      </c>
      <c r="Q203" s="162">
        <v>0</v>
      </c>
      <c r="R203" s="162">
        <v>21569.647248540765</v>
      </c>
      <c r="S203" s="162">
        <v>32268.205074115482</v>
      </c>
      <c r="T203" s="162">
        <v>0</v>
      </c>
      <c r="U203" s="314">
        <f t="shared" si="4"/>
        <v>743410.17737965635</v>
      </c>
      <c r="V203" s="44"/>
      <c r="W203" s="44"/>
      <c r="X203" s="110"/>
      <c r="Y203" s="110"/>
      <c r="Z203" s="111"/>
    </row>
    <row r="204" spans="1:26" s="45" customFormat="1" x14ac:dyDescent="0.25">
      <c r="A204" s="128">
        <v>624</v>
      </c>
      <c r="B204" s="124" t="s">
        <v>208</v>
      </c>
      <c r="C204" s="416">
        <v>5117</v>
      </c>
      <c r="D204" s="420">
        <v>0</v>
      </c>
      <c r="E204" s="428">
        <v>0</v>
      </c>
      <c r="F204" s="158">
        <v>0</v>
      </c>
      <c r="G204" s="427">
        <v>0</v>
      </c>
      <c r="H204" s="272">
        <v>1094</v>
      </c>
      <c r="I204" s="15">
        <v>2093</v>
      </c>
      <c r="J204" s="337">
        <v>0.52269469660774004</v>
      </c>
      <c r="K204" s="435">
        <v>0.52280819631582809</v>
      </c>
      <c r="L204" s="442">
        <v>0.68228238905319005</v>
      </c>
      <c r="M204" s="14">
        <f>Lisäosat[[#This Row],[HYTE-kerroin (sis. Kulttuurihyte)]]*Lisäosat[[#This Row],[Asukasmäärä 31.12.2022]]</f>
        <v>3491.2389847851737</v>
      </c>
      <c r="N204" s="435">
        <f>Lisäosat[[#This Row],[HYTE-kerroin (sis. Kulttuurihyte)]]/$N$7</f>
        <v>0.99652163686385353</v>
      </c>
      <c r="O204" s="447">
        <v>0</v>
      </c>
      <c r="P204" s="200">
        <v>0</v>
      </c>
      <c r="Q204" s="162">
        <v>0</v>
      </c>
      <c r="R204" s="162">
        <v>35045.244981180011</v>
      </c>
      <c r="S204" s="162">
        <v>98465.57547772245</v>
      </c>
      <c r="T204" s="162">
        <v>0</v>
      </c>
      <c r="U204" s="314">
        <f t="shared" si="4"/>
        <v>133510.82045890245</v>
      </c>
      <c r="V204" s="44"/>
      <c r="W204" s="44"/>
      <c r="X204" s="110"/>
      <c r="Y204" s="110"/>
      <c r="Z204" s="111"/>
    </row>
    <row r="205" spans="1:26" s="45" customFormat="1" x14ac:dyDescent="0.25">
      <c r="A205" s="128">
        <v>625</v>
      </c>
      <c r="B205" s="124" t="s">
        <v>209</v>
      </c>
      <c r="C205" s="416">
        <v>2991</v>
      </c>
      <c r="D205" s="420">
        <v>0.87180000000000002</v>
      </c>
      <c r="E205" s="428">
        <v>0</v>
      </c>
      <c r="F205" s="158">
        <v>0</v>
      </c>
      <c r="G205" s="427">
        <v>0</v>
      </c>
      <c r="H205" s="272">
        <v>1036</v>
      </c>
      <c r="I205" s="15">
        <v>1159</v>
      </c>
      <c r="J205" s="337">
        <v>0.8938740293356342</v>
      </c>
      <c r="K205" s="435">
        <v>0.89406812818923931</v>
      </c>
      <c r="L205" s="442">
        <v>0.56964180831577904</v>
      </c>
      <c r="M205" s="14">
        <f>Lisäosat[[#This Row],[HYTE-kerroin (sis. Kulttuurihyte)]]*Lisäosat[[#This Row],[Asukasmäärä 31.12.2022]]</f>
        <v>1703.7986486724951</v>
      </c>
      <c r="N205" s="435">
        <f>Lisäosat[[#This Row],[HYTE-kerroin (sis. Kulttuurihyte)]]/$N$7</f>
        <v>0.83200210991327728</v>
      </c>
      <c r="O205" s="447">
        <v>0</v>
      </c>
      <c r="P205" s="200">
        <v>163206.79234200003</v>
      </c>
      <c r="Q205" s="162">
        <v>0</v>
      </c>
      <c r="R205" s="162">
        <v>35031.466805523596</v>
      </c>
      <c r="S205" s="162">
        <v>48053.288580594322</v>
      </c>
      <c r="T205" s="162">
        <v>0</v>
      </c>
      <c r="U205" s="314">
        <f t="shared" si="4"/>
        <v>246291.54772811793</v>
      </c>
      <c r="V205" s="44"/>
      <c r="W205" s="44"/>
      <c r="X205" s="110"/>
      <c r="Y205" s="110"/>
      <c r="Z205" s="111"/>
    </row>
    <row r="206" spans="1:26" s="45" customFormat="1" x14ac:dyDescent="0.25">
      <c r="A206" s="128">
        <v>626</v>
      </c>
      <c r="B206" s="124" t="s">
        <v>210</v>
      </c>
      <c r="C206" s="416">
        <v>4835</v>
      </c>
      <c r="D206" s="420">
        <v>1.2624333333333335</v>
      </c>
      <c r="E206" s="428">
        <v>0</v>
      </c>
      <c r="F206" s="158">
        <v>0</v>
      </c>
      <c r="G206" s="427">
        <v>0</v>
      </c>
      <c r="H206" s="272">
        <v>1505</v>
      </c>
      <c r="I206" s="15">
        <v>1609</v>
      </c>
      <c r="J206" s="337">
        <v>0.93536357986326912</v>
      </c>
      <c r="K206" s="435">
        <v>0.93556668789929787</v>
      </c>
      <c r="L206" s="442">
        <v>0.75331479547191105</v>
      </c>
      <c r="M206" s="14">
        <f>Lisäosat[[#This Row],[HYTE-kerroin (sis. Kulttuurihyte)]]*Lisäosat[[#This Row],[Asukasmäärä 31.12.2022]]</f>
        <v>3642.27703610669</v>
      </c>
      <c r="N206" s="435">
        <f>Lisäosat[[#This Row],[HYTE-kerroin (sis. Kulttuurihyte)]]/$N$7</f>
        <v>1.1002694853360848</v>
      </c>
      <c r="O206" s="447">
        <v>0</v>
      </c>
      <c r="P206" s="200">
        <v>573061.38117250009</v>
      </c>
      <c r="Q206" s="162">
        <v>0</v>
      </c>
      <c r="R206" s="162">
        <v>59257.390661509678</v>
      </c>
      <c r="S206" s="162">
        <v>102725.39518849541</v>
      </c>
      <c r="T206" s="162">
        <v>0</v>
      </c>
      <c r="U206" s="314">
        <f t="shared" si="4"/>
        <v>735044.16702250519</v>
      </c>
      <c r="V206" s="44"/>
      <c r="W206" s="44"/>
      <c r="X206" s="110"/>
      <c r="Y206" s="110"/>
      <c r="Z206" s="111"/>
    </row>
    <row r="207" spans="1:26" s="45" customFormat="1" x14ac:dyDescent="0.25">
      <c r="A207" s="128">
        <v>630</v>
      </c>
      <c r="B207" s="124" t="s">
        <v>211</v>
      </c>
      <c r="C207" s="416">
        <v>1635</v>
      </c>
      <c r="D207" s="420">
        <v>1.6342166666666667</v>
      </c>
      <c r="E207" s="428">
        <v>0</v>
      </c>
      <c r="F207" s="158">
        <v>0</v>
      </c>
      <c r="G207" s="427">
        <v>0</v>
      </c>
      <c r="H207" s="272">
        <v>830</v>
      </c>
      <c r="I207" s="15">
        <v>652</v>
      </c>
      <c r="J207" s="337">
        <v>1.2730061349693251</v>
      </c>
      <c r="K207" s="435">
        <v>1.2732825598606641</v>
      </c>
      <c r="L207" s="442">
        <v>0.61413370522573796</v>
      </c>
      <c r="M207" s="14">
        <f>Lisäosat[[#This Row],[HYTE-kerroin (sis. Kulttuurihyte)]]*Lisäosat[[#This Row],[Asukasmäärä 31.12.2022]]</f>
        <v>1004.1086080440815</v>
      </c>
      <c r="N207" s="435">
        <f>Lisäosat[[#This Row],[HYTE-kerroin (sis. Kulttuurihyte)]]/$N$7</f>
        <v>0.89698566898977228</v>
      </c>
      <c r="O207" s="447">
        <v>1.1937516466215066</v>
      </c>
      <c r="P207" s="200">
        <v>501710.97182250005</v>
      </c>
      <c r="Q207" s="162">
        <v>0</v>
      </c>
      <c r="R207" s="162">
        <v>27271.802508375629</v>
      </c>
      <c r="S207" s="162">
        <v>28319.49699349474</v>
      </c>
      <c r="T207" s="162">
        <v>19986.26756839591</v>
      </c>
      <c r="U207" s="314">
        <f t="shared" si="4"/>
        <v>577288.53889276634</v>
      </c>
      <c r="V207" s="44"/>
      <c r="W207" s="44"/>
      <c r="X207" s="110"/>
      <c r="Y207" s="110"/>
      <c r="Z207" s="111"/>
    </row>
    <row r="208" spans="1:26" s="45" customFormat="1" x14ac:dyDescent="0.25">
      <c r="A208" s="128">
        <v>631</v>
      </c>
      <c r="B208" s="124" t="s">
        <v>212</v>
      </c>
      <c r="C208" s="416">
        <v>1963</v>
      </c>
      <c r="D208" s="420">
        <v>0</v>
      </c>
      <c r="E208" s="428">
        <v>0</v>
      </c>
      <c r="F208" s="158">
        <v>0</v>
      </c>
      <c r="G208" s="427">
        <v>0</v>
      </c>
      <c r="H208" s="272">
        <v>376</v>
      </c>
      <c r="I208" s="15">
        <v>813</v>
      </c>
      <c r="J208" s="337">
        <v>0.46248462484624847</v>
      </c>
      <c r="K208" s="435">
        <v>0.46258505033412106</v>
      </c>
      <c r="L208" s="442">
        <v>0.46469345524554301</v>
      </c>
      <c r="M208" s="14">
        <f>Lisäosat[[#This Row],[HYTE-kerroin (sis. Kulttuurihyte)]]*Lisäosat[[#This Row],[Asukasmäärä 31.12.2022]]</f>
        <v>912.19325264700092</v>
      </c>
      <c r="N208" s="435">
        <f>Lisäosat[[#This Row],[HYTE-kerroin (sis. Kulttuurihyte)]]/$N$7</f>
        <v>0.67871762497611143</v>
      </c>
      <c r="O208" s="447">
        <v>0</v>
      </c>
      <c r="P208" s="200">
        <v>0</v>
      </c>
      <c r="Q208" s="162">
        <v>0</v>
      </c>
      <c r="R208" s="162">
        <v>11895.513344857023</v>
      </c>
      <c r="S208" s="162">
        <v>25727.151295060739</v>
      </c>
      <c r="T208" s="162">
        <v>0</v>
      </c>
      <c r="U208" s="314">
        <f t="shared" si="4"/>
        <v>37622.664639917763</v>
      </c>
      <c r="V208" s="44"/>
      <c r="W208" s="44"/>
      <c r="X208" s="110"/>
      <c r="Y208" s="110"/>
      <c r="Z208" s="111"/>
    </row>
    <row r="209" spans="1:26" s="45" customFormat="1" x14ac:dyDescent="0.25">
      <c r="A209" s="128">
        <v>635</v>
      </c>
      <c r="B209" s="124" t="s">
        <v>213</v>
      </c>
      <c r="C209" s="416">
        <v>6347</v>
      </c>
      <c r="D209" s="420">
        <v>0.39179999999999998</v>
      </c>
      <c r="E209" s="428">
        <v>0</v>
      </c>
      <c r="F209" s="158">
        <v>0</v>
      </c>
      <c r="G209" s="427">
        <v>0</v>
      </c>
      <c r="H209" s="272">
        <v>1851</v>
      </c>
      <c r="I209" s="15">
        <v>2580</v>
      </c>
      <c r="J209" s="337">
        <v>0.71744186046511627</v>
      </c>
      <c r="K209" s="435">
        <v>0.71759764823618299</v>
      </c>
      <c r="L209" s="442">
        <v>0.60679710767606798</v>
      </c>
      <c r="M209" s="14">
        <f>Lisäosat[[#This Row],[HYTE-kerroin (sis. Kulttuurihyte)]]*Lisäosat[[#This Row],[Asukasmäärä 31.12.2022]]</f>
        <v>3851.3412424200033</v>
      </c>
      <c r="N209" s="435">
        <f>Lisäosat[[#This Row],[HYTE-kerroin (sis. Kulttuurihyte)]]/$N$7</f>
        <v>0.88627004989053959</v>
      </c>
      <c r="O209" s="447">
        <v>0</v>
      </c>
      <c r="P209" s="200">
        <v>155645.97041399998</v>
      </c>
      <c r="Q209" s="162">
        <v>0</v>
      </c>
      <c r="R209" s="162">
        <v>59665.158780951198</v>
      </c>
      <c r="S209" s="162">
        <v>108621.76248851296</v>
      </c>
      <c r="T209" s="162">
        <v>0</v>
      </c>
      <c r="U209" s="314">
        <f t="shared" si="4"/>
        <v>323932.89168346417</v>
      </c>
      <c r="V209" s="44"/>
      <c r="W209" s="44"/>
      <c r="X209" s="110"/>
      <c r="Y209" s="110"/>
      <c r="Z209" s="111"/>
    </row>
    <row r="210" spans="1:26" s="45" customFormat="1" x14ac:dyDescent="0.25">
      <c r="A210" s="128">
        <v>636</v>
      </c>
      <c r="B210" s="124" t="s">
        <v>214</v>
      </c>
      <c r="C210" s="416">
        <v>8154</v>
      </c>
      <c r="D210" s="420">
        <v>0</v>
      </c>
      <c r="E210" s="428">
        <v>0</v>
      </c>
      <c r="F210" s="158">
        <v>3</v>
      </c>
      <c r="G210" s="427">
        <v>3.6791758646063282E-4</v>
      </c>
      <c r="H210" s="272">
        <v>2503</v>
      </c>
      <c r="I210" s="15">
        <v>3378</v>
      </c>
      <c r="J210" s="337">
        <v>0.74097098875074008</v>
      </c>
      <c r="K210" s="435">
        <v>0.74113188571692457</v>
      </c>
      <c r="L210" s="442">
        <v>0.67778768216044705</v>
      </c>
      <c r="M210" s="14">
        <f>Lisäosat[[#This Row],[HYTE-kerroin (sis. Kulttuurihyte)]]*Lisäosat[[#This Row],[Asukasmäärä 31.12.2022]]</f>
        <v>5526.6807603362849</v>
      </c>
      <c r="N210" s="435">
        <f>Lisäosat[[#This Row],[HYTE-kerroin (sis. Kulttuurihyte)]]/$N$7</f>
        <v>0.9899567998669685</v>
      </c>
      <c r="O210" s="447">
        <v>0</v>
      </c>
      <c r="P210" s="200">
        <v>0</v>
      </c>
      <c r="Q210" s="162">
        <v>0</v>
      </c>
      <c r="R210" s="162">
        <v>79165.781089379016</v>
      </c>
      <c r="S210" s="162">
        <v>155872.40057748568</v>
      </c>
      <c r="T210" s="162">
        <v>0</v>
      </c>
      <c r="U210" s="314">
        <f t="shared" si="4"/>
        <v>235038.18166686469</v>
      </c>
      <c r="V210" s="44"/>
      <c r="W210" s="44"/>
      <c r="X210" s="110"/>
      <c r="Y210" s="110"/>
      <c r="Z210" s="111"/>
    </row>
    <row r="211" spans="1:26" s="45" customFormat="1" x14ac:dyDescent="0.25">
      <c r="A211" s="128">
        <v>638</v>
      </c>
      <c r="B211" s="124" t="s">
        <v>215</v>
      </c>
      <c r="C211" s="416">
        <v>51232</v>
      </c>
      <c r="D211" s="420">
        <v>0</v>
      </c>
      <c r="E211" s="428">
        <v>0</v>
      </c>
      <c r="F211" s="158">
        <v>1</v>
      </c>
      <c r="G211" s="427">
        <v>1.9519050593379137E-5</v>
      </c>
      <c r="H211" s="272">
        <v>20904</v>
      </c>
      <c r="I211" s="15">
        <v>22682</v>
      </c>
      <c r="J211" s="337">
        <v>0.92161185080680719</v>
      </c>
      <c r="K211" s="435">
        <v>0.92181197274551419</v>
      </c>
      <c r="L211" s="442">
        <v>0.72915463757641297</v>
      </c>
      <c r="M211" s="14">
        <f>Lisäosat[[#This Row],[HYTE-kerroin (sis. Kulttuurihyte)]]*Lisäosat[[#This Row],[Asukasmäärä 31.12.2022]]</f>
        <v>37356.050392314792</v>
      </c>
      <c r="N211" s="435">
        <f>Lisäosat[[#This Row],[HYTE-kerroin (sis. Kulttuurihyte)]]/$N$7</f>
        <v>1.0649818676587159</v>
      </c>
      <c r="O211" s="447">
        <v>0.56123442892465436</v>
      </c>
      <c r="P211" s="200">
        <v>0</v>
      </c>
      <c r="Q211" s="162">
        <v>0</v>
      </c>
      <c r="R211" s="162">
        <v>618664.14993884612</v>
      </c>
      <c r="S211" s="162">
        <v>1053575.8266575416</v>
      </c>
      <c r="T211" s="162">
        <v>294432.38156971923</v>
      </c>
      <c r="U211" s="314">
        <f t="shared" si="4"/>
        <v>1966672.3581661067</v>
      </c>
      <c r="V211" s="44"/>
      <c r="W211" s="44"/>
      <c r="X211" s="110"/>
      <c r="Y211" s="110"/>
      <c r="Z211" s="111"/>
    </row>
    <row r="212" spans="1:26" s="45" customFormat="1" x14ac:dyDescent="0.25">
      <c r="A212" s="128">
        <v>678</v>
      </c>
      <c r="B212" s="124" t="s">
        <v>216</v>
      </c>
      <c r="C212" s="416">
        <v>24073</v>
      </c>
      <c r="D212" s="420">
        <v>0.41796666666666665</v>
      </c>
      <c r="E212" s="428">
        <v>0</v>
      </c>
      <c r="F212" s="158">
        <v>1</v>
      </c>
      <c r="G212" s="427">
        <v>4.1540314875586758E-5</v>
      </c>
      <c r="H212" s="272">
        <v>10260</v>
      </c>
      <c r="I212" s="15">
        <v>9003</v>
      </c>
      <c r="J212" s="337">
        <v>1.1396201266244586</v>
      </c>
      <c r="K212" s="435">
        <v>1.1398675876232836</v>
      </c>
      <c r="L212" s="442">
        <v>0.64690694178215402</v>
      </c>
      <c r="M212" s="14">
        <f>Lisäosat[[#This Row],[HYTE-kerroin (sis. Kulttuurihyte)]]*Lisäosat[[#This Row],[Asukasmäärä 31.12.2022]]</f>
        <v>15572.990809521794</v>
      </c>
      <c r="N212" s="435">
        <f>Lisäosat[[#This Row],[HYTE-kerroin (sis. Kulttuurihyte)]]/$N$7</f>
        <v>0.94485329662097572</v>
      </c>
      <c r="O212" s="447">
        <v>0</v>
      </c>
      <c r="P212" s="200">
        <v>629762.52695766673</v>
      </c>
      <c r="Q212" s="162">
        <v>0</v>
      </c>
      <c r="R212" s="162">
        <v>359464.42492280446</v>
      </c>
      <c r="S212" s="162">
        <v>439214.70533854078</v>
      </c>
      <c r="T212" s="162">
        <v>0</v>
      </c>
      <c r="U212" s="314">
        <f t="shared" si="4"/>
        <v>1428441.657219012</v>
      </c>
      <c r="V212" s="44"/>
      <c r="W212" s="44"/>
      <c r="X212" s="110"/>
      <c r="Y212" s="110"/>
      <c r="Z212" s="111"/>
    </row>
    <row r="213" spans="1:26" s="45" customFormat="1" x14ac:dyDescent="0.25">
      <c r="A213" s="128">
        <v>680</v>
      </c>
      <c r="B213" s="124" t="s">
        <v>217</v>
      </c>
      <c r="C213" s="416">
        <v>24942</v>
      </c>
      <c r="D213" s="420">
        <v>0</v>
      </c>
      <c r="E213" s="428">
        <v>0</v>
      </c>
      <c r="F213" s="158">
        <v>0</v>
      </c>
      <c r="G213" s="427">
        <v>0</v>
      </c>
      <c r="H213" s="272">
        <v>10845</v>
      </c>
      <c r="I213" s="15">
        <v>11078</v>
      </c>
      <c r="J213" s="337">
        <v>0.97896732262141184</v>
      </c>
      <c r="K213" s="435">
        <v>0.97917989892277157</v>
      </c>
      <c r="L213" s="442">
        <v>0.64946279898304404</v>
      </c>
      <c r="M213" s="14">
        <f>Lisäosat[[#This Row],[HYTE-kerroin (sis. Kulttuurihyte)]]*Lisäosat[[#This Row],[Asukasmäärä 31.12.2022]]</f>
        <v>16198.901132235085</v>
      </c>
      <c r="N213" s="435">
        <f>Lisäosat[[#This Row],[HYTE-kerroin (sis. Kulttuurihyte)]]/$N$7</f>
        <v>0.94858630665067278</v>
      </c>
      <c r="O213" s="447">
        <v>1.2141015413324723</v>
      </c>
      <c r="P213" s="200">
        <v>0</v>
      </c>
      <c r="Q213" s="162">
        <v>0</v>
      </c>
      <c r="R213" s="162">
        <v>319937.43601000617</v>
      </c>
      <c r="S213" s="162">
        <v>456867.64184388961</v>
      </c>
      <c r="T213" s="162">
        <v>310088.91539368476</v>
      </c>
      <c r="U213" s="314">
        <f t="shared" si="4"/>
        <v>1086893.9932475805</v>
      </c>
      <c r="V213" s="44"/>
      <c r="W213" s="44"/>
      <c r="X213" s="110"/>
      <c r="Y213" s="110"/>
      <c r="Z213" s="111"/>
    </row>
    <row r="214" spans="1:26" s="45" customFormat="1" x14ac:dyDescent="0.25">
      <c r="A214" s="128">
        <v>681</v>
      </c>
      <c r="B214" s="124" t="s">
        <v>218</v>
      </c>
      <c r="C214" s="416">
        <v>3308</v>
      </c>
      <c r="D214" s="420">
        <v>0.93268333333333331</v>
      </c>
      <c r="E214" s="428">
        <v>0</v>
      </c>
      <c r="F214" s="158">
        <v>0</v>
      </c>
      <c r="G214" s="427">
        <v>0</v>
      </c>
      <c r="H214" s="272">
        <v>1018</v>
      </c>
      <c r="I214" s="15">
        <v>1203</v>
      </c>
      <c r="J214" s="337">
        <v>0.84621778886118038</v>
      </c>
      <c r="K214" s="435">
        <v>0.84640153947628693</v>
      </c>
      <c r="L214" s="442">
        <v>0.60107680069001301</v>
      </c>
      <c r="M214" s="14">
        <f>Lisäosat[[#This Row],[HYTE-kerroin (sis. Kulttuurihyte)]]*Lisäosat[[#This Row],[Asukasmäärä 31.12.2022]]</f>
        <v>1988.362056682563</v>
      </c>
      <c r="N214" s="435">
        <f>Lisäosat[[#This Row],[HYTE-kerroin (sis. Kulttuurihyte)]]/$N$7</f>
        <v>0.87791513736082039</v>
      </c>
      <c r="O214" s="447">
        <v>0</v>
      </c>
      <c r="P214" s="200">
        <v>193109.95764866666</v>
      </c>
      <c r="Q214" s="162">
        <v>0</v>
      </c>
      <c r="R214" s="162">
        <v>36678.641432896999</v>
      </c>
      <c r="S214" s="162">
        <v>56079.006628463052</v>
      </c>
      <c r="T214" s="162">
        <v>0</v>
      </c>
      <c r="U214" s="314">
        <f t="shared" si="4"/>
        <v>285867.60571002669</v>
      </c>
      <c r="V214" s="44"/>
      <c r="W214" s="44"/>
      <c r="X214" s="110"/>
      <c r="Y214" s="110"/>
      <c r="Z214" s="111"/>
    </row>
    <row r="215" spans="1:26" s="45" customFormat="1" x14ac:dyDescent="0.25">
      <c r="A215" s="128">
        <v>683</v>
      </c>
      <c r="B215" s="124" t="s">
        <v>219</v>
      </c>
      <c r="C215" s="416">
        <v>3618</v>
      </c>
      <c r="D215" s="420">
        <v>1.7670166666666667</v>
      </c>
      <c r="E215" s="428">
        <v>0</v>
      </c>
      <c r="F215" s="158">
        <v>0</v>
      </c>
      <c r="G215" s="427">
        <v>0</v>
      </c>
      <c r="H215" s="272">
        <v>1188</v>
      </c>
      <c r="I215" s="15">
        <v>1201</v>
      </c>
      <c r="J215" s="337">
        <v>0.98917568692756042</v>
      </c>
      <c r="K215" s="435">
        <v>0.98939047990794204</v>
      </c>
      <c r="L215" s="442">
        <v>0.47951964600533098</v>
      </c>
      <c r="M215" s="14">
        <f>Lisäosat[[#This Row],[HYTE-kerroin (sis. Kulttuurihyte)]]*Lisäosat[[#This Row],[Asukasmäärä 31.12.2022]]</f>
        <v>1734.9020792472875</v>
      </c>
      <c r="N215" s="435">
        <f>Lisäosat[[#This Row],[HYTE-kerroin (sis. Kulttuurihyte)]]/$N$7</f>
        <v>0.7003723241467914</v>
      </c>
      <c r="O215" s="447">
        <v>0</v>
      </c>
      <c r="P215" s="200">
        <v>1200426.0591510003</v>
      </c>
      <c r="Q215" s="162">
        <v>0</v>
      </c>
      <c r="R215" s="162">
        <v>46892.953307620839</v>
      </c>
      <c r="S215" s="162">
        <v>48930.517897815291</v>
      </c>
      <c r="T215" s="162">
        <v>0</v>
      </c>
      <c r="U215" s="314">
        <f t="shared" si="4"/>
        <v>1296249.5303564365</v>
      </c>
      <c r="V215" s="44"/>
      <c r="W215" s="44"/>
      <c r="X215" s="110"/>
      <c r="Y215" s="110"/>
      <c r="Z215" s="111"/>
    </row>
    <row r="216" spans="1:26" s="45" customFormat="1" x14ac:dyDescent="0.25">
      <c r="A216" s="128">
        <v>684</v>
      </c>
      <c r="B216" s="124" t="s">
        <v>220</v>
      </c>
      <c r="C216" s="416">
        <v>38667</v>
      </c>
      <c r="D216" s="420">
        <v>0</v>
      </c>
      <c r="E216" s="428">
        <v>0</v>
      </c>
      <c r="F216" s="158">
        <v>3</v>
      </c>
      <c r="G216" s="427">
        <v>7.7585538055706418E-5</v>
      </c>
      <c r="H216" s="272">
        <v>16820</v>
      </c>
      <c r="I216" s="15">
        <v>16420</v>
      </c>
      <c r="J216" s="337">
        <v>1.0243605359317904</v>
      </c>
      <c r="K216" s="435">
        <v>1.0245829690702166</v>
      </c>
      <c r="L216" s="442">
        <v>0.66935527243067505</v>
      </c>
      <c r="M216" s="14">
        <f>Lisäosat[[#This Row],[HYTE-kerroin (sis. Kulttuurihyte)]]*Lisäosat[[#This Row],[Asukasmäärä 31.12.2022]]</f>
        <v>25881.960319076912</v>
      </c>
      <c r="N216" s="435">
        <f>Lisäosat[[#This Row],[HYTE-kerroin (sis. Kulttuurihyte)]]/$N$7</f>
        <v>0.97764066965249807</v>
      </c>
      <c r="O216" s="447">
        <v>0</v>
      </c>
      <c r="P216" s="200">
        <v>0</v>
      </c>
      <c r="Q216" s="162">
        <v>0</v>
      </c>
      <c r="R216" s="162">
        <v>518989.90061199863</v>
      </c>
      <c r="S216" s="162">
        <v>729964.95754538011</v>
      </c>
      <c r="T216" s="162">
        <v>0</v>
      </c>
      <c r="U216" s="314">
        <f t="shared" si="4"/>
        <v>1248954.8581573786</v>
      </c>
      <c r="V216" s="44"/>
      <c r="W216" s="44"/>
      <c r="X216" s="110"/>
      <c r="Y216" s="110"/>
      <c r="Z216" s="111"/>
    </row>
    <row r="217" spans="1:26" s="45" customFormat="1" x14ac:dyDescent="0.25">
      <c r="A217" s="128">
        <v>686</v>
      </c>
      <c r="B217" s="124" t="s">
        <v>221</v>
      </c>
      <c r="C217" s="416">
        <v>2964</v>
      </c>
      <c r="D217" s="420">
        <v>1.22455</v>
      </c>
      <c r="E217" s="428">
        <v>0</v>
      </c>
      <c r="F217" s="158">
        <v>0</v>
      </c>
      <c r="G217" s="427">
        <v>0</v>
      </c>
      <c r="H217" s="272">
        <v>868</v>
      </c>
      <c r="I217" s="15">
        <v>1032</v>
      </c>
      <c r="J217" s="337">
        <v>0.84108527131782951</v>
      </c>
      <c r="K217" s="435">
        <v>0.841267907440582</v>
      </c>
      <c r="L217" s="442">
        <v>0.66547007373647105</v>
      </c>
      <c r="M217" s="14">
        <f>Lisäosat[[#This Row],[HYTE-kerroin (sis. Kulttuurihyte)]]*Lisäosat[[#This Row],[Asukasmäärä 31.12.2022]]</f>
        <v>1972.4532985549001</v>
      </c>
      <c r="N217" s="435">
        <f>Lisäosat[[#This Row],[HYTE-kerroin (sis. Kulttuurihyte)]]/$N$7</f>
        <v>0.97196606244526496</v>
      </c>
      <c r="O217" s="447">
        <v>0</v>
      </c>
      <c r="P217" s="200">
        <v>340761.82268700004</v>
      </c>
      <c r="Q217" s="162">
        <v>0</v>
      </c>
      <c r="R217" s="162">
        <v>32665.086817265892</v>
      </c>
      <c r="S217" s="162">
        <v>55630.32206948474</v>
      </c>
      <c r="T217" s="162">
        <v>0</v>
      </c>
      <c r="U217" s="314">
        <f t="shared" si="4"/>
        <v>429057.23157375067</v>
      </c>
      <c r="V217" s="44"/>
      <c r="W217" s="44"/>
      <c r="X217" s="110"/>
      <c r="Y217" s="110"/>
      <c r="Z217" s="111"/>
    </row>
    <row r="218" spans="1:26" s="45" customFormat="1" x14ac:dyDescent="0.25">
      <c r="A218" s="128">
        <v>687</v>
      </c>
      <c r="B218" s="124" t="s">
        <v>222</v>
      </c>
      <c r="C218" s="416">
        <v>1477</v>
      </c>
      <c r="D218" s="420">
        <v>1.7679666666666667</v>
      </c>
      <c r="E218" s="428">
        <v>0</v>
      </c>
      <c r="F218" s="158">
        <v>0</v>
      </c>
      <c r="G218" s="427">
        <v>0</v>
      </c>
      <c r="H218" s="272">
        <v>407</v>
      </c>
      <c r="I218" s="15">
        <v>449</v>
      </c>
      <c r="J218" s="337">
        <v>0.90645879732739421</v>
      </c>
      <c r="K218" s="435">
        <v>0.90665562888041773</v>
      </c>
      <c r="L218" s="442">
        <v>0.441752683243119</v>
      </c>
      <c r="M218" s="14">
        <f>Lisäosat[[#This Row],[HYTE-kerroin (sis. Kulttuurihyte)]]*Lisäosat[[#This Row],[Asukasmäärä 31.12.2022]]</f>
        <v>652.46871315008673</v>
      </c>
      <c r="N218" s="435">
        <f>Lisäosat[[#This Row],[HYTE-kerroin (sis. Kulttuurihyte)]]/$N$7</f>
        <v>0.64521100655305574</v>
      </c>
      <c r="O218" s="447">
        <v>0</v>
      </c>
      <c r="P218" s="200">
        <v>490321.316177</v>
      </c>
      <c r="Q218" s="162">
        <v>0</v>
      </c>
      <c r="R218" s="162">
        <v>17542.607766518537</v>
      </c>
      <c r="S218" s="162">
        <v>18401.979240468852</v>
      </c>
      <c r="T218" s="162">
        <v>0</v>
      </c>
      <c r="U218" s="314">
        <f t="shared" si="4"/>
        <v>526265.90318398736</v>
      </c>
      <c r="V218" s="44"/>
      <c r="W218" s="44"/>
      <c r="X218" s="110"/>
      <c r="Y218" s="110"/>
      <c r="Z218" s="111"/>
    </row>
    <row r="219" spans="1:26" s="45" customFormat="1" x14ac:dyDescent="0.25">
      <c r="A219" s="128">
        <v>689</v>
      </c>
      <c r="B219" s="124" t="s">
        <v>223</v>
      </c>
      <c r="C219" s="416">
        <v>3093</v>
      </c>
      <c r="D219" s="420">
        <v>1.0862000000000001</v>
      </c>
      <c r="E219" s="428">
        <v>0</v>
      </c>
      <c r="F219" s="158">
        <v>0</v>
      </c>
      <c r="G219" s="427">
        <v>0</v>
      </c>
      <c r="H219" s="272">
        <v>894</v>
      </c>
      <c r="I219" s="15">
        <v>963</v>
      </c>
      <c r="J219" s="337">
        <v>0.92834890965732086</v>
      </c>
      <c r="K219" s="435">
        <v>0.92855049450395077</v>
      </c>
      <c r="L219" s="442">
        <v>0.60035673452594596</v>
      </c>
      <c r="M219" s="14">
        <f>Lisäosat[[#This Row],[HYTE-kerroin (sis. Kulttuurihyte)]]*Lisäosat[[#This Row],[Asukasmäärä 31.12.2022]]</f>
        <v>1856.9033798887508</v>
      </c>
      <c r="N219" s="435">
        <f>Lisäosat[[#This Row],[HYTE-kerroin (sis. Kulttuurihyte)]]/$N$7</f>
        <v>0.87686342985088139</v>
      </c>
      <c r="O219" s="447">
        <v>0</v>
      </c>
      <c r="P219" s="200">
        <v>315417.60449100006</v>
      </c>
      <c r="Q219" s="162">
        <v>0</v>
      </c>
      <c r="R219" s="162">
        <v>37623.287501459425</v>
      </c>
      <c r="S219" s="162">
        <v>52371.39614449066</v>
      </c>
      <c r="T219" s="162">
        <v>0</v>
      </c>
      <c r="U219" s="314">
        <f t="shared" si="4"/>
        <v>405412.28813695011</v>
      </c>
      <c r="V219" s="44"/>
      <c r="W219" s="44"/>
      <c r="X219" s="110"/>
      <c r="Y219" s="110"/>
      <c r="Z219" s="111"/>
    </row>
    <row r="220" spans="1:26" s="45" customFormat="1" x14ac:dyDescent="0.25">
      <c r="A220" s="128">
        <v>691</v>
      </c>
      <c r="B220" s="124" t="s">
        <v>224</v>
      </c>
      <c r="C220" s="416">
        <v>2636</v>
      </c>
      <c r="D220" s="420">
        <v>1.246</v>
      </c>
      <c r="E220" s="428">
        <v>0</v>
      </c>
      <c r="F220" s="158">
        <v>0</v>
      </c>
      <c r="G220" s="427">
        <v>0</v>
      </c>
      <c r="H220" s="272">
        <v>904</v>
      </c>
      <c r="I220" s="15">
        <v>980</v>
      </c>
      <c r="J220" s="337">
        <v>0.92244897959183669</v>
      </c>
      <c r="K220" s="435">
        <v>0.92264928330754159</v>
      </c>
      <c r="L220" s="442">
        <v>0.58156177990236801</v>
      </c>
      <c r="M220" s="14">
        <f>Lisäosat[[#This Row],[HYTE-kerroin (sis. Kulttuurihyte)]]*Lisäosat[[#This Row],[Asukasmäärä 31.12.2022]]</f>
        <v>1532.9968518226422</v>
      </c>
      <c r="N220" s="435">
        <f>Lisäosat[[#This Row],[HYTE-kerroin (sis. Kulttuurihyte)]]/$N$7</f>
        <v>0.84941207063836976</v>
      </c>
      <c r="O220" s="447">
        <v>0</v>
      </c>
      <c r="P220" s="200">
        <v>308361.15156000003</v>
      </c>
      <c r="Q220" s="162">
        <v>0</v>
      </c>
      <c r="R220" s="162">
        <v>31860.555991462701</v>
      </c>
      <c r="S220" s="162">
        <v>43236.059713494957</v>
      </c>
      <c r="T220" s="162">
        <v>0</v>
      </c>
      <c r="U220" s="314">
        <f t="shared" si="4"/>
        <v>383457.76726495771</v>
      </c>
      <c r="V220" s="44"/>
      <c r="W220" s="44"/>
      <c r="X220" s="110"/>
      <c r="Y220" s="110"/>
      <c r="Z220" s="111"/>
    </row>
    <row r="221" spans="1:26" s="45" customFormat="1" x14ac:dyDescent="0.25">
      <c r="A221" s="128">
        <v>694</v>
      </c>
      <c r="B221" s="124" t="s">
        <v>225</v>
      </c>
      <c r="C221" s="416">
        <v>28349</v>
      </c>
      <c r="D221" s="420">
        <v>0</v>
      </c>
      <c r="E221" s="428">
        <v>0</v>
      </c>
      <c r="F221" s="158">
        <v>2</v>
      </c>
      <c r="G221" s="427">
        <v>7.0549225722247702E-5</v>
      </c>
      <c r="H221" s="272">
        <v>11711</v>
      </c>
      <c r="I221" s="15">
        <v>12233</v>
      </c>
      <c r="J221" s="337">
        <v>0.95732853756233138</v>
      </c>
      <c r="K221" s="435">
        <v>0.95753641514414511</v>
      </c>
      <c r="L221" s="442">
        <v>0.763497474255041</v>
      </c>
      <c r="M221" s="14">
        <f>Lisäosat[[#This Row],[HYTE-kerroin (sis. Kulttuurihyte)]]*Lisäosat[[#This Row],[Asukasmäärä 31.12.2022]]</f>
        <v>21644.389897656158</v>
      </c>
      <c r="N221" s="435">
        <f>Lisäosat[[#This Row],[HYTE-kerroin (sis. Kulttuurihyte)]]/$N$7</f>
        <v>1.1151420071707829</v>
      </c>
      <c r="O221" s="447">
        <v>0</v>
      </c>
      <c r="P221" s="200">
        <v>0</v>
      </c>
      <c r="Q221" s="162">
        <v>0</v>
      </c>
      <c r="R221" s="162">
        <v>355602.11781126994</v>
      </c>
      <c r="S221" s="162">
        <v>610450.13430040411</v>
      </c>
      <c r="T221" s="162">
        <v>0</v>
      </c>
      <c r="U221" s="314">
        <f t="shared" si="4"/>
        <v>966052.25211167405</v>
      </c>
      <c r="V221" s="44"/>
      <c r="W221" s="44"/>
      <c r="X221" s="110"/>
      <c r="Y221" s="110"/>
      <c r="Z221" s="111"/>
    </row>
    <row r="222" spans="1:26" s="45" customFormat="1" x14ac:dyDescent="0.25">
      <c r="A222" s="128">
        <v>697</v>
      </c>
      <c r="B222" s="124" t="s">
        <v>226</v>
      </c>
      <c r="C222" s="416">
        <v>1174</v>
      </c>
      <c r="D222" s="420">
        <v>1.0741833333333333</v>
      </c>
      <c r="E222" s="428">
        <v>0</v>
      </c>
      <c r="F222" s="158">
        <v>0</v>
      </c>
      <c r="G222" s="427">
        <v>0</v>
      </c>
      <c r="H222" s="272">
        <v>280</v>
      </c>
      <c r="I222" s="15">
        <v>433</v>
      </c>
      <c r="J222" s="337">
        <v>0.64665127020785218</v>
      </c>
      <c r="K222" s="435">
        <v>0.64679168626885231</v>
      </c>
      <c r="L222" s="442">
        <v>0.80262870956693899</v>
      </c>
      <c r="M222" s="14">
        <f>Lisäosat[[#This Row],[HYTE-kerroin (sis. Kulttuurihyte)]]*Lisäosat[[#This Row],[Asukasmäärä 31.12.2022]]</f>
        <v>942.28610503158643</v>
      </c>
      <c r="N222" s="435">
        <f>Lisäosat[[#This Row],[HYTE-kerroin (sis. Kulttuurihyte)]]/$N$7</f>
        <v>1.1722959412179905</v>
      </c>
      <c r="O222" s="447">
        <v>0</v>
      </c>
      <c r="P222" s="200">
        <v>118397.5504415</v>
      </c>
      <c r="Q222" s="162">
        <v>0</v>
      </c>
      <c r="R222" s="162">
        <v>9947.2680598031875</v>
      </c>
      <c r="S222" s="162">
        <v>26575.878649655369</v>
      </c>
      <c r="T222" s="162">
        <v>0</v>
      </c>
      <c r="U222" s="314">
        <f t="shared" si="4"/>
        <v>154920.69715095856</v>
      </c>
      <c r="V222" s="44"/>
      <c r="W222" s="44"/>
      <c r="X222" s="110"/>
      <c r="Y222" s="110"/>
      <c r="Z222" s="111"/>
    </row>
    <row r="223" spans="1:26" s="45" customFormat="1" x14ac:dyDescent="0.25">
      <c r="A223" s="128">
        <v>698</v>
      </c>
      <c r="B223" s="124" t="s">
        <v>227</v>
      </c>
      <c r="C223" s="416">
        <v>64535</v>
      </c>
      <c r="D223" s="420">
        <v>0</v>
      </c>
      <c r="E223" s="428">
        <v>0</v>
      </c>
      <c r="F223" s="158">
        <v>197</v>
      </c>
      <c r="G223" s="427">
        <v>3.0526071124196172E-3</v>
      </c>
      <c r="H223" s="272">
        <v>27213</v>
      </c>
      <c r="I223" s="15">
        <v>27798</v>
      </c>
      <c r="J223" s="337">
        <v>0.97895532052665657</v>
      </c>
      <c r="K223" s="435">
        <v>0.97916789422184058</v>
      </c>
      <c r="L223" s="442">
        <v>0.66041850043985495</v>
      </c>
      <c r="M223" s="14">
        <f>Lisäosat[[#This Row],[HYTE-kerroin (sis. Kulttuurihyte)]]*Lisäosat[[#This Row],[Asukasmäärä 31.12.2022]]</f>
        <v>42620.107925886041</v>
      </c>
      <c r="N223" s="435">
        <f>Lisäosat[[#This Row],[HYTE-kerroin (sis. Kulttuurihyte)]]/$N$7</f>
        <v>0.96458788271931983</v>
      </c>
      <c r="O223" s="447">
        <v>0.78345518283194548</v>
      </c>
      <c r="P223" s="200">
        <v>0</v>
      </c>
      <c r="Q223" s="162">
        <v>0</v>
      </c>
      <c r="R223" s="162">
        <v>827796.86070224491</v>
      </c>
      <c r="S223" s="162">
        <v>1202041.3017080352</v>
      </c>
      <c r="T223" s="162">
        <v>517737.26949437032</v>
      </c>
      <c r="U223" s="314">
        <f t="shared" si="4"/>
        <v>2547575.4319046503</v>
      </c>
      <c r="V223" s="44"/>
      <c r="W223" s="44"/>
      <c r="X223" s="110"/>
      <c r="Y223" s="110"/>
      <c r="Z223" s="111"/>
    </row>
    <row r="224" spans="1:26" s="45" customFormat="1" x14ac:dyDescent="0.25">
      <c r="A224" s="128">
        <v>700</v>
      </c>
      <c r="B224" s="124" t="s">
        <v>228</v>
      </c>
      <c r="C224" s="416">
        <v>4842</v>
      </c>
      <c r="D224" s="420">
        <v>7.9149999999999998E-2</v>
      </c>
      <c r="E224" s="428">
        <v>0</v>
      </c>
      <c r="F224" s="158">
        <v>0</v>
      </c>
      <c r="G224" s="427">
        <v>0</v>
      </c>
      <c r="H224" s="272">
        <v>1006</v>
      </c>
      <c r="I224" s="15">
        <v>1726</v>
      </c>
      <c r="J224" s="337">
        <v>0.58285052143684823</v>
      </c>
      <c r="K224" s="435">
        <v>0.58297708358578793</v>
      </c>
      <c r="L224" s="442">
        <v>0.703165131478385</v>
      </c>
      <c r="M224" s="14">
        <f>Lisäosat[[#This Row],[HYTE-kerroin (sis. Kulttuurihyte)]]*Lisäosat[[#This Row],[Asukasmäärä 31.12.2022]]</f>
        <v>3404.7255666183401</v>
      </c>
      <c r="N224" s="435">
        <f>Lisäosat[[#This Row],[HYTE-kerroin (sis. Kulttuurihyte)]]/$N$7</f>
        <v>1.0270223576763018</v>
      </c>
      <c r="O224" s="447">
        <v>0</v>
      </c>
      <c r="P224" s="200">
        <v>23987.260737000001</v>
      </c>
      <c r="Q224" s="162">
        <v>0</v>
      </c>
      <c r="R224" s="162">
        <v>36978.353007263242</v>
      </c>
      <c r="S224" s="162">
        <v>96025.583960823686</v>
      </c>
      <c r="T224" s="162">
        <v>0</v>
      </c>
      <c r="U224" s="314">
        <f t="shared" si="4"/>
        <v>156991.19770508693</v>
      </c>
      <c r="V224" s="44"/>
      <c r="W224" s="44"/>
      <c r="X224" s="110"/>
      <c r="Y224" s="110"/>
      <c r="Z224" s="111"/>
    </row>
    <row r="225" spans="1:26" s="45" customFormat="1" x14ac:dyDescent="0.25">
      <c r="A225" s="128">
        <v>702</v>
      </c>
      <c r="B225" s="124" t="s">
        <v>229</v>
      </c>
      <c r="C225" s="416">
        <v>4114</v>
      </c>
      <c r="D225" s="420">
        <v>1.0883333333333334</v>
      </c>
      <c r="E225" s="428">
        <v>0</v>
      </c>
      <c r="F225" s="158">
        <v>0</v>
      </c>
      <c r="G225" s="427">
        <v>0</v>
      </c>
      <c r="H225" s="272">
        <v>1400</v>
      </c>
      <c r="I225" s="15">
        <v>1463</v>
      </c>
      <c r="J225" s="337">
        <v>0.9569377990430622</v>
      </c>
      <c r="K225" s="435">
        <v>0.95714559177858194</v>
      </c>
      <c r="L225" s="442">
        <v>0.64147035020989396</v>
      </c>
      <c r="M225" s="14">
        <f>Lisäosat[[#This Row],[HYTE-kerroin (sis. Kulttuurihyte)]]*Lisäosat[[#This Row],[Asukasmäärä 31.12.2022]]</f>
        <v>2639.0090207635039</v>
      </c>
      <c r="N225" s="435">
        <f>Lisäosat[[#This Row],[HYTE-kerroin (sis. Kulttuurihyte)]]/$N$7</f>
        <v>0.936912770499428</v>
      </c>
      <c r="O225" s="447">
        <v>0</v>
      </c>
      <c r="P225" s="200">
        <v>420361.01195000001</v>
      </c>
      <c r="Q225" s="162">
        <v>0</v>
      </c>
      <c r="R225" s="162">
        <v>51583.830235959824</v>
      </c>
      <c r="S225" s="162">
        <v>74429.605951587029</v>
      </c>
      <c r="T225" s="162">
        <v>0</v>
      </c>
      <c r="U225" s="314">
        <f t="shared" si="4"/>
        <v>546374.44813754689</v>
      </c>
      <c r="V225" s="44"/>
      <c r="W225" s="44"/>
      <c r="X225" s="110"/>
      <c r="Y225" s="110"/>
      <c r="Z225" s="111"/>
    </row>
    <row r="226" spans="1:26" s="45" customFormat="1" x14ac:dyDescent="0.25">
      <c r="A226" s="128">
        <v>704</v>
      </c>
      <c r="B226" s="124" t="s">
        <v>230</v>
      </c>
      <c r="C226" s="416">
        <v>6428</v>
      </c>
      <c r="D226" s="420">
        <v>0</v>
      </c>
      <c r="E226" s="428">
        <v>0</v>
      </c>
      <c r="F226" s="158">
        <v>0</v>
      </c>
      <c r="G226" s="427">
        <v>0</v>
      </c>
      <c r="H226" s="272">
        <v>2008</v>
      </c>
      <c r="I226" s="15">
        <v>2986</v>
      </c>
      <c r="J226" s="337">
        <v>0.67247153382451441</v>
      </c>
      <c r="K226" s="435">
        <v>0.67261755658556777</v>
      </c>
      <c r="L226" s="442">
        <v>0.81464276330241003</v>
      </c>
      <c r="M226" s="14">
        <f>Lisäosat[[#This Row],[HYTE-kerroin (sis. Kulttuurihyte)]]*Lisäosat[[#This Row],[Asukasmäärä 31.12.2022]]</f>
        <v>5236.5236825078919</v>
      </c>
      <c r="N226" s="435">
        <f>Lisäosat[[#This Row],[HYTE-kerroin (sis. Kulttuurihyte)]]/$N$7</f>
        <v>1.1898433155690358</v>
      </c>
      <c r="O226" s="447">
        <v>0.52944698412708358</v>
      </c>
      <c r="P226" s="200">
        <v>0</v>
      </c>
      <c r="Q226" s="162">
        <v>0</v>
      </c>
      <c r="R226" s="162">
        <v>56638.972063889589</v>
      </c>
      <c r="S226" s="162">
        <v>147688.92079514556</v>
      </c>
      <c r="T226" s="162">
        <v>34849.640591041461</v>
      </c>
      <c r="U226" s="314">
        <f t="shared" si="4"/>
        <v>239177.53345007659</v>
      </c>
      <c r="V226" s="44"/>
      <c r="W226" s="44"/>
      <c r="X226" s="110"/>
      <c r="Y226" s="110"/>
      <c r="Z226" s="111"/>
    </row>
    <row r="227" spans="1:26" s="45" customFormat="1" x14ac:dyDescent="0.25">
      <c r="A227" s="128">
        <v>707</v>
      </c>
      <c r="B227" s="124" t="s">
        <v>231</v>
      </c>
      <c r="C227" s="416">
        <v>1960</v>
      </c>
      <c r="D227" s="420">
        <v>1.4392333333333334</v>
      </c>
      <c r="E227" s="428">
        <v>0</v>
      </c>
      <c r="F227" s="158">
        <v>0</v>
      </c>
      <c r="G227" s="427">
        <v>0</v>
      </c>
      <c r="H227" s="272">
        <v>491</v>
      </c>
      <c r="I227" s="15">
        <v>614</v>
      </c>
      <c r="J227" s="337">
        <v>0.79967426710097722</v>
      </c>
      <c r="K227" s="435">
        <v>0.79984791109711972</v>
      </c>
      <c r="L227" s="442">
        <v>0.69707981096372695</v>
      </c>
      <c r="M227" s="14">
        <f>Lisäosat[[#This Row],[HYTE-kerroin (sis. Kulttuurihyte)]]*Lisäosat[[#This Row],[Asukasmäärä 31.12.2022]]</f>
        <v>1366.2764294889048</v>
      </c>
      <c r="N227" s="435">
        <f>Lisäosat[[#This Row],[HYTE-kerroin (sis. Kulttuurihyte)]]/$N$7</f>
        <v>1.0181343170974975</v>
      </c>
      <c r="O227" s="447">
        <v>0</v>
      </c>
      <c r="P227" s="200">
        <v>264839.94614000001</v>
      </c>
      <c r="Q227" s="162">
        <v>0</v>
      </c>
      <c r="R227" s="162">
        <v>20536.894965329644</v>
      </c>
      <c r="S227" s="162">
        <v>38533.940379779247</v>
      </c>
      <c r="T227" s="162">
        <v>0</v>
      </c>
      <c r="U227" s="314">
        <f t="shared" si="4"/>
        <v>323910.78148510895</v>
      </c>
      <c r="V227" s="44"/>
      <c r="W227" s="44"/>
      <c r="X227" s="110"/>
      <c r="Y227" s="110"/>
      <c r="Z227" s="111"/>
    </row>
    <row r="228" spans="1:26" s="45" customFormat="1" x14ac:dyDescent="0.25">
      <c r="A228" s="128">
        <v>710</v>
      </c>
      <c r="B228" s="124" t="s">
        <v>232</v>
      </c>
      <c r="C228" s="416">
        <v>27306</v>
      </c>
      <c r="D228" s="420">
        <v>0</v>
      </c>
      <c r="E228" s="428">
        <v>0</v>
      </c>
      <c r="F228" s="158">
        <v>1</v>
      </c>
      <c r="G228" s="427">
        <v>3.6621987841500034E-5</v>
      </c>
      <c r="H228" s="272">
        <v>9758</v>
      </c>
      <c r="I228" s="15">
        <v>11304</v>
      </c>
      <c r="J228" s="337">
        <v>0.86323425336164195</v>
      </c>
      <c r="K228" s="435">
        <v>0.86342169898985277</v>
      </c>
      <c r="L228" s="442">
        <v>0.48874187543994502</v>
      </c>
      <c r="M228" s="14">
        <f>Lisäosat[[#This Row],[HYTE-kerroin (sis. Kulttuurihyte)]]*Lisäosat[[#This Row],[Asukasmäärä 31.12.2022]]</f>
        <v>13345.585650763138</v>
      </c>
      <c r="N228" s="435">
        <f>Lisäosat[[#This Row],[HYTE-kerroin (sis. Kulttuurihyte)]]/$N$7</f>
        <v>0.71384204184604028</v>
      </c>
      <c r="O228" s="447">
        <v>0</v>
      </c>
      <c r="P228" s="200">
        <v>0</v>
      </c>
      <c r="Q228" s="162">
        <v>0</v>
      </c>
      <c r="R228" s="162">
        <v>308853.36715528165</v>
      </c>
      <c r="S228" s="162">
        <v>376393.81804465241</v>
      </c>
      <c r="T228" s="162">
        <v>0</v>
      </c>
      <c r="U228" s="314">
        <f t="shared" si="4"/>
        <v>685247.18519993406</v>
      </c>
      <c r="V228" s="44"/>
      <c r="W228" s="44"/>
      <c r="X228" s="110"/>
      <c r="Y228" s="110"/>
      <c r="Z228" s="111"/>
    </row>
    <row r="229" spans="1:26" s="45" customFormat="1" x14ac:dyDescent="0.25">
      <c r="A229" s="128">
        <v>729</v>
      </c>
      <c r="B229" s="124" t="s">
        <v>233</v>
      </c>
      <c r="C229" s="416">
        <v>8975</v>
      </c>
      <c r="D229" s="420">
        <v>0.7809166666666667</v>
      </c>
      <c r="E229" s="428">
        <v>0</v>
      </c>
      <c r="F229" s="158">
        <v>0</v>
      </c>
      <c r="G229" s="427">
        <v>0</v>
      </c>
      <c r="H229" s="272">
        <v>2873</v>
      </c>
      <c r="I229" s="15">
        <v>3070</v>
      </c>
      <c r="J229" s="337">
        <v>0.93583061889250818</v>
      </c>
      <c r="K229" s="435">
        <v>0.93603382834298376</v>
      </c>
      <c r="L229" s="442">
        <v>0.64043894185166195</v>
      </c>
      <c r="M229" s="14">
        <f>Lisäosat[[#This Row],[HYTE-kerroin (sis. Kulttuurihyte)]]*Lisäosat[[#This Row],[Asukasmäärä 31.12.2022]]</f>
        <v>5747.9395031186659</v>
      </c>
      <c r="N229" s="435">
        <f>Lisäosat[[#This Row],[HYTE-kerroin (sis. Kulttuurihyte)]]/$N$7</f>
        <v>0.93540632571657689</v>
      </c>
      <c r="O229" s="447">
        <v>0</v>
      </c>
      <c r="P229" s="200">
        <v>438676.22814583336</v>
      </c>
      <c r="Q229" s="162">
        <v>0</v>
      </c>
      <c r="R229" s="162">
        <v>110051.83728285546</v>
      </c>
      <c r="S229" s="162">
        <v>162112.69794254421</v>
      </c>
      <c r="T229" s="162">
        <v>0</v>
      </c>
      <c r="U229" s="314">
        <f t="shared" si="4"/>
        <v>710840.76337123301</v>
      </c>
      <c r="V229" s="44"/>
      <c r="W229" s="44"/>
      <c r="X229" s="110"/>
      <c r="Y229" s="110"/>
      <c r="Z229" s="111"/>
    </row>
    <row r="230" spans="1:26" s="45" customFormat="1" x14ac:dyDescent="0.25">
      <c r="A230" s="128">
        <v>732</v>
      </c>
      <c r="B230" s="124" t="s">
        <v>234</v>
      </c>
      <c r="C230" s="416">
        <v>3336</v>
      </c>
      <c r="D230" s="420">
        <v>1.7943166666666666</v>
      </c>
      <c r="E230" s="428">
        <v>0</v>
      </c>
      <c r="F230" s="158">
        <v>2</v>
      </c>
      <c r="G230" s="427">
        <v>5.9952038369304552E-4</v>
      </c>
      <c r="H230" s="272">
        <v>1072</v>
      </c>
      <c r="I230" s="15">
        <v>1151</v>
      </c>
      <c r="J230" s="337">
        <v>0.93136403127715028</v>
      </c>
      <c r="K230" s="435">
        <v>0.93156627083756616</v>
      </c>
      <c r="L230" s="442">
        <v>0.68756954455394703</v>
      </c>
      <c r="M230" s="14">
        <f>Lisäosat[[#This Row],[HYTE-kerroin (sis. Kulttuurihyte)]]*Lisäosat[[#This Row],[Asukasmäärä 31.12.2022]]</f>
        <v>2293.7320006319674</v>
      </c>
      <c r="N230" s="435">
        <f>Lisäosat[[#This Row],[HYTE-kerroin (sis. Kulttuurihyte)]]/$N$7</f>
        <v>1.0042439010443487</v>
      </c>
      <c r="O230" s="447">
        <v>0</v>
      </c>
      <c r="P230" s="200">
        <v>1123961.2519080001</v>
      </c>
      <c r="Q230" s="162">
        <v>0</v>
      </c>
      <c r="R230" s="162">
        <v>40710.936541634983</v>
      </c>
      <c r="S230" s="162">
        <v>64691.544296499014</v>
      </c>
      <c r="T230" s="162">
        <v>0</v>
      </c>
      <c r="U230" s="314">
        <f t="shared" si="4"/>
        <v>1229363.7327461343</v>
      </c>
      <c r="V230" s="44"/>
      <c r="W230" s="44"/>
      <c r="X230" s="110"/>
      <c r="Y230" s="110"/>
      <c r="Z230" s="111"/>
    </row>
    <row r="231" spans="1:26" s="45" customFormat="1" x14ac:dyDescent="0.25">
      <c r="A231" s="128">
        <v>734</v>
      </c>
      <c r="B231" s="124" t="s">
        <v>235</v>
      </c>
      <c r="C231" s="416">
        <v>50933</v>
      </c>
      <c r="D231" s="420">
        <v>0</v>
      </c>
      <c r="E231" s="428">
        <v>0</v>
      </c>
      <c r="F231" s="158">
        <v>0</v>
      </c>
      <c r="G231" s="427">
        <v>0</v>
      </c>
      <c r="H231" s="272">
        <v>18226</v>
      </c>
      <c r="I231" s="15">
        <v>20802</v>
      </c>
      <c r="J231" s="337">
        <v>0.87616575329295265</v>
      </c>
      <c r="K231" s="435">
        <v>0.87635600691113713</v>
      </c>
      <c r="L231" s="442">
        <v>0.632436347978233</v>
      </c>
      <c r="M231" s="14">
        <f>Lisäosat[[#This Row],[HYTE-kerroin (sis. Kulttuurihyte)]]*Lisäosat[[#This Row],[Asukasmäärä 31.12.2022]]</f>
        <v>32211.880511575342</v>
      </c>
      <c r="N231" s="435">
        <f>Lisäosat[[#This Row],[HYTE-kerroin (sis. Kulttuurihyte)]]/$N$7</f>
        <v>0.92371797192955807</v>
      </c>
      <c r="O231" s="447">
        <v>0</v>
      </c>
      <c r="P231" s="200">
        <v>0</v>
      </c>
      <c r="Q231" s="162">
        <v>0</v>
      </c>
      <c r="R231" s="162">
        <v>584724.27055006474</v>
      </c>
      <c r="S231" s="162">
        <v>908491.61733540474</v>
      </c>
      <c r="T231" s="162">
        <v>0</v>
      </c>
      <c r="U231" s="314">
        <f t="shared" si="4"/>
        <v>1493215.8878854695</v>
      </c>
      <c r="V231" s="44"/>
      <c r="W231" s="44"/>
      <c r="X231" s="110"/>
      <c r="Y231" s="110"/>
      <c r="Z231" s="111"/>
    </row>
    <row r="232" spans="1:26" s="45" customFormat="1" x14ac:dyDescent="0.25">
      <c r="A232" s="128">
        <v>738</v>
      </c>
      <c r="B232" s="124" t="s">
        <v>236</v>
      </c>
      <c r="C232" s="416">
        <v>2917</v>
      </c>
      <c r="D232" s="420">
        <v>0</v>
      </c>
      <c r="E232" s="428">
        <v>0</v>
      </c>
      <c r="F232" s="158">
        <v>0</v>
      </c>
      <c r="G232" s="427">
        <v>0</v>
      </c>
      <c r="H232" s="272">
        <v>730</v>
      </c>
      <c r="I232" s="15">
        <v>1272</v>
      </c>
      <c r="J232" s="337">
        <v>0.57389937106918243</v>
      </c>
      <c r="K232" s="435">
        <v>0.57402398953482014</v>
      </c>
      <c r="L232" s="442">
        <v>0.38461521416004801</v>
      </c>
      <c r="M232" s="14">
        <f>Lisäosat[[#This Row],[HYTE-kerroin (sis. Kulttuurihyte)]]*Lisäosat[[#This Row],[Asukasmäärä 31.12.2022]]</f>
        <v>1121.92257970486</v>
      </c>
      <c r="N232" s="435">
        <f>Lisäosat[[#This Row],[HYTE-kerroin (sis. Kulttuurihyte)]]/$N$7</f>
        <v>0.56175769582648971</v>
      </c>
      <c r="O232" s="447">
        <v>0</v>
      </c>
      <c r="P232" s="200">
        <v>0</v>
      </c>
      <c r="Q232" s="162">
        <v>0</v>
      </c>
      <c r="R232" s="162">
        <v>21935.006504897221</v>
      </c>
      <c r="S232" s="162">
        <v>31642.277407396559</v>
      </c>
      <c r="T232" s="162">
        <v>0</v>
      </c>
      <c r="U232" s="314">
        <f t="shared" si="4"/>
        <v>53577.28391229378</v>
      </c>
      <c r="V232" s="44"/>
      <c r="W232" s="44"/>
      <c r="X232" s="110"/>
      <c r="Y232" s="110"/>
      <c r="Z232" s="111"/>
    </row>
    <row r="233" spans="1:26" s="45" customFormat="1" x14ac:dyDescent="0.25">
      <c r="A233" s="128">
        <v>739</v>
      </c>
      <c r="B233" s="124" t="s">
        <v>237</v>
      </c>
      <c r="C233" s="416">
        <v>3256</v>
      </c>
      <c r="D233" s="420">
        <v>0.60026666666666662</v>
      </c>
      <c r="E233" s="428">
        <v>0</v>
      </c>
      <c r="F233" s="158">
        <v>0</v>
      </c>
      <c r="G233" s="427">
        <v>0</v>
      </c>
      <c r="H233" s="272">
        <v>940</v>
      </c>
      <c r="I233" s="15">
        <v>1148</v>
      </c>
      <c r="J233" s="337">
        <v>0.81881533101045301</v>
      </c>
      <c r="K233" s="435">
        <v>0.81899313136245744</v>
      </c>
      <c r="L233" s="442">
        <v>0.73120088604151701</v>
      </c>
      <c r="M233" s="14">
        <f>Lisäosat[[#This Row],[HYTE-kerroin (sis. Kulttuurihyte)]]*Lisäosat[[#This Row],[Asukasmäärä 31.12.2022]]</f>
        <v>2380.7900849511793</v>
      </c>
      <c r="N233" s="435">
        <f>Lisäosat[[#This Row],[HYTE-kerroin (sis. Kulttuurihyte)]]/$N$7</f>
        <v>1.0679705581226533</v>
      </c>
      <c r="O233" s="447">
        <v>0</v>
      </c>
      <c r="P233" s="200">
        <v>122330.16881066667</v>
      </c>
      <c r="Q233" s="162">
        <v>0</v>
      </c>
      <c r="R233" s="162">
        <v>34933.005427881719</v>
      </c>
      <c r="S233" s="162">
        <v>67146.897370246501</v>
      </c>
      <c r="T233" s="162">
        <v>0</v>
      </c>
      <c r="U233" s="314">
        <f t="shared" si="4"/>
        <v>224410.07160879488</v>
      </c>
      <c r="V233" s="44"/>
      <c r="W233" s="44"/>
      <c r="X233" s="110"/>
      <c r="Y233" s="110"/>
      <c r="Z233" s="111"/>
    </row>
    <row r="234" spans="1:26" s="45" customFormat="1" x14ac:dyDescent="0.25">
      <c r="A234" s="128">
        <v>740</v>
      </c>
      <c r="B234" s="124" t="s">
        <v>238</v>
      </c>
      <c r="C234" s="416">
        <v>32085</v>
      </c>
      <c r="D234" s="420">
        <v>0.3679</v>
      </c>
      <c r="E234" s="428">
        <v>0</v>
      </c>
      <c r="F234" s="158">
        <v>1</v>
      </c>
      <c r="G234" s="427">
        <v>3.1167212092878289E-5</v>
      </c>
      <c r="H234" s="272">
        <v>12009</v>
      </c>
      <c r="I234" s="15">
        <v>11836</v>
      </c>
      <c r="J234" s="337">
        <v>1.0146164244677256</v>
      </c>
      <c r="K234" s="435">
        <v>1.0148367417365745</v>
      </c>
      <c r="L234" s="442">
        <v>0.60412745937041401</v>
      </c>
      <c r="M234" s="14">
        <f>Lisäosat[[#This Row],[HYTE-kerroin (sis. Kulttuurihyte)]]*Lisäosat[[#This Row],[Asukasmäärä 31.12.2022]]</f>
        <v>19383.429533899733</v>
      </c>
      <c r="N234" s="435">
        <f>Lisäosat[[#This Row],[HYTE-kerroin (sis. Kulttuurihyte)]]/$N$7</f>
        <v>0.88237083991225929</v>
      </c>
      <c r="O234" s="447">
        <v>0</v>
      </c>
      <c r="P234" s="200">
        <v>738816.83518500009</v>
      </c>
      <c r="Q234" s="162">
        <v>0</v>
      </c>
      <c r="R234" s="162">
        <v>426549.58284789568</v>
      </c>
      <c r="S234" s="162">
        <v>546682.86877667322</v>
      </c>
      <c r="T234" s="162">
        <v>0</v>
      </c>
      <c r="U234" s="314">
        <f t="shared" si="4"/>
        <v>1712049.286809569</v>
      </c>
      <c r="V234" s="44"/>
      <c r="W234" s="44"/>
      <c r="X234" s="110"/>
      <c r="Y234" s="110"/>
      <c r="Z234" s="111"/>
    </row>
    <row r="235" spans="1:26" s="45" customFormat="1" x14ac:dyDescent="0.25">
      <c r="A235" s="128">
        <v>742</v>
      </c>
      <c r="B235" s="124" t="s">
        <v>239</v>
      </c>
      <c r="C235" s="416">
        <v>988</v>
      </c>
      <c r="D235" s="420">
        <v>1.9433833333333332</v>
      </c>
      <c r="E235" s="428">
        <v>0</v>
      </c>
      <c r="F235" s="158">
        <v>4</v>
      </c>
      <c r="G235" s="427">
        <v>4.048582995951417E-3</v>
      </c>
      <c r="H235" s="272">
        <v>332</v>
      </c>
      <c r="I235" s="15">
        <v>382</v>
      </c>
      <c r="J235" s="337">
        <v>0.86910994764397909</v>
      </c>
      <c r="K235" s="435">
        <v>0.86929866914047438</v>
      </c>
      <c r="L235" s="442">
        <v>0.48151611700187402</v>
      </c>
      <c r="M235" s="14">
        <f>Lisäosat[[#This Row],[HYTE-kerroin (sis. Kulttuurihyte)]]*Lisäosat[[#This Row],[Asukasmäärä 31.12.2022]]</f>
        <v>475.73792359785153</v>
      </c>
      <c r="N235" s="435">
        <f>Lisäosat[[#This Row],[HYTE-kerroin (sis. Kulttuurihyte)]]/$N$7</f>
        <v>0.70328831110079615</v>
      </c>
      <c r="O235" s="447">
        <v>0</v>
      </c>
      <c r="P235" s="200">
        <v>360530.17943799996</v>
      </c>
      <c r="Q235" s="162">
        <v>0</v>
      </c>
      <c r="R235" s="162">
        <v>11251.158814951332</v>
      </c>
      <c r="S235" s="162">
        <v>13417.531319908096</v>
      </c>
      <c r="T235" s="162">
        <v>0</v>
      </c>
      <c r="U235" s="314">
        <f t="shared" si="4"/>
        <v>385198.86957285937</v>
      </c>
      <c r="V235" s="44"/>
      <c r="W235" s="44"/>
      <c r="X235" s="110"/>
      <c r="Y235" s="110"/>
      <c r="Z235" s="111"/>
    </row>
    <row r="236" spans="1:26" s="45" customFormat="1" x14ac:dyDescent="0.25">
      <c r="A236" s="128">
        <v>743</v>
      </c>
      <c r="B236" s="124" t="s">
        <v>240</v>
      </c>
      <c r="C236" s="416">
        <v>65323</v>
      </c>
      <c r="D236" s="420">
        <v>0</v>
      </c>
      <c r="E236" s="428">
        <v>0</v>
      </c>
      <c r="F236" s="158">
        <v>3</v>
      </c>
      <c r="G236" s="427">
        <v>4.5925631094713961E-5</v>
      </c>
      <c r="H236" s="272">
        <v>32683</v>
      </c>
      <c r="I236" s="15">
        <v>29257</v>
      </c>
      <c r="J236" s="337">
        <v>1.1171001811532282</v>
      </c>
      <c r="K236" s="435">
        <v>1.1173427520943318</v>
      </c>
      <c r="L236" s="442">
        <v>0.70175791293588596</v>
      </c>
      <c r="M236" s="14">
        <f>Lisäosat[[#This Row],[HYTE-kerroin (sis. Kulttuurihyte)]]*Lisäosat[[#This Row],[Asukasmäärä 31.12.2022]]</f>
        <v>45840.932146710882</v>
      </c>
      <c r="N236" s="435">
        <f>Lisäosat[[#This Row],[HYTE-kerroin (sis. Kulttuurihyte)]]/$N$7</f>
        <v>1.024967015565915</v>
      </c>
      <c r="O236" s="447">
        <v>0.79963340669110627</v>
      </c>
      <c r="P236" s="200">
        <v>0</v>
      </c>
      <c r="Q236" s="162">
        <v>0</v>
      </c>
      <c r="R236" s="162">
        <v>956145.16579526023</v>
      </c>
      <c r="S236" s="162">
        <v>1292880.2021093548</v>
      </c>
      <c r="T236" s="162">
        <v>534880.79897889926</v>
      </c>
      <c r="U236" s="314">
        <f t="shared" si="4"/>
        <v>2783906.1668835143</v>
      </c>
      <c r="V236" s="44"/>
      <c r="W236" s="44"/>
      <c r="X236" s="110"/>
      <c r="Y236" s="110"/>
      <c r="Z236" s="111"/>
    </row>
    <row r="237" spans="1:26" s="45" customFormat="1" x14ac:dyDescent="0.25">
      <c r="A237" s="128">
        <v>746</v>
      </c>
      <c r="B237" s="124" t="s">
        <v>241</v>
      </c>
      <c r="C237" s="416">
        <v>4735</v>
      </c>
      <c r="D237" s="420">
        <v>0.17035</v>
      </c>
      <c r="E237" s="428">
        <v>0</v>
      </c>
      <c r="F237" s="158">
        <v>0</v>
      </c>
      <c r="G237" s="427">
        <v>0</v>
      </c>
      <c r="H237" s="272">
        <v>2198</v>
      </c>
      <c r="I237" s="15">
        <v>1800</v>
      </c>
      <c r="J237" s="337">
        <v>1.221111111111111</v>
      </c>
      <c r="K237" s="435">
        <v>1.2213762673400792</v>
      </c>
      <c r="L237" s="442">
        <v>0.67079652209921103</v>
      </c>
      <c r="M237" s="14">
        <f>Lisäosat[[#This Row],[HYTE-kerroin (sis. Kulttuurihyte)]]*Lisäosat[[#This Row],[Asukasmäärä 31.12.2022]]</f>
        <v>3176.2215321397643</v>
      </c>
      <c r="N237" s="435">
        <f>Lisäosat[[#This Row],[HYTE-kerroin (sis. Kulttuurihyte)]]/$N$7</f>
        <v>0.9797457166269804</v>
      </c>
      <c r="O237" s="447">
        <v>0</v>
      </c>
      <c r="P237" s="200">
        <v>50485.547777500004</v>
      </c>
      <c r="Q237" s="162">
        <v>0</v>
      </c>
      <c r="R237" s="162">
        <v>75760.137798704105</v>
      </c>
      <c r="S237" s="162">
        <v>89580.9431464972</v>
      </c>
      <c r="T237" s="162">
        <v>0</v>
      </c>
      <c r="U237" s="314">
        <f t="shared" si="4"/>
        <v>215826.62872270131</v>
      </c>
      <c r="V237" s="44"/>
      <c r="W237" s="44"/>
      <c r="X237" s="110"/>
      <c r="Y237" s="110"/>
      <c r="Z237" s="111"/>
    </row>
    <row r="238" spans="1:26" s="45" customFormat="1" x14ac:dyDescent="0.25">
      <c r="A238" s="128">
        <v>747</v>
      </c>
      <c r="B238" s="124" t="s">
        <v>242</v>
      </c>
      <c r="C238" s="416">
        <v>1308</v>
      </c>
      <c r="D238" s="420">
        <v>1.2231166666666669</v>
      </c>
      <c r="E238" s="428">
        <v>0</v>
      </c>
      <c r="F238" s="158">
        <v>0</v>
      </c>
      <c r="G238" s="427">
        <v>0</v>
      </c>
      <c r="H238" s="272">
        <v>379</v>
      </c>
      <c r="I238" s="15">
        <v>458</v>
      </c>
      <c r="J238" s="337">
        <v>0.82751091703056767</v>
      </c>
      <c r="K238" s="435">
        <v>0.82769060557176044</v>
      </c>
      <c r="L238" s="442">
        <v>0.35876010082824999</v>
      </c>
      <c r="M238" s="14">
        <f>Lisäosat[[#This Row],[HYTE-kerroin (sis. Kulttuurihyte)]]*Lisäosat[[#This Row],[Asukasmäärä 31.12.2022]]</f>
        <v>469.25821188335101</v>
      </c>
      <c r="N238" s="435">
        <f>Lisäosat[[#This Row],[HYTE-kerroin (sis. Kulttuurihyte)]]/$N$7</f>
        <v>0.52399447597487014</v>
      </c>
      <c r="O238" s="447">
        <v>0</v>
      </c>
      <c r="P238" s="200">
        <v>150200.65919100004</v>
      </c>
      <c r="Q238" s="162">
        <v>0</v>
      </c>
      <c r="R238" s="162">
        <v>14182.312988351001</v>
      </c>
      <c r="S238" s="162">
        <v>13234.779997045762</v>
      </c>
      <c r="T238" s="162">
        <v>0</v>
      </c>
      <c r="U238" s="314">
        <f t="shared" si="4"/>
        <v>177617.75217639681</v>
      </c>
      <c r="V238" s="44"/>
      <c r="W238" s="44"/>
      <c r="X238" s="110"/>
      <c r="Y238" s="110"/>
      <c r="Z238" s="111"/>
    </row>
    <row r="239" spans="1:26" s="45" customFormat="1" x14ac:dyDescent="0.25">
      <c r="A239" s="128">
        <v>748</v>
      </c>
      <c r="B239" s="124" t="s">
        <v>243</v>
      </c>
      <c r="C239" s="416">
        <v>4897</v>
      </c>
      <c r="D239" s="420">
        <v>0.54026666666666667</v>
      </c>
      <c r="E239" s="428">
        <v>0</v>
      </c>
      <c r="F239" s="158">
        <v>0</v>
      </c>
      <c r="G239" s="427">
        <v>0</v>
      </c>
      <c r="H239" s="272">
        <v>1604</v>
      </c>
      <c r="I239" s="15">
        <v>1803</v>
      </c>
      <c r="J239" s="337">
        <v>0.8896283971159179</v>
      </c>
      <c r="K239" s="435">
        <v>0.88982157405847118</v>
      </c>
      <c r="L239" s="442">
        <v>0.62160294758256396</v>
      </c>
      <c r="M239" s="14">
        <f>Lisäosat[[#This Row],[HYTE-kerroin (sis. Kulttuurihyte)]]*Lisäosat[[#This Row],[Asukasmäärä 31.12.2022]]</f>
        <v>3043.9896343118157</v>
      </c>
      <c r="N239" s="435">
        <f>Lisäosat[[#This Row],[HYTE-kerroin (sis. Kulttuurihyte)]]/$N$7</f>
        <v>0.90789502520206755</v>
      </c>
      <c r="O239" s="447">
        <v>0</v>
      </c>
      <c r="P239" s="200">
        <v>165593.47839466669</v>
      </c>
      <c r="Q239" s="162">
        <v>0</v>
      </c>
      <c r="R239" s="162">
        <v>57082.676850952768</v>
      </c>
      <c r="S239" s="162">
        <v>85851.525030784454</v>
      </c>
      <c r="T239" s="162">
        <v>0</v>
      </c>
      <c r="U239" s="314">
        <f t="shared" si="4"/>
        <v>308527.6802764039</v>
      </c>
      <c r="V239" s="44"/>
      <c r="W239" s="44"/>
      <c r="X239" s="110"/>
      <c r="Y239" s="110"/>
      <c r="Z239" s="111"/>
    </row>
    <row r="240" spans="1:26" s="45" customFormat="1" x14ac:dyDescent="0.25">
      <c r="A240" s="128">
        <v>749</v>
      </c>
      <c r="B240" s="124" t="s">
        <v>244</v>
      </c>
      <c r="C240" s="416">
        <v>21232</v>
      </c>
      <c r="D240" s="420">
        <v>0</v>
      </c>
      <c r="E240" s="428">
        <v>0</v>
      </c>
      <c r="F240" s="158">
        <v>1</v>
      </c>
      <c r="G240" s="427">
        <v>4.7098718914845517E-5</v>
      </c>
      <c r="H240" s="272">
        <v>7103</v>
      </c>
      <c r="I240" s="15">
        <v>9238</v>
      </c>
      <c r="J240" s="337">
        <v>0.7688893699935051</v>
      </c>
      <c r="K240" s="435">
        <v>0.76905632925215572</v>
      </c>
      <c r="L240" s="442">
        <v>0.70314792490836098</v>
      </c>
      <c r="M240" s="14">
        <f>Lisäosat[[#This Row],[HYTE-kerroin (sis. Kulttuurihyte)]]*Lisäosat[[#This Row],[Asukasmäärä 31.12.2022]]</f>
        <v>14929.23674165432</v>
      </c>
      <c r="N240" s="435">
        <f>Lisäosat[[#This Row],[HYTE-kerroin (sis. Kulttuurihyte)]]/$N$7</f>
        <v>1.0269972262650264</v>
      </c>
      <c r="O240" s="447">
        <v>0</v>
      </c>
      <c r="P240" s="200">
        <v>0</v>
      </c>
      <c r="Q240" s="162">
        <v>0</v>
      </c>
      <c r="R240" s="162">
        <v>213904.71217313118</v>
      </c>
      <c r="S240" s="162">
        <v>421058.51063662011</v>
      </c>
      <c r="T240" s="162">
        <v>0</v>
      </c>
      <c r="U240" s="314">
        <f t="shared" si="4"/>
        <v>634963.22280975129</v>
      </c>
      <c r="V240" s="44"/>
      <c r="W240" s="44"/>
      <c r="X240" s="110"/>
      <c r="Y240" s="110"/>
      <c r="Z240" s="111"/>
    </row>
    <row r="241" spans="1:26" s="45" customFormat="1" x14ac:dyDescent="0.25">
      <c r="A241" s="128">
        <v>751</v>
      </c>
      <c r="B241" s="124" t="s">
        <v>245</v>
      </c>
      <c r="C241" s="416">
        <v>2877</v>
      </c>
      <c r="D241" s="420">
        <v>0.79239999999999999</v>
      </c>
      <c r="E241" s="428">
        <v>0</v>
      </c>
      <c r="F241" s="158">
        <v>0</v>
      </c>
      <c r="G241" s="427">
        <v>0</v>
      </c>
      <c r="H241" s="272">
        <v>604</v>
      </c>
      <c r="I241" s="15">
        <v>1036</v>
      </c>
      <c r="J241" s="337">
        <v>0.58301158301158296</v>
      </c>
      <c r="K241" s="435">
        <v>0.583138180133982</v>
      </c>
      <c r="L241" s="442">
        <v>0.66667946798557598</v>
      </c>
      <c r="M241" s="14">
        <f>Lisäosat[[#This Row],[HYTE-kerroin (sis. Kulttuurihyte)]]*Lisäosat[[#This Row],[Asukasmäärä 31.12.2022]]</f>
        <v>1918.0368293945021</v>
      </c>
      <c r="N241" s="435">
        <f>Lisäosat[[#This Row],[HYTE-kerroin (sis. Kulttuurihyte)]]/$N$7</f>
        <v>0.9737324681975873</v>
      </c>
      <c r="O241" s="447">
        <v>0</v>
      </c>
      <c r="P241" s="200">
        <v>142688.60113200001</v>
      </c>
      <c r="Q241" s="162">
        <v>0</v>
      </c>
      <c r="R241" s="162">
        <v>21977.719929615607</v>
      </c>
      <c r="S241" s="162">
        <v>54095.58068549609</v>
      </c>
      <c r="T241" s="162">
        <v>0</v>
      </c>
      <c r="U241" s="314">
        <f t="shared" si="4"/>
        <v>218761.90174711173</v>
      </c>
      <c r="V241" s="44"/>
      <c r="W241" s="44"/>
      <c r="X241" s="110"/>
      <c r="Y241" s="110"/>
      <c r="Z241" s="111"/>
    </row>
    <row r="242" spans="1:26" s="45" customFormat="1" x14ac:dyDescent="0.25">
      <c r="A242" s="128">
        <v>753</v>
      </c>
      <c r="B242" s="124" t="s">
        <v>246</v>
      </c>
      <c r="C242" s="416">
        <v>22320</v>
      </c>
      <c r="D242" s="420">
        <v>0</v>
      </c>
      <c r="E242" s="428">
        <v>0</v>
      </c>
      <c r="F242" s="158">
        <v>3</v>
      </c>
      <c r="G242" s="427">
        <v>1.3440860215053763E-4</v>
      </c>
      <c r="H242" s="272">
        <v>7071</v>
      </c>
      <c r="I242" s="15">
        <v>10860</v>
      </c>
      <c r="J242" s="337">
        <v>0.65110497237569065</v>
      </c>
      <c r="K242" s="435">
        <v>0.65124635552876053</v>
      </c>
      <c r="L242" s="442">
        <v>0.59203357593911199</v>
      </c>
      <c r="M242" s="14">
        <f>Lisäosat[[#This Row],[HYTE-kerroin (sis. Kulttuurihyte)]]*Lisäosat[[#This Row],[Asukasmäärä 31.12.2022]]</f>
        <v>13214.18941496098</v>
      </c>
      <c r="N242" s="435">
        <f>Lisäosat[[#This Row],[HYTE-kerroin (sis. Kulttuurihyte)]]/$N$7</f>
        <v>0.86470686864996982</v>
      </c>
      <c r="O242" s="447">
        <v>1.78244880275041</v>
      </c>
      <c r="P242" s="200">
        <v>0</v>
      </c>
      <c r="Q242" s="162">
        <v>0</v>
      </c>
      <c r="R242" s="162">
        <v>190419.22438576535</v>
      </c>
      <c r="S242" s="162">
        <v>372687.96862264205</v>
      </c>
      <c r="T242" s="162">
        <v>407390.7945204649</v>
      </c>
      <c r="U242" s="314">
        <f t="shared" si="4"/>
        <v>970497.98752887221</v>
      </c>
      <c r="V242" s="44"/>
      <c r="W242" s="44"/>
      <c r="X242" s="110"/>
      <c r="Y242" s="110"/>
      <c r="Z242" s="111"/>
    </row>
    <row r="243" spans="1:26" s="45" customFormat="1" x14ac:dyDescent="0.25">
      <c r="A243" s="128">
        <v>755</v>
      </c>
      <c r="B243" s="124" t="s">
        <v>247</v>
      </c>
      <c r="C243" s="416">
        <v>6217</v>
      </c>
      <c r="D243" s="420">
        <v>0</v>
      </c>
      <c r="E243" s="428">
        <v>0</v>
      </c>
      <c r="F243" s="158">
        <v>0</v>
      </c>
      <c r="G243" s="427">
        <v>0</v>
      </c>
      <c r="H243" s="272">
        <v>1366</v>
      </c>
      <c r="I243" s="15">
        <v>2957</v>
      </c>
      <c r="J243" s="337">
        <v>0.46195468380114979</v>
      </c>
      <c r="K243" s="435">
        <v>0.46205499421581747</v>
      </c>
      <c r="L243" s="442">
        <v>0.712059355249967</v>
      </c>
      <c r="M243" s="14">
        <f>Lisäosat[[#This Row],[HYTE-kerroin (sis. Kulttuurihyte)]]*Lisäosat[[#This Row],[Asukasmäärä 31.12.2022]]</f>
        <v>4426.8730115890448</v>
      </c>
      <c r="N243" s="435">
        <f>Lisäosat[[#This Row],[HYTE-kerroin (sis. Kulttuurihyte)]]/$N$7</f>
        <v>1.0400129999289767</v>
      </c>
      <c r="O243" s="447">
        <v>0.38950720441156922</v>
      </c>
      <c r="P243" s="200">
        <v>0</v>
      </c>
      <c r="Q243" s="162">
        <v>0</v>
      </c>
      <c r="R243" s="162">
        <v>37631.006277420558</v>
      </c>
      <c r="S243" s="162">
        <v>124853.84144498363</v>
      </c>
      <c r="T243" s="162">
        <v>24796.838807825676</v>
      </c>
      <c r="U243" s="314">
        <f t="shared" si="4"/>
        <v>187281.68653022984</v>
      </c>
      <c r="V243" s="44"/>
      <c r="W243" s="44"/>
      <c r="X243" s="110"/>
      <c r="Y243" s="110"/>
      <c r="Z243" s="111"/>
    </row>
    <row r="244" spans="1:26" s="45" customFormat="1" x14ac:dyDescent="0.25">
      <c r="A244" s="128">
        <v>758</v>
      </c>
      <c r="B244" s="124" t="s">
        <v>248</v>
      </c>
      <c r="C244" s="416">
        <v>8134</v>
      </c>
      <c r="D244" s="420">
        <v>1.4546833333333333</v>
      </c>
      <c r="E244" s="428">
        <v>1</v>
      </c>
      <c r="F244" s="158">
        <v>131</v>
      </c>
      <c r="G244" s="427">
        <v>1.6105237275633146E-2</v>
      </c>
      <c r="H244" s="272">
        <v>3723</v>
      </c>
      <c r="I244" s="15">
        <v>3555</v>
      </c>
      <c r="J244" s="337">
        <v>1.0472573839662447</v>
      </c>
      <c r="K244" s="435">
        <v>1.0474847890042995</v>
      </c>
      <c r="L244" s="442">
        <v>0.65542344743818004</v>
      </c>
      <c r="M244" s="14">
        <f>Lisäosat[[#This Row],[HYTE-kerroin (sis. Kulttuurihyte)]]*Lisäosat[[#This Row],[Asukasmäärä 31.12.2022]]</f>
        <v>5331.2143214621565</v>
      </c>
      <c r="N244" s="435">
        <f>Lisäosat[[#This Row],[HYTE-kerroin (sis. Kulttuurihyte)]]/$N$7</f>
        <v>0.95729225487765979</v>
      </c>
      <c r="O244" s="447">
        <v>0</v>
      </c>
      <c r="P244" s="200">
        <v>1110884.3325964999</v>
      </c>
      <c r="Q244" s="162">
        <v>119882.03</v>
      </c>
      <c r="R244" s="162">
        <v>111615.16068626873</v>
      </c>
      <c r="S244" s="162">
        <v>150359.53953468701</v>
      </c>
      <c r="T244" s="162">
        <v>0</v>
      </c>
      <c r="U244" s="314">
        <f t="shared" si="4"/>
        <v>1492741.0628174557</v>
      </c>
      <c r="V244" s="44"/>
      <c r="W244" s="44"/>
      <c r="X244" s="110"/>
      <c r="Y244" s="110"/>
      <c r="Z244" s="111"/>
    </row>
    <row r="245" spans="1:26" s="45" customFormat="1" x14ac:dyDescent="0.25">
      <c r="A245" s="128">
        <v>759</v>
      </c>
      <c r="B245" s="124" t="s">
        <v>249</v>
      </c>
      <c r="C245" s="416">
        <v>1942</v>
      </c>
      <c r="D245" s="420">
        <v>1.1890000000000001</v>
      </c>
      <c r="E245" s="428">
        <v>0</v>
      </c>
      <c r="F245" s="158">
        <v>0</v>
      </c>
      <c r="G245" s="427">
        <v>0</v>
      </c>
      <c r="H245" s="272">
        <v>699</v>
      </c>
      <c r="I245" s="15">
        <v>703</v>
      </c>
      <c r="J245" s="337">
        <v>0.99431009957325744</v>
      </c>
      <c r="K245" s="435">
        <v>0.99452600745750219</v>
      </c>
      <c r="L245" s="442">
        <v>0.53562903921115701</v>
      </c>
      <c r="M245" s="14">
        <f>Lisäosat[[#This Row],[HYTE-kerroin (sis. Kulttuurihyte)]]*Lisäosat[[#This Row],[Asukasmäärä 31.12.2022]]</f>
        <v>1040.191594148067</v>
      </c>
      <c r="N245" s="435">
        <f>Lisäosat[[#This Row],[HYTE-kerroin (sis. Kulttuurihyte)]]/$N$7</f>
        <v>0.78232405741444921</v>
      </c>
      <c r="O245" s="447">
        <v>0</v>
      </c>
      <c r="P245" s="200">
        <v>216784.03263000003</v>
      </c>
      <c r="Q245" s="162">
        <v>0</v>
      </c>
      <c r="R245" s="162">
        <v>25300.940534920344</v>
      </c>
      <c r="S245" s="162">
        <v>29337.167799522995</v>
      </c>
      <c r="T245" s="162">
        <v>0</v>
      </c>
      <c r="U245" s="314">
        <f t="shared" si="4"/>
        <v>271422.14096444339</v>
      </c>
      <c r="V245" s="44"/>
      <c r="W245" s="44"/>
      <c r="X245" s="110"/>
      <c r="Y245" s="110"/>
      <c r="Z245" s="111"/>
    </row>
    <row r="246" spans="1:26" s="45" customFormat="1" x14ac:dyDescent="0.25">
      <c r="A246" s="128">
        <v>761</v>
      </c>
      <c r="B246" s="124" t="s">
        <v>250</v>
      </c>
      <c r="C246" s="416">
        <v>8426</v>
      </c>
      <c r="D246" s="420">
        <v>0</v>
      </c>
      <c r="E246" s="428">
        <v>0</v>
      </c>
      <c r="F246" s="158">
        <v>0</v>
      </c>
      <c r="G246" s="427">
        <v>0</v>
      </c>
      <c r="H246" s="272">
        <v>2685</v>
      </c>
      <c r="I246" s="15">
        <v>3255</v>
      </c>
      <c r="J246" s="337">
        <v>0.82488479262672809</v>
      </c>
      <c r="K246" s="435">
        <v>0.82506391092231635</v>
      </c>
      <c r="L246" s="442">
        <v>0.59198859290176797</v>
      </c>
      <c r="M246" s="14">
        <f>Lisäosat[[#This Row],[HYTE-kerroin (sis. Kulttuurihyte)]]*Lisäosat[[#This Row],[Asukasmäärä 31.12.2022]]</f>
        <v>4988.0958837902972</v>
      </c>
      <c r="N246" s="435">
        <f>Lisäosat[[#This Row],[HYTE-kerroin (sis. Kulttuurihyte)]]/$N$7</f>
        <v>0.86464116774558719</v>
      </c>
      <c r="O246" s="447">
        <v>0</v>
      </c>
      <c r="P246" s="200">
        <v>0</v>
      </c>
      <c r="Q246" s="162">
        <v>0</v>
      </c>
      <c r="R246" s="162">
        <v>91071.049525951821</v>
      </c>
      <c r="S246" s="162">
        <v>140682.35771768357</v>
      </c>
      <c r="T246" s="162">
        <v>0</v>
      </c>
      <c r="U246" s="314">
        <f t="shared" si="4"/>
        <v>231753.40724363539</v>
      </c>
      <c r="V246" s="44"/>
      <c r="W246" s="44"/>
      <c r="X246" s="110"/>
      <c r="Y246" s="110"/>
      <c r="Z246" s="111"/>
    </row>
    <row r="247" spans="1:26" s="45" customFormat="1" x14ac:dyDescent="0.25">
      <c r="A247" s="128">
        <v>762</v>
      </c>
      <c r="B247" s="124" t="s">
        <v>251</v>
      </c>
      <c r="C247" s="416">
        <v>3672</v>
      </c>
      <c r="D247" s="420">
        <v>1.0705166666666668</v>
      </c>
      <c r="E247" s="428">
        <v>0</v>
      </c>
      <c r="F247" s="158">
        <v>0</v>
      </c>
      <c r="G247" s="427">
        <v>0</v>
      </c>
      <c r="H247" s="272">
        <v>1082</v>
      </c>
      <c r="I247" s="15">
        <v>1303</v>
      </c>
      <c r="J247" s="337">
        <v>0.83039140445126636</v>
      </c>
      <c r="K247" s="435">
        <v>0.83057171847131606</v>
      </c>
      <c r="L247" s="442">
        <v>0.64602603797469704</v>
      </c>
      <c r="M247" s="14">
        <f>Lisäosat[[#This Row],[HYTE-kerroin (sis. Kulttuurihyte)]]*Lisäosat[[#This Row],[Asukasmäärä 31.12.2022]]</f>
        <v>2372.2076114430874</v>
      </c>
      <c r="N247" s="435">
        <f>Lisäosat[[#This Row],[HYTE-kerroin (sis. Kulttuurihyte)]]/$N$7</f>
        <v>0.94356667436864883</v>
      </c>
      <c r="O247" s="447">
        <v>0</v>
      </c>
      <c r="P247" s="200">
        <v>369056.03902200004</v>
      </c>
      <c r="Q247" s="162">
        <v>0</v>
      </c>
      <c r="R247" s="162">
        <v>39953.157487969409</v>
      </c>
      <c r="S247" s="162">
        <v>66904.840554119219</v>
      </c>
      <c r="T247" s="162">
        <v>0</v>
      </c>
      <c r="U247" s="314">
        <f t="shared" si="4"/>
        <v>475914.03706408862</v>
      </c>
      <c r="V247" s="44"/>
      <c r="W247" s="44"/>
      <c r="X247" s="110"/>
      <c r="Y247" s="110"/>
      <c r="Z247" s="111"/>
    </row>
    <row r="248" spans="1:26" s="45" customFormat="1" x14ac:dyDescent="0.25">
      <c r="A248" s="128">
        <v>765</v>
      </c>
      <c r="B248" s="124" t="s">
        <v>252</v>
      </c>
      <c r="C248" s="416">
        <v>10354</v>
      </c>
      <c r="D248" s="420">
        <v>0.59563333333333335</v>
      </c>
      <c r="E248" s="428">
        <v>0</v>
      </c>
      <c r="F248" s="158">
        <v>0</v>
      </c>
      <c r="G248" s="427">
        <v>0</v>
      </c>
      <c r="H248" s="272">
        <v>4595</v>
      </c>
      <c r="I248" s="15">
        <v>4399</v>
      </c>
      <c r="J248" s="337">
        <v>1.0445555808138214</v>
      </c>
      <c r="K248" s="435">
        <v>1.0447823991731304</v>
      </c>
      <c r="L248" s="442">
        <v>0.67034034494155803</v>
      </c>
      <c r="M248" s="14">
        <f>Lisäosat[[#This Row],[HYTE-kerroin (sis. Kulttuurihyte)]]*Lisäosat[[#This Row],[Asukasmäärä 31.12.2022]]</f>
        <v>6940.7039315248921</v>
      </c>
      <c r="N248" s="435">
        <f>Lisäosat[[#This Row],[HYTE-kerroin (sis. Kulttuurihyte)]]/$N$7</f>
        <v>0.97907943765636951</v>
      </c>
      <c r="O248" s="447">
        <v>5.8542103223080399E-2</v>
      </c>
      <c r="P248" s="200">
        <v>386004.26771133341</v>
      </c>
      <c r="Q248" s="162">
        <v>0</v>
      </c>
      <c r="R248" s="162">
        <v>141711.56818960555</v>
      </c>
      <c r="S248" s="162">
        <v>195752.97188661009</v>
      </c>
      <c r="T248" s="162">
        <v>6206.9241525429707</v>
      </c>
      <c r="U248" s="314">
        <f t="shared" si="4"/>
        <v>729675.73194009194</v>
      </c>
      <c r="V248" s="44"/>
      <c r="W248" s="44"/>
      <c r="X248" s="110"/>
      <c r="Y248" s="110"/>
      <c r="Z248" s="111"/>
    </row>
    <row r="249" spans="1:26" s="45" customFormat="1" x14ac:dyDescent="0.25">
      <c r="A249" s="128">
        <v>768</v>
      </c>
      <c r="B249" s="124" t="s">
        <v>253</v>
      </c>
      <c r="C249" s="416">
        <v>2375</v>
      </c>
      <c r="D249" s="420">
        <v>1.2305166666666667</v>
      </c>
      <c r="E249" s="428">
        <v>0</v>
      </c>
      <c r="F249" s="158">
        <v>0</v>
      </c>
      <c r="G249" s="427">
        <v>0</v>
      </c>
      <c r="H249" s="272">
        <v>758</v>
      </c>
      <c r="I249" s="15">
        <v>806</v>
      </c>
      <c r="J249" s="337">
        <v>0.94044665012406947</v>
      </c>
      <c r="K249" s="435">
        <v>0.9406508619153009</v>
      </c>
      <c r="L249" s="442">
        <v>0.46442383898991202</v>
      </c>
      <c r="M249" s="14">
        <f>Lisäosat[[#This Row],[HYTE-kerroin (sis. Kulttuurihyte)]]*Lisäosat[[#This Row],[Asukasmäärä 31.12.2022]]</f>
        <v>1103.0066176010409</v>
      </c>
      <c r="N249" s="435">
        <f>Lisäosat[[#This Row],[HYTE-kerroin (sis. Kulttuurihyte)]]/$N$7</f>
        <v>0.67832383138463481</v>
      </c>
      <c r="O249" s="447">
        <v>0</v>
      </c>
      <c r="P249" s="200">
        <v>274376.76096874999</v>
      </c>
      <c r="Q249" s="162">
        <v>0</v>
      </c>
      <c r="R249" s="162">
        <v>29265.9999413398</v>
      </c>
      <c r="S249" s="162">
        <v>31108.778812088578</v>
      </c>
      <c r="T249" s="162">
        <v>0</v>
      </c>
      <c r="U249" s="314">
        <f t="shared" si="4"/>
        <v>334751.53972217836</v>
      </c>
      <c r="V249" s="44"/>
      <c r="W249" s="44"/>
      <c r="X249" s="110"/>
      <c r="Y249" s="110"/>
      <c r="Z249" s="111"/>
    </row>
    <row r="250" spans="1:26" s="45" customFormat="1" x14ac:dyDescent="0.25">
      <c r="A250" s="128">
        <v>777</v>
      </c>
      <c r="B250" s="124" t="s">
        <v>254</v>
      </c>
      <c r="C250" s="416">
        <v>7367</v>
      </c>
      <c r="D250" s="420">
        <v>1.4814499999999999</v>
      </c>
      <c r="E250" s="428">
        <v>0</v>
      </c>
      <c r="F250" s="158">
        <v>0</v>
      </c>
      <c r="G250" s="427">
        <v>0</v>
      </c>
      <c r="H250" s="272">
        <v>2221</v>
      </c>
      <c r="I250" s="15">
        <v>2474</v>
      </c>
      <c r="J250" s="337">
        <v>0.89773645917542444</v>
      </c>
      <c r="K250" s="435">
        <v>0.89793139673021061</v>
      </c>
      <c r="L250" s="442">
        <v>0.62552269563903995</v>
      </c>
      <c r="M250" s="14">
        <f>Lisäosat[[#This Row],[HYTE-kerroin (sis. Kulttuurihyte)]]*Lisäosat[[#This Row],[Asukasmäärä 31.12.2022]]</f>
        <v>4608.2256987728069</v>
      </c>
      <c r="N250" s="435">
        <f>Lisäosat[[#This Row],[HYTE-kerroin (sis. Kulttuurihyte)]]/$N$7</f>
        <v>0.91362009419403423</v>
      </c>
      <c r="O250" s="447">
        <v>0</v>
      </c>
      <c r="P250" s="200">
        <v>1024646.0702527501</v>
      </c>
      <c r="Q250" s="162">
        <v>0</v>
      </c>
      <c r="R250" s="162">
        <v>86657.293856220145</v>
      </c>
      <c r="S250" s="162">
        <v>129968.64360713905</v>
      </c>
      <c r="T250" s="162">
        <v>0</v>
      </c>
      <c r="U250" s="314">
        <f t="shared" si="4"/>
        <v>1241272.0077161093</v>
      </c>
      <c r="V250" s="44"/>
      <c r="W250" s="44"/>
      <c r="X250" s="110"/>
      <c r="Y250" s="110"/>
      <c r="Z250" s="111"/>
    </row>
    <row r="251" spans="1:26" s="45" customFormat="1" x14ac:dyDescent="0.25">
      <c r="A251" s="128">
        <v>778</v>
      </c>
      <c r="B251" s="124" t="s">
        <v>255</v>
      </c>
      <c r="C251" s="416">
        <v>6763</v>
      </c>
      <c r="D251" s="420">
        <v>0.39226666666666665</v>
      </c>
      <c r="E251" s="428">
        <v>0</v>
      </c>
      <c r="F251" s="158">
        <v>0</v>
      </c>
      <c r="G251" s="427">
        <v>0</v>
      </c>
      <c r="H251" s="272">
        <v>2402</v>
      </c>
      <c r="I251" s="15">
        <v>2591</v>
      </c>
      <c r="J251" s="337">
        <v>0.92705519104592826</v>
      </c>
      <c r="K251" s="435">
        <v>0.92725649497008911</v>
      </c>
      <c r="L251" s="442">
        <v>0.62947061771590895</v>
      </c>
      <c r="M251" s="14">
        <f>Lisäosat[[#This Row],[HYTE-kerroin (sis. Kulttuurihyte)]]*Lisäosat[[#This Row],[Asukasmäärä 31.12.2022]]</f>
        <v>4257.1097876126923</v>
      </c>
      <c r="N251" s="435">
        <f>Lisäosat[[#This Row],[HYTE-kerroin (sis. Kulttuurihyte)]]/$N$7</f>
        <v>0.9193863133334611</v>
      </c>
      <c r="O251" s="447">
        <v>0</v>
      </c>
      <c r="P251" s="200">
        <v>166044.97761866669</v>
      </c>
      <c r="Q251" s="162">
        <v>0</v>
      </c>
      <c r="R251" s="162">
        <v>82150.567348823533</v>
      </c>
      <c r="S251" s="162">
        <v>120065.90409190275</v>
      </c>
      <c r="T251" s="162">
        <v>0</v>
      </c>
      <c r="U251" s="314">
        <f t="shared" si="4"/>
        <v>368261.44905939297</v>
      </c>
      <c r="V251" s="44"/>
      <c r="W251" s="44"/>
      <c r="X251" s="110"/>
      <c r="Y251" s="110"/>
      <c r="Z251" s="111"/>
    </row>
    <row r="252" spans="1:26" s="45" customFormat="1" x14ac:dyDescent="0.25">
      <c r="A252" s="128">
        <v>781</v>
      </c>
      <c r="B252" s="124" t="s">
        <v>256</v>
      </c>
      <c r="C252" s="416">
        <v>3504</v>
      </c>
      <c r="D252" s="420">
        <v>1.0842833333333333</v>
      </c>
      <c r="E252" s="428">
        <v>0</v>
      </c>
      <c r="F252" s="158">
        <v>1</v>
      </c>
      <c r="G252" s="427">
        <v>2.8538812785388126E-4</v>
      </c>
      <c r="H252" s="272">
        <v>981</v>
      </c>
      <c r="I252" s="15">
        <v>1129</v>
      </c>
      <c r="J252" s="337">
        <v>0.86891054030115145</v>
      </c>
      <c r="K252" s="435">
        <v>0.8690992184976567</v>
      </c>
      <c r="L252" s="442">
        <v>0.62885407420803197</v>
      </c>
      <c r="M252" s="14">
        <f>Lisäosat[[#This Row],[HYTE-kerroin (sis. Kulttuurihyte)]]*Lisäosat[[#This Row],[Asukasmäärä 31.12.2022]]</f>
        <v>2203.5046760249438</v>
      </c>
      <c r="N252" s="435">
        <f>Lisäosat[[#This Row],[HYTE-kerroin (sis. Kulttuurihyte)]]/$N$7</f>
        <v>0.91848580797743107</v>
      </c>
      <c r="O252" s="447">
        <v>0</v>
      </c>
      <c r="P252" s="200">
        <v>356699.98438799998</v>
      </c>
      <c r="Q252" s="162">
        <v>0</v>
      </c>
      <c r="R252" s="162">
        <v>39893.739967166839</v>
      </c>
      <c r="S252" s="162">
        <v>62146.807175962851</v>
      </c>
      <c r="T252" s="162">
        <v>0</v>
      </c>
      <c r="U252" s="314">
        <f t="shared" si="4"/>
        <v>458740.53153112967</v>
      </c>
      <c r="V252" s="44"/>
      <c r="W252" s="44"/>
      <c r="X252" s="110"/>
      <c r="Y252" s="110"/>
      <c r="Z252" s="111"/>
    </row>
    <row r="253" spans="1:26" s="45" customFormat="1" x14ac:dyDescent="0.25">
      <c r="A253" s="128">
        <v>783</v>
      </c>
      <c r="B253" s="124" t="s">
        <v>257</v>
      </c>
      <c r="C253" s="416">
        <v>6419</v>
      </c>
      <c r="D253" s="420">
        <v>0</v>
      </c>
      <c r="E253" s="428">
        <v>0</v>
      </c>
      <c r="F253" s="158">
        <v>0</v>
      </c>
      <c r="G253" s="427">
        <v>0</v>
      </c>
      <c r="H253" s="272">
        <v>3091</v>
      </c>
      <c r="I253" s="15">
        <v>2653</v>
      </c>
      <c r="J253" s="337">
        <v>1.1650961176027139</v>
      </c>
      <c r="K253" s="435">
        <v>1.165349110545058</v>
      </c>
      <c r="L253" s="442">
        <v>0.54340556281545205</v>
      </c>
      <c r="M253" s="14">
        <f>Lisäosat[[#This Row],[HYTE-kerroin (sis. Kulttuurihyte)]]*Lisäosat[[#This Row],[Asukasmäärä 31.12.2022]]</f>
        <v>3488.1203077123869</v>
      </c>
      <c r="N253" s="435">
        <f>Lisäosat[[#This Row],[HYTE-kerroin (sis. Kulttuurihyte)]]/$N$7</f>
        <v>0.79368221960007512</v>
      </c>
      <c r="O253" s="447">
        <v>0</v>
      </c>
      <c r="P253" s="200">
        <v>0</v>
      </c>
      <c r="Q253" s="162">
        <v>0</v>
      </c>
      <c r="R253" s="162">
        <v>97992.924821712324</v>
      </c>
      <c r="S253" s="162">
        <v>98377.61749660474</v>
      </c>
      <c r="T253" s="162">
        <v>0</v>
      </c>
      <c r="U253" s="314">
        <f t="shared" si="4"/>
        <v>196370.54231831705</v>
      </c>
      <c r="V253" s="44"/>
      <c r="W253" s="44"/>
      <c r="X253" s="110"/>
      <c r="Y253" s="110"/>
      <c r="Z253" s="111"/>
    </row>
    <row r="254" spans="1:26" s="104" customFormat="1" x14ac:dyDescent="0.25">
      <c r="A254" s="124">
        <v>785</v>
      </c>
      <c r="B254" s="124" t="s">
        <v>258</v>
      </c>
      <c r="C254" s="416">
        <v>2626</v>
      </c>
      <c r="D254" s="420">
        <v>1.7081500000000001</v>
      </c>
      <c r="E254" s="428">
        <v>0</v>
      </c>
      <c r="F254" s="158">
        <v>0</v>
      </c>
      <c r="G254" s="427">
        <v>0</v>
      </c>
      <c r="H254" s="272">
        <v>838</v>
      </c>
      <c r="I254" s="15">
        <v>857</v>
      </c>
      <c r="J254" s="337">
        <v>0.97782963827304548</v>
      </c>
      <c r="K254" s="435">
        <v>0.97804196753374795</v>
      </c>
      <c r="L254" s="442">
        <v>0.54178833521959702</v>
      </c>
      <c r="M254" s="14">
        <f>Lisäosat[[#This Row],[HYTE-kerroin (sis. Kulttuurihyte)]]*Lisäosat[[#This Row],[Asukasmäärä 31.12.2022]]</f>
        <v>1422.7361682866617</v>
      </c>
      <c r="N254" s="435">
        <f>Lisäosat[[#This Row],[HYTE-kerroin (sis. Kulttuurihyte)]]/$N$7</f>
        <v>0.79132014442876775</v>
      </c>
      <c r="O254" s="446">
        <v>0</v>
      </c>
      <c r="P254" s="200">
        <v>842261.46876300022</v>
      </c>
      <c r="Q254" s="162">
        <v>0</v>
      </c>
      <c r="R254" s="162">
        <v>33645.230508341454</v>
      </c>
      <c r="S254" s="162">
        <v>40126.309362902619</v>
      </c>
      <c r="T254" s="162">
        <v>0</v>
      </c>
      <c r="U254" s="314">
        <f t="shared" si="4"/>
        <v>916033.00863424432</v>
      </c>
      <c r="V254" s="59"/>
      <c r="W254" s="59"/>
      <c r="X254" s="109"/>
      <c r="Y254" s="110"/>
      <c r="Z254" s="111"/>
    </row>
    <row r="255" spans="1:26" s="45" customFormat="1" x14ac:dyDescent="0.25">
      <c r="A255" s="128">
        <v>790</v>
      </c>
      <c r="B255" s="124" t="s">
        <v>259</v>
      </c>
      <c r="C255" s="416">
        <v>23734</v>
      </c>
      <c r="D255" s="420">
        <v>0</v>
      </c>
      <c r="E255" s="428">
        <v>0</v>
      </c>
      <c r="F255" s="158">
        <v>0</v>
      </c>
      <c r="G255" s="427">
        <v>0</v>
      </c>
      <c r="H255" s="272">
        <v>8206</v>
      </c>
      <c r="I255" s="15">
        <v>9288</v>
      </c>
      <c r="J255" s="337">
        <v>0.88350559862187772</v>
      </c>
      <c r="K255" s="435">
        <v>0.88369744603909572</v>
      </c>
      <c r="L255" s="442">
        <v>0.69526442541804101</v>
      </c>
      <c r="M255" s="14">
        <f>Lisäosat[[#This Row],[HYTE-kerroin (sis. Kulttuurihyte)]]*Lisäosat[[#This Row],[Asukasmäärä 31.12.2022]]</f>
        <v>16501.405872871786</v>
      </c>
      <c r="N255" s="435">
        <f>Lisäosat[[#This Row],[HYTE-kerroin (sis. Kulttuurihyte)]]/$N$7</f>
        <v>1.0154828182393247</v>
      </c>
      <c r="O255" s="447">
        <v>0</v>
      </c>
      <c r="P255" s="200">
        <v>0</v>
      </c>
      <c r="Q255" s="162">
        <v>0</v>
      </c>
      <c r="R255" s="162">
        <v>274755.14491422381</v>
      </c>
      <c r="S255" s="162">
        <v>465399.3704082591</v>
      </c>
      <c r="T255" s="162">
        <v>0</v>
      </c>
      <c r="U255" s="314">
        <f t="shared" si="4"/>
        <v>740154.51532248291</v>
      </c>
      <c r="V255" s="44"/>
      <c r="W255" s="44"/>
      <c r="X255" s="110"/>
      <c r="Y255" s="110"/>
      <c r="Z255" s="111"/>
    </row>
    <row r="256" spans="1:26" s="45" customFormat="1" x14ac:dyDescent="0.25">
      <c r="A256" s="128">
        <v>791</v>
      </c>
      <c r="B256" s="124" t="s">
        <v>260</v>
      </c>
      <c r="C256" s="416">
        <v>5029</v>
      </c>
      <c r="D256" s="420">
        <v>1.4546666666666668</v>
      </c>
      <c r="E256" s="428">
        <v>0</v>
      </c>
      <c r="F256" s="158">
        <v>0</v>
      </c>
      <c r="G256" s="427">
        <v>0</v>
      </c>
      <c r="H256" s="272">
        <v>1787</v>
      </c>
      <c r="I256" s="15">
        <v>1913</v>
      </c>
      <c r="J256" s="337">
        <v>0.93413486670151591</v>
      </c>
      <c r="K256" s="435">
        <v>0.93433770793058046</v>
      </c>
      <c r="L256" s="442">
        <v>0.530932377396793</v>
      </c>
      <c r="M256" s="14">
        <f>Lisäosat[[#This Row],[HYTE-kerroin (sis. Kulttuurihyte)]]*Lisäosat[[#This Row],[Asukasmäärä 31.12.2022]]</f>
        <v>2670.058925928472</v>
      </c>
      <c r="N256" s="435">
        <f>Lisäosat[[#This Row],[HYTE-kerroin (sis. Kulttuurihyte)]]/$N$7</f>
        <v>0.77546425098511873</v>
      </c>
      <c r="O256" s="447">
        <v>0</v>
      </c>
      <c r="P256" s="200">
        <v>686817.47002000001</v>
      </c>
      <c r="Q256" s="162">
        <v>0</v>
      </c>
      <c r="R256" s="162">
        <v>61554.074764695841</v>
      </c>
      <c r="S256" s="162">
        <v>75305.325658522357</v>
      </c>
      <c r="T256" s="162">
        <v>0</v>
      </c>
      <c r="U256" s="314">
        <f t="shared" si="4"/>
        <v>823676.87044321815</v>
      </c>
      <c r="V256" s="44"/>
      <c r="W256" s="44"/>
      <c r="X256" s="110"/>
      <c r="Y256" s="110"/>
      <c r="Z256" s="111"/>
    </row>
    <row r="257" spans="1:26" s="45" customFormat="1" x14ac:dyDescent="0.25">
      <c r="A257" s="128">
        <v>831</v>
      </c>
      <c r="B257" s="124" t="s">
        <v>261</v>
      </c>
      <c r="C257" s="416">
        <v>4559</v>
      </c>
      <c r="D257" s="420">
        <v>0</v>
      </c>
      <c r="E257" s="428">
        <v>0</v>
      </c>
      <c r="F257" s="158">
        <v>0</v>
      </c>
      <c r="G257" s="427">
        <v>0</v>
      </c>
      <c r="H257" s="272">
        <v>809</v>
      </c>
      <c r="I257" s="15">
        <v>1866</v>
      </c>
      <c r="J257" s="337">
        <v>0.43354769560557344</v>
      </c>
      <c r="K257" s="435">
        <v>0.43364183762999575</v>
      </c>
      <c r="L257" s="442">
        <v>0.60780213748029999</v>
      </c>
      <c r="M257" s="14">
        <f>Lisäosat[[#This Row],[HYTE-kerroin (sis. Kulttuurihyte)]]*Lisäosat[[#This Row],[Asukasmäärä 31.12.2022]]</f>
        <v>2770.9699447726875</v>
      </c>
      <c r="N257" s="435">
        <f>Lisäosat[[#This Row],[HYTE-kerroin (sis. Kulttuurihyte)]]/$N$7</f>
        <v>0.88773796693145879</v>
      </c>
      <c r="O257" s="447">
        <v>0</v>
      </c>
      <c r="P257" s="200">
        <v>0</v>
      </c>
      <c r="Q257" s="162">
        <v>0</v>
      </c>
      <c r="R257" s="162">
        <v>25898.348104592475</v>
      </c>
      <c r="S257" s="162">
        <v>78151.381624854446</v>
      </c>
      <c r="T257" s="162">
        <v>0</v>
      </c>
      <c r="U257" s="314">
        <f t="shared" si="4"/>
        <v>104049.72972944692</v>
      </c>
      <c r="V257" s="44"/>
      <c r="W257" s="44"/>
      <c r="X257" s="110"/>
      <c r="Y257" s="110"/>
      <c r="Z257" s="111"/>
    </row>
    <row r="258" spans="1:26" s="45" customFormat="1" x14ac:dyDescent="0.25">
      <c r="A258" s="128">
        <v>832</v>
      </c>
      <c r="B258" s="124" t="s">
        <v>262</v>
      </c>
      <c r="C258" s="416">
        <v>3825</v>
      </c>
      <c r="D258" s="420">
        <v>1.7243499999999998</v>
      </c>
      <c r="E258" s="428">
        <v>0</v>
      </c>
      <c r="F258" s="158">
        <v>0</v>
      </c>
      <c r="G258" s="427">
        <v>0</v>
      </c>
      <c r="H258" s="272">
        <v>1294</v>
      </c>
      <c r="I258" s="15">
        <v>1391</v>
      </c>
      <c r="J258" s="337">
        <v>0.93026599568655644</v>
      </c>
      <c r="K258" s="435">
        <v>0.93046799681578141</v>
      </c>
      <c r="L258" s="442">
        <v>0.56485597112809405</v>
      </c>
      <c r="M258" s="14">
        <f>Lisäosat[[#This Row],[HYTE-kerroin (sis. Kulttuurihyte)]]*Lisäosat[[#This Row],[Asukasmäärä 31.12.2022]]</f>
        <v>2160.5740895649596</v>
      </c>
      <c r="N258" s="435">
        <f>Lisäosat[[#This Row],[HYTE-kerroin (sis. Kulttuurihyte)]]/$N$7</f>
        <v>0.82501205655039622</v>
      </c>
      <c r="O258" s="447">
        <v>0</v>
      </c>
      <c r="P258" s="200">
        <v>1238463.0880874998</v>
      </c>
      <c r="Q258" s="162">
        <v>0</v>
      </c>
      <c r="R258" s="162">
        <v>46623.425150446768</v>
      </c>
      <c r="S258" s="162">
        <v>60936.009255854675</v>
      </c>
      <c r="T258" s="162">
        <v>0</v>
      </c>
      <c r="U258" s="314">
        <f t="shared" si="4"/>
        <v>1346022.5224938013</v>
      </c>
      <c r="V258" s="44"/>
      <c r="W258" s="44"/>
      <c r="X258" s="110"/>
      <c r="Y258" s="110"/>
      <c r="Z258" s="111"/>
    </row>
    <row r="259" spans="1:26" s="45" customFormat="1" x14ac:dyDescent="0.25">
      <c r="A259" s="128">
        <v>833</v>
      </c>
      <c r="B259" s="124" t="s">
        <v>263</v>
      </c>
      <c r="C259" s="416">
        <v>1691</v>
      </c>
      <c r="D259" s="420">
        <v>0.48993333333333333</v>
      </c>
      <c r="E259" s="428">
        <v>0</v>
      </c>
      <c r="F259" s="158">
        <v>0</v>
      </c>
      <c r="G259" s="427">
        <v>0</v>
      </c>
      <c r="H259" s="272">
        <v>459</v>
      </c>
      <c r="I259" s="15">
        <v>636</v>
      </c>
      <c r="J259" s="337">
        <v>0.72169811320754718</v>
      </c>
      <c r="K259" s="435">
        <v>0.72185482519584232</v>
      </c>
      <c r="L259" s="442">
        <v>0.416707487770894</v>
      </c>
      <c r="M259" s="14">
        <f>Lisäosat[[#This Row],[HYTE-kerroin (sis. Kulttuurihyte)]]*Lisäosat[[#This Row],[Asukasmäärä 31.12.2022]]</f>
        <v>704.65236182058175</v>
      </c>
      <c r="N259" s="435">
        <f>Lisäosat[[#This Row],[HYTE-kerroin (sis. Kulttuurihyte)]]/$N$7</f>
        <v>0.60863072896126358</v>
      </c>
      <c r="O259" s="447">
        <v>1.0466904342866752</v>
      </c>
      <c r="P259" s="200">
        <v>51854.392120666671</v>
      </c>
      <c r="Q259" s="162">
        <v>0</v>
      </c>
      <c r="R259" s="162">
        <v>15990.600273220818</v>
      </c>
      <c r="S259" s="162">
        <v>19873.747005225217</v>
      </c>
      <c r="T259" s="162">
        <v>18124.324089638583</v>
      </c>
      <c r="U259" s="314">
        <f t="shared" si="4"/>
        <v>105843.06348875129</v>
      </c>
      <c r="V259" s="44"/>
      <c r="W259" s="44"/>
      <c r="X259" s="110"/>
      <c r="Y259" s="110"/>
      <c r="Z259" s="111"/>
    </row>
    <row r="260" spans="1:26" s="45" customFormat="1" x14ac:dyDescent="0.25">
      <c r="A260" s="128">
        <v>834</v>
      </c>
      <c r="B260" s="124" t="s">
        <v>264</v>
      </c>
      <c r="C260" s="416">
        <v>5879</v>
      </c>
      <c r="D260" s="420">
        <v>0</v>
      </c>
      <c r="E260" s="428">
        <v>0</v>
      </c>
      <c r="F260" s="158">
        <v>0</v>
      </c>
      <c r="G260" s="427">
        <v>0</v>
      </c>
      <c r="H260" s="272">
        <v>1641</v>
      </c>
      <c r="I260" s="15">
        <v>2509</v>
      </c>
      <c r="J260" s="337">
        <v>0.65404543642885615</v>
      </c>
      <c r="K260" s="435">
        <v>0.65418745808431344</v>
      </c>
      <c r="L260" s="442">
        <v>0.57081944564234399</v>
      </c>
      <c r="M260" s="14">
        <f>Lisäosat[[#This Row],[HYTE-kerroin (sis. Kulttuurihyte)]]*Lisäosat[[#This Row],[Asukasmäärä 31.12.2022]]</f>
        <v>3355.8475209313401</v>
      </c>
      <c r="N260" s="435">
        <f>Lisäosat[[#This Row],[HYTE-kerroin (sis. Kulttuurihyte)]]/$N$7</f>
        <v>0.83372213243639859</v>
      </c>
      <c r="O260" s="447">
        <v>0</v>
      </c>
      <c r="P260" s="200">
        <v>0</v>
      </c>
      <c r="Q260" s="162">
        <v>0</v>
      </c>
      <c r="R260" s="162">
        <v>50382.181665617594</v>
      </c>
      <c r="S260" s="162">
        <v>94647.046164422165</v>
      </c>
      <c r="T260" s="162">
        <v>0</v>
      </c>
      <c r="U260" s="314">
        <f t="shared" si="4"/>
        <v>145029.22783003974</v>
      </c>
      <c r="V260" s="44"/>
      <c r="W260" s="44"/>
      <c r="X260" s="110"/>
      <c r="Y260" s="110"/>
      <c r="Z260" s="111"/>
    </row>
    <row r="261" spans="1:26" s="45" customFormat="1" x14ac:dyDescent="0.25">
      <c r="A261" s="128">
        <v>837</v>
      </c>
      <c r="B261" s="124" t="s">
        <v>265</v>
      </c>
      <c r="C261" s="416">
        <v>249009</v>
      </c>
      <c r="D261" s="420">
        <v>0</v>
      </c>
      <c r="E261" s="428">
        <v>0</v>
      </c>
      <c r="F261" s="158">
        <v>19</v>
      </c>
      <c r="G261" s="427">
        <v>7.6302462963186073E-5</v>
      </c>
      <c r="H261" s="272">
        <v>131385</v>
      </c>
      <c r="I261" s="15">
        <v>110431</v>
      </c>
      <c r="J261" s="337">
        <v>1.189747444105369</v>
      </c>
      <c r="K261" s="435">
        <v>1.1900057899207768</v>
      </c>
      <c r="L261" s="442">
        <v>0.77140307137916297</v>
      </c>
      <c r="M261" s="14">
        <f>Lisäosat[[#This Row],[HYTE-kerroin (sis. Kulttuurihyte)]]*Lisäosat[[#This Row],[Asukasmäärä 31.12.2022]]</f>
        <v>192086.30740105399</v>
      </c>
      <c r="N261" s="435">
        <f>Lisäosat[[#This Row],[HYTE-kerroin (sis. Kulttuurihyte)]]/$N$7</f>
        <v>1.1266886903519928</v>
      </c>
      <c r="O261" s="447">
        <v>1.4993326835519127</v>
      </c>
      <c r="P261" s="200">
        <v>0</v>
      </c>
      <c r="Q261" s="162">
        <v>0</v>
      </c>
      <c r="R261" s="162">
        <v>3881820.1878252127</v>
      </c>
      <c r="S261" s="162">
        <v>5417529.1012910437</v>
      </c>
      <c r="T261" s="162">
        <v>3823076.6817134409</v>
      </c>
      <c r="U261" s="314">
        <f t="shared" si="4"/>
        <v>13122425.970829697</v>
      </c>
      <c r="V261" s="44"/>
      <c r="W261" s="44"/>
      <c r="X261" s="110"/>
      <c r="Y261" s="110"/>
      <c r="Z261" s="111"/>
    </row>
    <row r="262" spans="1:26" s="45" customFormat="1" x14ac:dyDescent="0.25">
      <c r="A262" s="128">
        <v>844</v>
      </c>
      <c r="B262" s="124" t="s">
        <v>266</v>
      </c>
      <c r="C262" s="416">
        <v>1441</v>
      </c>
      <c r="D262" s="420">
        <v>1.4789666666666665</v>
      </c>
      <c r="E262" s="428">
        <v>0</v>
      </c>
      <c r="F262" s="158">
        <v>0</v>
      </c>
      <c r="G262" s="427">
        <v>0</v>
      </c>
      <c r="H262" s="272">
        <v>375</v>
      </c>
      <c r="I262" s="15">
        <v>520</v>
      </c>
      <c r="J262" s="337">
        <v>0.72115384615384615</v>
      </c>
      <c r="K262" s="435">
        <v>0.72131043995813804</v>
      </c>
      <c r="L262" s="442">
        <v>0.47563161771725898</v>
      </c>
      <c r="M262" s="14">
        <f>Lisäosat[[#This Row],[HYTE-kerroin (sis. Kulttuurihyte)]]*Lisäosat[[#This Row],[Asukasmäärä 31.12.2022]]</f>
        <v>685.38516113057017</v>
      </c>
      <c r="N262" s="435">
        <f>Lisäosat[[#This Row],[HYTE-kerroin (sis. Kulttuurihyte)]]/$N$7</f>
        <v>0.69469358411778492</v>
      </c>
      <c r="O262" s="447">
        <v>0</v>
      </c>
      <c r="P262" s="200">
        <v>200086.86390550001</v>
      </c>
      <c r="Q262" s="162">
        <v>0</v>
      </c>
      <c r="R262" s="162">
        <v>13616.249306133766</v>
      </c>
      <c r="S262" s="162">
        <v>19330.342210522089</v>
      </c>
      <c r="T262" s="162">
        <v>0</v>
      </c>
      <c r="U262" s="314">
        <f t="shared" si="4"/>
        <v>233033.45542215588</v>
      </c>
      <c r="V262" s="44"/>
      <c r="W262" s="44"/>
      <c r="X262" s="110"/>
      <c r="Y262" s="110"/>
      <c r="Z262" s="111"/>
    </row>
    <row r="263" spans="1:26" s="45" customFormat="1" x14ac:dyDescent="0.25">
      <c r="A263" s="128">
        <v>845</v>
      </c>
      <c r="B263" s="124" t="s">
        <v>267</v>
      </c>
      <c r="C263" s="416">
        <v>2863</v>
      </c>
      <c r="D263" s="420">
        <v>1.3779666666666666</v>
      </c>
      <c r="E263" s="428">
        <v>0</v>
      </c>
      <c r="F263" s="158">
        <v>1</v>
      </c>
      <c r="G263" s="427">
        <v>3.4928396786587494E-4</v>
      </c>
      <c r="H263" s="272">
        <v>1004</v>
      </c>
      <c r="I263" s="15">
        <v>1082</v>
      </c>
      <c r="J263" s="337">
        <v>0.92791127541589646</v>
      </c>
      <c r="K263" s="435">
        <v>0.92811276523313546</v>
      </c>
      <c r="L263" s="442">
        <v>0.491546809042122</v>
      </c>
      <c r="M263" s="14">
        <f>Lisäosat[[#This Row],[HYTE-kerroin (sis. Kulttuurihyte)]]*Lisäosat[[#This Row],[Asukasmäärä 31.12.2022]]</f>
        <v>1407.2985142875953</v>
      </c>
      <c r="N263" s="435">
        <f>Lisäosat[[#This Row],[HYTE-kerroin (sis. Kulttuurihyte)]]/$N$7</f>
        <v>0.71793884555867127</v>
      </c>
      <c r="O263" s="447">
        <v>0</v>
      </c>
      <c r="P263" s="200">
        <v>370387.45663149998</v>
      </c>
      <c r="Q263" s="162">
        <v>0</v>
      </c>
      <c r="R263" s="162">
        <v>34809.147693898311</v>
      </c>
      <c r="S263" s="162">
        <v>39690.911645453722</v>
      </c>
      <c r="T263" s="162">
        <v>0</v>
      </c>
      <c r="U263" s="314">
        <f t="shared" si="4"/>
        <v>444887.51597085199</v>
      </c>
      <c r="V263" s="44"/>
      <c r="W263" s="44"/>
      <c r="X263" s="110"/>
      <c r="Y263" s="110"/>
      <c r="Z263" s="111"/>
    </row>
    <row r="264" spans="1:26" s="45" customFormat="1" x14ac:dyDescent="0.25">
      <c r="A264" s="128">
        <v>846</v>
      </c>
      <c r="B264" s="124" t="s">
        <v>268</v>
      </c>
      <c r="C264" s="416">
        <v>4862</v>
      </c>
      <c r="D264" s="420">
        <v>0.17711666666666667</v>
      </c>
      <c r="E264" s="428">
        <v>0</v>
      </c>
      <c r="F264" s="158">
        <v>0</v>
      </c>
      <c r="G264" s="427">
        <v>0</v>
      </c>
      <c r="H264" s="272">
        <v>1622</v>
      </c>
      <c r="I264" s="15">
        <v>1805</v>
      </c>
      <c r="J264" s="337">
        <v>0.8986149584487535</v>
      </c>
      <c r="K264" s="435">
        <v>0.89881008676386631</v>
      </c>
      <c r="L264" s="442">
        <v>0.71872283936499604</v>
      </c>
      <c r="M264" s="14">
        <f>Lisäosat[[#This Row],[HYTE-kerroin (sis. Kulttuurihyte)]]*Lisäosat[[#This Row],[Asukasmäärä 31.12.2022]]</f>
        <v>3494.4304449926108</v>
      </c>
      <c r="N264" s="435">
        <f>Lisäosat[[#This Row],[HYTE-kerroin (sis. Kulttuurihyte)]]/$N$7</f>
        <v>1.0497454892971103</v>
      </c>
      <c r="O264" s="447">
        <v>0</v>
      </c>
      <c r="P264" s="200">
        <v>53898.829794333338</v>
      </c>
      <c r="Q264" s="162">
        <v>0</v>
      </c>
      <c r="R264" s="162">
        <v>57247.191808181524</v>
      </c>
      <c r="S264" s="162">
        <v>98555.586206666849</v>
      </c>
      <c r="T264" s="162">
        <v>0</v>
      </c>
      <c r="U264" s="314">
        <f t="shared" si="4"/>
        <v>209701.60780918173</v>
      </c>
      <c r="V264" s="44"/>
      <c r="W264" s="44"/>
      <c r="X264" s="110"/>
      <c r="Y264" s="110"/>
      <c r="Z264" s="111"/>
    </row>
    <row r="265" spans="1:26" s="45" customFormat="1" x14ac:dyDescent="0.25">
      <c r="A265" s="128">
        <v>848</v>
      </c>
      <c r="B265" s="124" t="s">
        <v>269</v>
      </c>
      <c r="C265" s="416">
        <v>4160</v>
      </c>
      <c r="D265" s="420">
        <v>0.92721666666666658</v>
      </c>
      <c r="E265" s="428">
        <v>0</v>
      </c>
      <c r="F265" s="158">
        <v>1</v>
      </c>
      <c r="G265" s="427">
        <v>2.403846153846154E-4</v>
      </c>
      <c r="H265" s="272">
        <v>1212</v>
      </c>
      <c r="I265" s="15">
        <v>1453</v>
      </c>
      <c r="J265" s="337">
        <v>0.83413626978664834</v>
      </c>
      <c r="K265" s="435">
        <v>0.83431739697952179</v>
      </c>
      <c r="L265" s="442">
        <v>0.48883301438703902</v>
      </c>
      <c r="M265" s="14">
        <f>Lisäosat[[#This Row],[HYTE-kerroin (sis. Kulttuurihyte)]]*Lisäosat[[#This Row],[Asukasmäärä 31.12.2022]]</f>
        <v>2033.5453398500824</v>
      </c>
      <c r="N265" s="435">
        <f>Lisäosat[[#This Row],[HYTE-kerroin (sis. Kulttuurihyte)]]/$N$7</f>
        <v>0.71397515671782563</v>
      </c>
      <c r="O265" s="447">
        <v>0</v>
      </c>
      <c r="P265" s="200">
        <v>241423.48325333331</v>
      </c>
      <c r="Q265" s="162">
        <v>0</v>
      </c>
      <c r="R265" s="162">
        <v>45466.96086579602</v>
      </c>
      <c r="S265" s="162">
        <v>57353.338749080242</v>
      </c>
      <c r="T265" s="162">
        <v>0</v>
      </c>
      <c r="U265" s="314">
        <f t="shared" ref="U265:U300" si="5">SUM(P265:T265)</f>
        <v>344243.78286820959</v>
      </c>
      <c r="V265" s="44"/>
      <c r="W265" s="44"/>
      <c r="X265" s="110"/>
      <c r="Y265" s="110"/>
      <c r="Z265" s="111"/>
    </row>
    <row r="266" spans="1:26" s="45" customFormat="1" x14ac:dyDescent="0.25">
      <c r="A266" s="128">
        <v>849</v>
      </c>
      <c r="B266" s="124" t="s">
        <v>270</v>
      </c>
      <c r="C266" s="416">
        <v>2903</v>
      </c>
      <c r="D266" s="420">
        <v>0.86536666666666673</v>
      </c>
      <c r="E266" s="428">
        <v>0</v>
      </c>
      <c r="F266" s="158">
        <v>0</v>
      </c>
      <c r="G266" s="427">
        <v>0</v>
      </c>
      <c r="H266" s="272">
        <v>1010</v>
      </c>
      <c r="I266" s="15">
        <v>1068</v>
      </c>
      <c r="J266" s="337">
        <v>0.94569288389513106</v>
      </c>
      <c r="K266" s="435">
        <v>0.94589823487144598</v>
      </c>
      <c r="L266" s="442">
        <v>0.57929769633889805</v>
      </c>
      <c r="M266" s="14">
        <f>Lisäosat[[#This Row],[HYTE-kerroin (sis. Kulttuurihyte)]]*Lisäosat[[#This Row],[Asukasmäärä 31.12.2022]]</f>
        <v>1681.701212471821</v>
      </c>
      <c r="N266" s="435">
        <f>Lisäosat[[#This Row],[HYTE-kerroin (sis. Kulttuurihyte)]]/$N$7</f>
        <v>0.84610521662181415</v>
      </c>
      <c r="O266" s="447">
        <v>0</v>
      </c>
      <c r="P266" s="200">
        <v>157236.05893233337</v>
      </c>
      <c r="Q266" s="162">
        <v>0</v>
      </c>
      <c r="R266" s="162">
        <v>35971.847743396676</v>
      </c>
      <c r="S266" s="162">
        <v>47430.060900803866</v>
      </c>
      <c r="T266" s="162">
        <v>0</v>
      </c>
      <c r="U266" s="314">
        <f t="shared" si="5"/>
        <v>240637.96757653391</v>
      </c>
      <c r="V266" s="44"/>
      <c r="W266" s="44"/>
      <c r="X266" s="110"/>
      <c r="Y266" s="110"/>
      <c r="Z266" s="111"/>
    </row>
    <row r="267" spans="1:26" s="45" customFormat="1" x14ac:dyDescent="0.25">
      <c r="A267" s="128">
        <v>850</v>
      </c>
      <c r="B267" s="124" t="s">
        <v>271</v>
      </c>
      <c r="C267" s="416">
        <v>2407</v>
      </c>
      <c r="D267" s="420">
        <v>0.21193333333333333</v>
      </c>
      <c r="E267" s="428">
        <v>0</v>
      </c>
      <c r="F267" s="158">
        <v>0</v>
      </c>
      <c r="G267" s="427">
        <v>0</v>
      </c>
      <c r="H267" s="272">
        <v>550</v>
      </c>
      <c r="I267" s="15">
        <v>901</v>
      </c>
      <c r="J267" s="337">
        <v>0.61043285238623757</v>
      </c>
      <c r="K267" s="435">
        <v>0.61056540385653724</v>
      </c>
      <c r="L267" s="442">
        <v>0.44483412156871999</v>
      </c>
      <c r="M267" s="14">
        <f>Lisäosat[[#This Row],[HYTE-kerroin (sis. Kulttuurihyte)]]*Lisäosat[[#This Row],[Asukasmäärä 31.12.2022]]</f>
        <v>1070.715730615909</v>
      </c>
      <c r="N267" s="435">
        <f>Lisäosat[[#This Row],[HYTE-kerroin (sis. Kulttuurihyte)]]/$N$7</f>
        <v>0.64971166495108978</v>
      </c>
      <c r="O267" s="447">
        <v>0.26639001210674679</v>
      </c>
      <c r="P267" s="200">
        <v>31928.631951333336</v>
      </c>
      <c r="Q267" s="162">
        <v>0</v>
      </c>
      <c r="R267" s="162">
        <v>19252.165144783172</v>
      </c>
      <c r="S267" s="162">
        <v>30198.058926244739</v>
      </c>
      <c r="T267" s="162">
        <v>6565.8957736032216</v>
      </c>
      <c r="U267" s="314">
        <f t="shared" si="5"/>
        <v>87944.751795964476</v>
      </c>
      <c r="V267" s="44"/>
      <c r="W267" s="44"/>
      <c r="X267" s="110"/>
      <c r="Y267" s="110"/>
      <c r="Z267" s="111"/>
    </row>
    <row r="268" spans="1:26" s="45" customFormat="1" x14ac:dyDescent="0.25">
      <c r="A268" s="128">
        <v>851</v>
      </c>
      <c r="B268" s="124" t="s">
        <v>272</v>
      </c>
      <c r="C268" s="416">
        <v>21227</v>
      </c>
      <c r="D268" s="420">
        <v>0.14405000000000001</v>
      </c>
      <c r="E268" s="428">
        <v>0</v>
      </c>
      <c r="F268" s="158">
        <v>13</v>
      </c>
      <c r="G268" s="427">
        <v>6.124275686625524E-4</v>
      </c>
      <c r="H268" s="272">
        <v>8704</v>
      </c>
      <c r="I268" s="15">
        <v>8563</v>
      </c>
      <c r="J268" s="337">
        <v>1.016466191755226</v>
      </c>
      <c r="K268" s="435">
        <v>1.0166869106888488</v>
      </c>
      <c r="L268" s="442">
        <v>0.55654170020824101</v>
      </c>
      <c r="M268" s="14">
        <f>Lisäosat[[#This Row],[HYTE-kerroin (sis. Kulttuurihyte)]]*Lisäosat[[#This Row],[Asukasmäärä 31.12.2022]]</f>
        <v>11813.710670320332</v>
      </c>
      <c r="N268" s="435">
        <f>Lisäosat[[#This Row],[HYTE-kerroin (sis. Kulttuurihyte)]]/$N$7</f>
        <v>0.81286847641508142</v>
      </c>
      <c r="O268" s="447">
        <v>0</v>
      </c>
      <c r="P268" s="200">
        <v>191384.53181650001</v>
      </c>
      <c r="Q268" s="162">
        <v>0</v>
      </c>
      <c r="R268" s="162">
        <v>282713.89099681773</v>
      </c>
      <c r="S268" s="162">
        <v>333189.3991645432</v>
      </c>
      <c r="T268" s="162">
        <v>0</v>
      </c>
      <c r="U268" s="314">
        <f t="shared" si="5"/>
        <v>807287.82197786099</v>
      </c>
      <c r="V268" s="44"/>
      <c r="W268" s="44"/>
      <c r="X268" s="110"/>
      <c r="Y268" s="110"/>
      <c r="Z268" s="111"/>
    </row>
    <row r="269" spans="1:26" s="45" customFormat="1" x14ac:dyDescent="0.25">
      <c r="A269" s="128">
        <v>853</v>
      </c>
      <c r="B269" s="124" t="s">
        <v>273</v>
      </c>
      <c r="C269" s="416">
        <v>197900</v>
      </c>
      <c r="D269" s="420">
        <v>0</v>
      </c>
      <c r="E269" s="428">
        <v>0</v>
      </c>
      <c r="F269" s="158">
        <v>13</v>
      </c>
      <c r="G269" s="427">
        <v>6.5689742294087919E-5</v>
      </c>
      <c r="H269" s="272">
        <v>104982</v>
      </c>
      <c r="I269" s="15">
        <v>85122</v>
      </c>
      <c r="J269" s="337">
        <v>1.2333121872136463</v>
      </c>
      <c r="K269" s="435">
        <v>1.2335799928258682</v>
      </c>
      <c r="L269" s="442">
        <v>0.69678972448326304</v>
      </c>
      <c r="M269" s="14">
        <f>Lisäosat[[#This Row],[HYTE-kerroin (sis. Kulttuurihyte)]]*Lisäosat[[#This Row],[Asukasmäärä 31.12.2022]]</f>
        <v>137894.68647523774</v>
      </c>
      <c r="N269" s="435">
        <f>Lisäosat[[#This Row],[HYTE-kerroin (sis. Kulttuurihyte)]]/$N$7</f>
        <v>1.0177106252962991</v>
      </c>
      <c r="O269" s="447">
        <v>0.84675041228692294</v>
      </c>
      <c r="P269" s="200">
        <v>0</v>
      </c>
      <c r="Q269" s="162">
        <v>0</v>
      </c>
      <c r="R269" s="162">
        <v>3198043.7956011351</v>
      </c>
      <c r="S269" s="162">
        <v>3889129.2513279165</v>
      </c>
      <c r="T269" s="162">
        <v>1715936.3234978002</v>
      </c>
      <c r="U269" s="314">
        <f t="shared" si="5"/>
        <v>8803109.3704268523</v>
      </c>
      <c r="V269" s="44"/>
      <c r="W269" s="44"/>
      <c r="X269" s="110"/>
      <c r="Y269" s="110"/>
      <c r="Z269" s="111"/>
    </row>
    <row r="270" spans="1:26" s="45" customFormat="1" x14ac:dyDescent="0.25">
      <c r="A270" s="128">
        <v>854</v>
      </c>
      <c r="B270" s="124" t="s">
        <v>274</v>
      </c>
      <c r="C270" s="416">
        <v>3262</v>
      </c>
      <c r="D270" s="420">
        <v>1.7608999999999999</v>
      </c>
      <c r="E270" s="428">
        <v>0</v>
      </c>
      <c r="F270" s="158">
        <v>3</v>
      </c>
      <c r="G270" s="427">
        <v>9.1968117719190676E-4</v>
      </c>
      <c r="H270" s="272">
        <v>1082</v>
      </c>
      <c r="I270" s="15">
        <v>1084</v>
      </c>
      <c r="J270" s="337">
        <v>0.99815498154981552</v>
      </c>
      <c r="K270" s="435">
        <v>0.99837172432483845</v>
      </c>
      <c r="L270" s="442">
        <v>0.477516702103854</v>
      </c>
      <c r="M270" s="14">
        <f>Lisäosat[[#This Row],[HYTE-kerroin (sis. Kulttuurihyte)]]*Lisäosat[[#This Row],[Asukasmäärä 31.12.2022]]</f>
        <v>1557.6594822627717</v>
      </c>
      <c r="N270" s="435">
        <f>Lisäosat[[#This Row],[HYTE-kerroin (sis. Kulttuurihyte)]]/$N$7</f>
        <v>0.69744688305777813</v>
      </c>
      <c r="O270" s="447">
        <v>0</v>
      </c>
      <c r="P270" s="200">
        <v>1078561.357566</v>
      </c>
      <c r="Q270" s="162">
        <v>0</v>
      </c>
      <c r="R270" s="162">
        <v>42662.620198193858</v>
      </c>
      <c r="S270" s="162">
        <v>43931.635155240656</v>
      </c>
      <c r="T270" s="162">
        <v>0</v>
      </c>
      <c r="U270" s="314">
        <f t="shared" si="5"/>
        <v>1165155.6129194344</v>
      </c>
      <c r="V270" s="44"/>
      <c r="W270" s="44"/>
      <c r="X270" s="110"/>
      <c r="Y270" s="110"/>
      <c r="Z270" s="111"/>
    </row>
    <row r="271" spans="1:26" s="45" customFormat="1" x14ac:dyDescent="0.25">
      <c r="A271" s="128">
        <v>857</v>
      </c>
      <c r="B271" s="124" t="s">
        <v>275</v>
      </c>
      <c r="C271" s="416">
        <v>2394</v>
      </c>
      <c r="D271" s="420">
        <v>1.1848333333333332</v>
      </c>
      <c r="E271" s="428">
        <v>0</v>
      </c>
      <c r="F271" s="158">
        <v>1</v>
      </c>
      <c r="G271" s="427">
        <v>4.1771094402673348E-4</v>
      </c>
      <c r="H271" s="272">
        <v>606</v>
      </c>
      <c r="I271" s="15">
        <v>758</v>
      </c>
      <c r="J271" s="337">
        <v>0.79947229551451182</v>
      </c>
      <c r="K271" s="435">
        <v>0.79964589565385558</v>
      </c>
      <c r="L271" s="442">
        <v>0.58740974101969801</v>
      </c>
      <c r="M271" s="14">
        <f>Lisäosat[[#This Row],[HYTE-kerroin (sis. Kulttuurihyte)]]*Lisäosat[[#This Row],[Asukasmäärä 31.12.2022]]</f>
        <v>1406.2589200011571</v>
      </c>
      <c r="N271" s="435">
        <f>Lisäosat[[#This Row],[HYTE-kerroin (sis. Kulttuurihyte)]]/$N$7</f>
        <v>0.85795343104640387</v>
      </c>
      <c r="O271" s="447">
        <v>0</v>
      </c>
      <c r="P271" s="200">
        <v>266303.95753499994</v>
      </c>
      <c r="Q271" s="162">
        <v>0</v>
      </c>
      <c r="R271" s="162">
        <v>25078.014791958823</v>
      </c>
      <c r="S271" s="162">
        <v>39661.591323893503</v>
      </c>
      <c r="T271" s="162">
        <v>0</v>
      </c>
      <c r="U271" s="314">
        <f t="shared" si="5"/>
        <v>331043.5636508523</v>
      </c>
      <c r="V271" s="44"/>
      <c r="W271" s="44"/>
      <c r="X271" s="110"/>
      <c r="Y271" s="110"/>
      <c r="Z271" s="111"/>
    </row>
    <row r="272" spans="1:26" s="45" customFormat="1" x14ac:dyDescent="0.25">
      <c r="A272" s="128">
        <v>858</v>
      </c>
      <c r="B272" s="124" t="s">
        <v>276</v>
      </c>
      <c r="C272" s="416">
        <v>40384</v>
      </c>
      <c r="D272" s="420">
        <v>0</v>
      </c>
      <c r="E272" s="428">
        <v>0</v>
      </c>
      <c r="F272" s="158">
        <v>2</v>
      </c>
      <c r="G272" s="427">
        <v>4.9524564183835184E-5</v>
      </c>
      <c r="H272" s="272">
        <v>14429</v>
      </c>
      <c r="I272" s="15">
        <v>18998</v>
      </c>
      <c r="J272" s="337">
        <v>0.75950100010527422</v>
      </c>
      <c r="K272" s="435">
        <v>0.75966592074128592</v>
      </c>
      <c r="L272" s="442">
        <v>0.72887848029684799</v>
      </c>
      <c r="M272" s="14">
        <f>Lisäosat[[#This Row],[HYTE-kerroin (sis. Kulttuurihyte)]]*Lisäosat[[#This Row],[Asukasmäärä 31.12.2022]]</f>
        <v>29435.02854830791</v>
      </c>
      <c r="N272" s="435">
        <f>Lisäosat[[#This Row],[HYTE-kerroin (sis. Kulttuurihyte)]]/$N$7</f>
        <v>1.0645785204396181</v>
      </c>
      <c r="O272" s="447">
        <v>1.5214559981449272</v>
      </c>
      <c r="P272" s="200">
        <v>0</v>
      </c>
      <c r="Q272" s="162">
        <v>0</v>
      </c>
      <c r="R272" s="162">
        <v>401886.36591613077</v>
      </c>
      <c r="S272" s="162">
        <v>830174.34149976156</v>
      </c>
      <c r="T272" s="162">
        <v>629170.98525782768</v>
      </c>
      <c r="U272" s="314">
        <f t="shared" si="5"/>
        <v>1861231.69267372</v>
      </c>
      <c r="V272" s="44"/>
      <c r="W272" s="44"/>
      <c r="X272" s="110"/>
      <c r="Y272" s="110"/>
      <c r="Z272" s="111"/>
    </row>
    <row r="273" spans="1:26" s="45" customFormat="1" x14ac:dyDescent="0.25">
      <c r="A273" s="128">
        <v>859</v>
      </c>
      <c r="B273" s="124" t="s">
        <v>277</v>
      </c>
      <c r="C273" s="416">
        <v>6562</v>
      </c>
      <c r="D273" s="420">
        <v>0</v>
      </c>
      <c r="E273" s="428">
        <v>0</v>
      </c>
      <c r="F273" s="158">
        <v>0</v>
      </c>
      <c r="G273" s="427">
        <v>0</v>
      </c>
      <c r="H273" s="272">
        <v>1441</v>
      </c>
      <c r="I273" s="15">
        <v>2585</v>
      </c>
      <c r="J273" s="337">
        <v>0.55744680851063833</v>
      </c>
      <c r="K273" s="435">
        <v>0.55756785441076162</v>
      </c>
      <c r="L273" s="442">
        <v>0.61361056395839497</v>
      </c>
      <c r="M273" s="14">
        <f>Lisäosat[[#This Row],[HYTE-kerroin (sis. Kulttuurihyte)]]*Lisäosat[[#This Row],[Asukasmäärä 31.12.2022]]</f>
        <v>4026.5125206949879</v>
      </c>
      <c r="N273" s="435">
        <f>Lisäosat[[#This Row],[HYTE-kerroin (sis. Kulttuurihyte)]]/$N$7</f>
        <v>0.8962215842055129</v>
      </c>
      <c r="O273" s="447">
        <v>0</v>
      </c>
      <c r="P273" s="200">
        <v>0</v>
      </c>
      <c r="Q273" s="162">
        <v>0</v>
      </c>
      <c r="R273" s="162">
        <v>47929.759414428772</v>
      </c>
      <c r="S273" s="162">
        <v>113562.22654659746</v>
      </c>
      <c r="T273" s="162">
        <v>0</v>
      </c>
      <c r="U273" s="314">
        <f t="shared" si="5"/>
        <v>161491.98596102622</v>
      </c>
      <c r="V273" s="44"/>
      <c r="W273" s="44"/>
      <c r="X273" s="110"/>
      <c r="Y273" s="110"/>
      <c r="Z273" s="111"/>
    </row>
    <row r="274" spans="1:26" s="45" customFormat="1" x14ac:dyDescent="0.25">
      <c r="A274" s="128">
        <v>886</v>
      </c>
      <c r="B274" s="124" t="s">
        <v>278</v>
      </c>
      <c r="C274" s="416">
        <v>12599</v>
      </c>
      <c r="D274" s="420">
        <v>0</v>
      </c>
      <c r="E274" s="428">
        <v>0</v>
      </c>
      <c r="F274" s="158">
        <v>1</v>
      </c>
      <c r="G274" s="427">
        <v>7.9371378680847689E-5</v>
      </c>
      <c r="H274" s="272">
        <v>3889</v>
      </c>
      <c r="I274" s="15">
        <v>5224</v>
      </c>
      <c r="J274" s="337">
        <v>0.74444869831546712</v>
      </c>
      <c r="K274" s="435">
        <v>0.74461035044336066</v>
      </c>
      <c r="L274" s="442">
        <v>0.65716953506020204</v>
      </c>
      <c r="M274" s="14">
        <f>Lisäosat[[#This Row],[HYTE-kerroin (sis. Kulttuurihyte)]]*Lisäosat[[#This Row],[Asukasmäärä 31.12.2022]]</f>
        <v>8279.6789722234862</v>
      </c>
      <c r="N274" s="435">
        <f>Lisäosat[[#This Row],[HYTE-kerroin (sis. Kulttuurihyte)]]/$N$7</f>
        <v>0.95984253922197615</v>
      </c>
      <c r="O274" s="447">
        <v>0</v>
      </c>
      <c r="P274" s="200">
        <v>0</v>
      </c>
      <c r="Q274" s="162">
        <v>0</v>
      </c>
      <c r="R274" s="162">
        <v>122895.63004859029</v>
      </c>
      <c r="S274" s="162">
        <v>233516.91428850975</v>
      </c>
      <c r="T274" s="162">
        <v>0</v>
      </c>
      <c r="U274" s="314">
        <f t="shared" si="5"/>
        <v>356412.54433710006</v>
      </c>
      <c r="V274" s="44"/>
      <c r="W274" s="44"/>
      <c r="X274" s="110"/>
      <c r="Y274" s="110"/>
      <c r="Z274" s="111"/>
    </row>
    <row r="275" spans="1:26" s="45" customFormat="1" x14ac:dyDescent="0.25">
      <c r="A275" s="128">
        <v>887</v>
      </c>
      <c r="B275" s="124" t="s">
        <v>279</v>
      </c>
      <c r="C275" s="416">
        <v>4569</v>
      </c>
      <c r="D275" s="420">
        <v>0</v>
      </c>
      <c r="E275" s="428">
        <v>0</v>
      </c>
      <c r="F275" s="158">
        <v>0</v>
      </c>
      <c r="G275" s="427">
        <v>0</v>
      </c>
      <c r="H275" s="272">
        <v>1336</v>
      </c>
      <c r="I275" s="15">
        <v>1698</v>
      </c>
      <c r="J275" s="337">
        <v>0.78680800942285045</v>
      </c>
      <c r="K275" s="435">
        <v>0.7869788595959446</v>
      </c>
      <c r="L275" s="442">
        <v>0.59933862629938295</v>
      </c>
      <c r="M275" s="14">
        <f>Lisäosat[[#This Row],[HYTE-kerroin (sis. Kulttuurihyte)]]*Lisäosat[[#This Row],[Asukasmäärä 31.12.2022]]</f>
        <v>2738.3781835618806</v>
      </c>
      <c r="N275" s="435">
        <f>Lisäosat[[#This Row],[HYTE-kerroin (sis. Kulttuurihyte)]]/$N$7</f>
        <v>0.87537641085007289</v>
      </c>
      <c r="O275" s="447">
        <v>0</v>
      </c>
      <c r="P275" s="200">
        <v>0</v>
      </c>
      <c r="Q275" s="162">
        <v>0</v>
      </c>
      <c r="R275" s="162">
        <v>47103.753964369709</v>
      </c>
      <c r="S275" s="162">
        <v>77232.175996869599</v>
      </c>
      <c r="T275" s="162">
        <v>0</v>
      </c>
      <c r="U275" s="314">
        <f t="shared" si="5"/>
        <v>124335.92996123931</v>
      </c>
      <c r="V275" s="44"/>
      <c r="W275" s="44"/>
      <c r="X275" s="110"/>
      <c r="Y275" s="110"/>
      <c r="Z275" s="111"/>
    </row>
    <row r="276" spans="1:26" s="45" customFormat="1" x14ac:dyDescent="0.25">
      <c r="A276" s="128">
        <v>889</v>
      </c>
      <c r="B276" s="124" t="s">
        <v>280</v>
      </c>
      <c r="C276" s="416">
        <v>2523</v>
      </c>
      <c r="D276" s="420">
        <v>1.3616333333333333</v>
      </c>
      <c r="E276" s="428">
        <v>0</v>
      </c>
      <c r="F276" s="158">
        <v>0</v>
      </c>
      <c r="G276" s="427">
        <v>0</v>
      </c>
      <c r="H276" s="272">
        <v>797</v>
      </c>
      <c r="I276" s="15">
        <v>872</v>
      </c>
      <c r="J276" s="337">
        <v>0.91399082568807344</v>
      </c>
      <c r="K276" s="435">
        <v>0.91418929277140903</v>
      </c>
      <c r="L276" s="442">
        <v>0.64547033138546495</v>
      </c>
      <c r="M276" s="14">
        <f>Lisäosat[[#This Row],[HYTE-kerroin (sis. Kulttuurihyte)]]*Lisäosat[[#This Row],[Asukasmäärä 31.12.2022]]</f>
        <v>1628.5216460855281</v>
      </c>
      <c r="N276" s="435">
        <f>Lisäosat[[#This Row],[HYTE-kerroin (sis. Kulttuurihyte)]]/$N$7</f>
        <v>0.94275502563082036</v>
      </c>
      <c r="O276" s="447">
        <v>0</v>
      </c>
      <c r="P276" s="200">
        <v>322532.61349649995</v>
      </c>
      <c r="Q276" s="162">
        <v>0</v>
      </c>
      <c r="R276" s="162">
        <v>30215.144572175672</v>
      </c>
      <c r="S276" s="162">
        <v>45930.20465186127</v>
      </c>
      <c r="T276" s="162">
        <v>0</v>
      </c>
      <c r="U276" s="314">
        <f t="shared" si="5"/>
        <v>398677.96272053692</v>
      </c>
      <c r="V276" s="44"/>
      <c r="W276" s="44"/>
      <c r="X276" s="110"/>
      <c r="Y276" s="110"/>
      <c r="Z276" s="111"/>
    </row>
    <row r="277" spans="1:26" s="45" customFormat="1" x14ac:dyDescent="0.25">
      <c r="A277" s="128">
        <v>890</v>
      </c>
      <c r="B277" s="124" t="s">
        <v>281</v>
      </c>
      <c r="C277" s="416">
        <v>1180</v>
      </c>
      <c r="D277" s="420">
        <v>1.9536666666666667</v>
      </c>
      <c r="E277" s="428">
        <v>1</v>
      </c>
      <c r="F277" s="158">
        <v>491</v>
      </c>
      <c r="G277" s="427">
        <v>0.41610169491525423</v>
      </c>
      <c r="H277" s="272">
        <v>462</v>
      </c>
      <c r="I277" s="15">
        <v>487</v>
      </c>
      <c r="J277" s="337">
        <v>0.94866529774127306</v>
      </c>
      <c r="K277" s="435">
        <v>0.94887129415766236</v>
      </c>
      <c r="L277" s="442">
        <v>0.46776722882722999</v>
      </c>
      <c r="M277" s="14">
        <f>Lisäosat[[#This Row],[HYTE-kerroin (sis. Kulttuurihyte)]]*Lisäosat[[#This Row],[Asukasmäärä 31.12.2022]]</f>
        <v>551.96533001613136</v>
      </c>
      <c r="N277" s="435">
        <f>Lisäosat[[#This Row],[HYTE-kerroin (sis. Kulttuurihyte)]]/$N$7</f>
        <v>0.68320708847409539</v>
      </c>
      <c r="O277" s="447">
        <v>0</v>
      </c>
      <c r="P277" s="200">
        <v>432871.18820000009</v>
      </c>
      <c r="Q277" s="162">
        <v>449328.83</v>
      </c>
      <c r="R277" s="162">
        <v>14667.652465089144</v>
      </c>
      <c r="S277" s="162">
        <v>15567.42007655304</v>
      </c>
      <c r="T277" s="162">
        <v>0</v>
      </c>
      <c r="U277" s="314">
        <f t="shared" si="5"/>
        <v>912435.09074164217</v>
      </c>
      <c r="V277" s="44"/>
      <c r="W277" s="44"/>
      <c r="X277" s="110"/>
      <c r="Y277" s="110"/>
      <c r="Z277" s="111"/>
    </row>
    <row r="278" spans="1:26" s="45" customFormat="1" x14ac:dyDescent="0.25">
      <c r="A278" s="128">
        <v>892</v>
      </c>
      <c r="B278" s="124" t="s">
        <v>282</v>
      </c>
      <c r="C278" s="416">
        <v>3592</v>
      </c>
      <c r="D278" s="420">
        <v>0</v>
      </c>
      <c r="E278" s="428">
        <v>0</v>
      </c>
      <c r="F278" s="158">
        <v>0</v>
      </c>
      <c r="G278" s="427">
        <v>0</v>
      </c>
      <c r="H278" s="272">
        <v>831</v>
      </c>
      <c r="I278" s="15">
        <v>1407</v>
      </c>
      <c r="J278" s="337">
        <v>0.59061833688699361</v>
      </c>
      <c r="K278" s="435">
        <v>0.59074658576585759</v>
      </c>
      <c r="L278" s="442">
        <v>0.73437248843730596</v>
      </c>
      <c r="M278" s="14">
        <f>Lisäosat[[#This Row],[HYTE-kerroin (sis. Kulttuurihyte)]]*Lisäosat[[#This Row],[Asukasmäärä 31.12.2022]]</f>
        <v>2637.865978466803</v>
      </c>
      <c r="N278" s="435">
        <f>Lisäosat[[#This Row],[HYTE-kerroin (sis. Kulttuurihyte)]]/$N$7</f>
        <v>1.0726029075158698</v>
      </c>
      <c r="O278" s="447">
        <v>0</v>
      </c>
      <c r="P278" s="200">
        <v>0</v>
      </c>
      <c r="Q278" s="162">
        <v>0</v>
      </c>
      <c r="R278" s="162">
        <v>27797.698742529581</v>
      </c>
      <c r="S278" s="162">
        <v>74397.368021720147</v>
      </c>
      <c r="T278" s="162">
        <v>0</v>
      </c>
      <c r="U278" s="314">
        <f t="shared" si="5"/>
        <v>102195.06676424973</v>
      </c>
      <c r="V278" s="44"/>
      <c r="W278" s="44"/>
      <c r="X278" s="110"/>
      <c r="Y278" s="110"/>
      <c r="Z278" s="111"/>
    </row>
    <row r="279" spans="1:26" s="45" customFormat="1" x14ac:dyDescent="0.25">
      <c r="A279" s="128">
        <v>893</v>
      </c>
      <c r="B279" s="124" t="s">
        <v>283</v>
      </c>
      <c r="C279" s="416">
        <v>7434</v>
      </c>
      <c r="D279" s="420">
        <v>1.1783333333333333E-2</v>
      </c>
      <c r="E279" s="428">
        <v>0</v>
      </c>
      <c r="F279" s="158">
        <v>0</v>
      </c>
      <c r="G279" s="427">
        <v>0</v>
      </c>
      <c r="H279" s="272">
        <v>3254</v>
      </c>
      <c r="I279" s="15">
        <v>3295</v>
      </c>
      <c r="J279" s="337">
        <v>0.98755690440060695</v>
      </c>
      <c r="K279" s="435">
        <v>0.98777134587303284</v>
      </c>
      <c r="L279" s="442">
        <v>0.586615916956163</v>
      </c>
      <c r="M279" s="14">
        <f>Lisäosat[[#This Row],[HYTE-kerroin (sis. Kulttuurihyte)]]*Lisäosat[[#This Row],[Asukasmäärä 31.12.2022]]</f>
        <v>4360.9027266521161</v>
      </c>
      <c r="N279" s="435">
        <f>Lisäosat[[#This Row],[HYTE-kerroin (sis. Kulttuurihyte)]]/$N$7</f>
        <v>0.85679399491282049</v>
      </c>
      <c r="O279" s="447">
        <v>0</v>
      </c>
      <c r="P279" s="200">
        <v>5482.7150070000007</v>
      </c>
      <c r="Q279" s="162">
        <v>0</v>
      </c>
      <c r="R279" s="162">
        <v>96194.507626383653</v>
      </c>
      <c r="S279" s="162">
        <v>122993.24063849263</v>
      </c>
      <c r="T279" s="162">
        <v>0</v>
      </c>
      <c r="U279" s="314">
        <f t="shared" si="5"/>
        <v>224670.46327187627</v>
      </c>
      <c r="V279" s="44"/>
      <c r="W279" s="44"/>
      <c r="X279" s="110"/>
      <c r="Y279" s="110"/>
      <c r="Z279" s="111"/>
    </row>
    <row r="280" spans="1:26" s="45" customFormat="1" x14ac:dyDescent="0.25">
      <c r="A280" s="128">
        <v>895</v>
      </c>
      <c r="B280" s="124" t="s">
        <v>284</v>
      </c>
      <c r="C280" s="416">
        <v>15092</v>
      </c>
      <c r="D280" s="420">
        <v>0</v>
      </c>
      <c r="E280" s="428">
        <v>0</v>
      </c>
      <c r="F280" s="158">
        <v>1</v>
      </c>
      <c r="G280" s="427">
        <v>6.626027034190299E-5</v>
      </c>
      <c r="H280" s="272">
        <v>8407</v>
      </c>
      <c r="I280" s="15">
        <v>6616</v>
      </c>
      <c r="J280" s="337">
        <v>1.2707073760580412</v>
      </c>
      <c r="K280" s="435">
        <v>1.2709833017890346</v>
      </c>
      <c r="L280" s="442">
        <v>0.66391352680757498</v>
      </c>
      <c r="M280" s="14">
        <f>Lisäosat[[#This Row],[HYTE-kerroin (sis. Kulttuurihyte)]]*Lisäosat[[#This Row],[Asukasmäärä 31.12.2022]]</f>
        <v>10019.782946579922</v>
      </c>
      <c r="N280" s="435">
        <f>Lisäosat[[#This Row],[HYTE-kerroin (sis. Kulttuurihyte)]]/$N$7</f>
        <v>0.96969261567553156</v>
      </c>
      <c r="O280" s="447">
        <v>0</v>
      </c>
      <c r="P280" s="200">
        <v>0</v>
      </c>
      <c r="Q280" s="162">
        <v>0</v>
      </c>
      <c r="R280" s="162">
        <v>251280.00787686143</v>
      </c>
      <c r="S280" s="162">
        <v>282594.14445601759</v>
      </c>
      <c r="T280" s="162">
        <v>0</v>
      </c>
      <c r="U280" s="314">
        <f t="shared" si="5"/>
        <v>533874.15233287902</v>
      </c>
      <c r="V280" s="44"/>
      <c r="W280" s="44"/>
      <c r="X280" s="110"/>
      <c r="Y280" s="110"/>
      <c r="Z280" s="111"/>
    </row>
    <row r="281" spans="1:26" s="45" customFormat="1" x14ac:dyDescent="0.25">
      <c r="A281" s="128">
        <v>905</v>
      </c>
      <c r="B281" s="124" t="s">
        <v>285</v>
      </c>
      <c r="C281" s="416">
        <v>67988</v>
      </c>
      <c r="D281" s="420">
        <v>0</v>
      </c>
      <c r="E281" s="428">
        <v>0</v>
      </c>
      <c r="F281" s="158">
        <v>4</v>
      </c>
      <c r="G281" s="427">
        <v>5.8833911866800022E-5</v>
      </c>
      <c r="H281" s="272">
        <v>37474</v>
      </c>
      <c r="I281" s="15">
        <v>30144</v>
      </c>
      <c r="J281" s="337">
        <v>1.2431661358811041</v>
      </c>
      <c r="K281" s="435">
        <v>1.243436081213328</v>
      </c>
      <c r="L281" s="442">
        <v>0.82645871953806604</v>
      </c>
      <c r="M281" s="14">
        <f>Lisäosat[[#This Row],[HYTE-kerroin (sis. Kulttuurihyte)]]*Lisäosat[[#This Row],[Asukasmäärä 31.12.2022]]</f>
        <v>56189.275423954037</v>
      </c>
      <c r="N281" s="435">
        <f>Lisäosat[[#This Row],[HYTE-kerroin (sis. Kulttuurihyte)]]/$N$7</f>
        <v>1.2071013545247351</v>
      </c>
      <c r="O281" s="447">
        <v>0.17357441738213852</v>
      </c>
      <c r="P281" s="200">
        <v>0</v>
      </c>
      <c r="Q281" s="162">
        <v>0</v>
      </c>
      <c r="R281" s="162">
        <v>1107457.3929928658</v>
      </c>
      <c r="S281" s="162">
        <v>1584740.9370734685</v>
      </c>
      <c r="T281" s="162">
        <v>120842.00948712278</v>
      </c>
      <c r="U281" s="314">
        <f t="shared" si="5"/>
        <v>2813040.3395534572</v>
      </c>
      <c r="V281" s="44"/>
      <c r="W281" s="44"/>
      <c r="X281" s="110"/>
      <c r="Y281" s="110"/>
      <c r="Z281" s="111"/>
    </row>
    <row r="282" spans="1:26" s="45" customFormat="1" x14ac:dyDescent="0.25">
      <c r="A282" s="128">
        <v>908</v>
      </c>
      <c r="B282" s="124" t="s">
        <v>286</v>
      </c>
      <c r="C282" s="416">
        <v>20703</v>
      </c>
      <c r="D282" s="420">
        <v>0</v>
      </c>
      <c r="E282" s="428">
        <v>0</v>
      </c>
      <c r="F282" s="158">
        <v>1</v>
      </c>
      <c r="G282" s="427">
        <v>4.8302178428247112E-5</v>
      </c>
      <c r="H282" s="272">
        <v>6632</v>
      </c>
      <c r="I282" s="15">
        <v>8132</v>
      </c>
      <c r="J282" s="337">
        <v>0.81554353172651251</v>
      </c>
      <c r="K282" s="435">
        <v>0.81572062162886805</v>
      </c>
      <c r="L282" s="442">
        <v>0.67647312956702699</v>
      </c>
      <c r="M282" s="14">
        <f>Lisäosat[[#This Row],[HYTE-kerroin (sis. Kulttuurihyte)]]*Lisäosat[[#This Row],[Asukasmäärä 31.12.2022]]</f>
        <v>14005.02320142616</v>
      </c>
      <c r="N282" s="435">
        <f>Lisäosat[[#This Row],[HYTE-kerroin (sis. Kulttuurihyte)]]/$N$7</f>
        <v>0.98803680292265861</v>
      </c>
      <c r="O282" s="447">
        <v>0</v>
      </c>
      <c r="P282" s="200">
        <v>0</v>
      </c>
      <c r="Q282" s="162">
        <v>0</v>
      </c>
      <c r="R282" s="162">
        <v>221231.01878753016</v>
      </c>
      <c r="S282" s="162">
        <v>394992.34372582962</v>
      </c>
      <c r="T282" s="162">
        <v>0</v>
      </c>
      <c r="U282" s="314">
        <f t="shared" si="5"/>
        <v>616223.36251335975</v>
      </c>
      <c r="V282" s="44"/>
      <c r="W282" s="44"/>
      <c r="X282" s="110"/>
      <c r="Y282" s="110"/>
      <c r="Z282" s="111"/>
    </row>
    <row r="283" spans="1:26" s="45" customFormat="1" x14ac:dyDescent="0.25">
      <c r="A283" s="128">
        <v>915</v>
      </c>
      <c r="B283" s="124" t="s">
        <v>287</v>
      </c>
      <c r="C283" s="416">
        <v>19759</v>
      </c>
      <c r="D283" s="420">
        <v>7.091666666666667E-2</v>
      </c>
      <c r="E283" s="428">
        <v>0</v>
      </c>
      <c r="F283" s="158">
        <v>0</v>
      </c>
      <c r="G283" s="427">
        <v>0</v>
      </c>
      <c r="H283" s="272">
        <v>7945</v>
      </c>
      <c r="I283" s="15">
        <v>7129</v>
      </c>
      <c r="J283" s="337">
        <v>1.1144620563893954</v>
      </c>
      <c r="K283" s="435">
        <v>1.1147040544790954</v>
      </c>
      <c r="L283" s="442">
        <v>0.74172675763232698</v>
      </c>
      <c r="M283" s="14">
        <f>Lisäosat[[#This Row],[HYTE-kerroin (sis. Kulttuurihyte)]]*Lisäosat[[#This Row],[Asukasmäärä 31.12.2022]]</f>
        <v>14655.779004057149</v>
      </c>
      <c r="N283" s="435">
        <f>Lisäosat[[#This Row],[HYTE-kerroin (sis. Kulttuurihyte)]]/$N$7</f>
        <v>1.0833443373017535</v>
      </c>
      <c r="O283" s="447">
        <v>0</v>
      </c>
      <c r="P283" s="200">
        <v>87703.762859166673</v>
      </c>
      <c r="Q283" s="162">
        <v>0</v>
      </c>
      <c r="R283" s="162">
        <v>288533.23010312702</v>
      </c>
      <c r="S283" s="162">
        <v>413346.01268999261</v>
      </c>
      <c r="T283" s="162">
        <v>0</v>
      </c>
      <c r="U283" s="314">
        <f t="shared" si="5"/>
        <v>789583.00565228635</v>
      </c>
      <c r="V283" s="44"/>
      <c r="W283" s="44"/>
      <c r="X283" s="110"/>
      <c r="Y283" s="110"/>
      <c r="Z283" s="111"/>
    </row>
    <row r="284" spans="1:26" s="45" customFormat="1" x14ac:dyDescent="0.25">
      <c r="A284" s="128">
        <v>918</v>
      </c>
      <c r="B284" s="124" t="s">
        <v>288</v>
      </c>
      <c r="C284" s="416">
        <v>2228</v>
      </c>
      <c r="D284" s="420">
        <v>0</v>
      </c>
      <c r="E284" s="428">
        <v>0</v>
      </c>
      <c r="F284" s="158">
        <v>0</v>
      </c>
      <c r="G284" s="427">
        <v>0</v>
      </c>
      <c r="H284" s="272">
        <v>690</v>
      </c>
      <c r="I284" s="15">
        <v>969</v>
      </c>
      <c r="J284" s="337">
        <v>0.71207430340557276</v>
      </c>
      <c r="K284" s="435">
        <v>0.71222892564700357</v>
      </c>
      <c r="L284" s="442">
        <v>0.463718401537695</v>
      </c>
      <c r="M284" s="14">
        <f>Lisäosat[[#This Row],[HYTE-kerroin (sis. Kulttuurihyte)]]*Lisäosat[[#This Row],[Asukasmäärä 31.12.2022]]</f>
        <v>1033.1645986259844</v>
      </c>
      <c r="N284" s="435">
        <f>Lisäosat[[#This Row],[HYTE-kerroin (sis. Kulttuurihyte)]]/$N$7</f>
        <v>0.6772934901419656</v>
      </c>
      <c r="O284" s="447">
        <v>0</v>
      </c>
      <c r="P284" s="200">
        <v>0</v>
      </c>
      <c r="Q284" s="162">
        <v>0</v>
      </c>
      <c r="R284" s="162">
        <v>20787.683207073966</v>
      </c>
      <c r="S284" s="162">
        <v>29138.981092460937</v>
      </c>
      <c r="T284" s="162">
        <v>0</v>
      </c>
      <c r="U284" s="314">
        <f t="shared" si="5"/>
        <v>49926.664299534903</v>
      </c>
      <c r="V284" s="44"/>
      <c r="W284" s="44"/>
      <c r="X284" s="110"/>
      <c r="Y284" s="110"/>
      <c r="Z284" s="111"/>
    </row>
    <row r="285" spans="1:26" s="45" customFormat="1" x14ac:dyDescent="0.25">
      <c r="A285" s="128">
        <v>921</v>
      </c>
      <c r="B285" s="124" t="s">
        <v>289</v>
      </c>
      <c r="C285" s="416">
        <v>1894</v>
      </c>
      <c r="D285" s="420">
        <v>1.6164666666666667</v>
      </c>
      <c r="E285" s="428">
        <v>0</v>
      </c>
      <c r="F285" s="158">
        <v>0</v>
      </c>
      <c r="G285" s="427">
        <v>0</v>
      </c>
      <c r="H285" s="272">
        <v>530</v>
      </c>
      <c r="I285" s="15">
        <v>631</v>
      </c>
      <c r="J285" s="337">
        <v>0.83993660855784469</v>
      </c>
      <c r="K285" s="435">
        <v>0.84011899525605005</v>
      </c>
      <c r="L285" s="442">
        <v>0.643170128742523</v>
      </c>
      <c r="M285" s="14">
        <f>Lisäosat[[#This Row],[HYTE-kerroin (sis. Kulttuurihyte)]]*Lisäosat[[#This Row],[Asukasmäärä 31.12.2022]]</f>
        <v>1218.1642238383386</v>
      </c>
      <c r="N285" s="435">
        <f>Lisäosat[[#This Row],[HYTE-kerroin (sis. Kulttuurihyte)]]/$N$7</f>
        <v>0.93939541714665009</v>
      </c>
      <c r="O285" s="447">
        <v>0</v>
      </c>
      <c r="P285" s="200">
        <v>574874.35372400004</v>
      </c>
      <c r="Q285" s="162">
        <v>0</v>
      </c>
      <c r="R285" s="162">
        <v>20844.528438895959</v>
      </c>
      <c r="S285" s="162">
        <v>34356.640106662831</v>
      </c>
      <c r="T285" s="162">
        <v>0</v>
      </c>
      <c r="U285" s="314">
        <f t="shared" si="5"/>
        <v>630075.52226955886</v>
      </c>
      <c r="V285" s="44"/>
      <c r="W285" s="44"/>
      <c r="X285" s="110"/>
      <c r="Y285" s="110"/>
      <c r="Z285" s="111"/>
    </row>
    <row r="286" spans="1:26" s="45" customFormat="1" x14ac:dyDescent="0.25">
      <c r="A286" s="128">
        <v>922</v>
      </c>
      <c r="B286" s="124" t="s">
        <v>290</v>
      </c>
      <c r="C286" s="416">
        <v>4501</v>
      </c>
      <c r="D286" s="420">
        <v>0</v>
      </c>
      <c r="E286" s="428">
        <v>0</v>
      </c>
      <c r="F286" s="158">
        <v>0</v>
      </c>
      <c r="G286" s="427">
        <v>0</v>
      </c>
      <c r="H286" s="272">
        <v>851</v>
      </c>
      <c r="I286" s="15">
        <v>2032</v>
      </c>
      <c r="J286" s="337">
        <v>0.41879921259842517</v>
      </c>
      <c r="K286" s="435">
        <v>0.41889015208697539</v>
      </c>
      <c r="L286" s="442">
        <v>0.79411112013340102</v>
      </c>
      <c r="M286" s="14">
        <f>Lisäosat[[#This Row],[HYTE-kerroin (sis. Kulttuurihyte)]]*Lisäosat[[#This Row],[Asukasmäärä 31.12.2022]]</f>
        <v>3574.2941517204381</v>
      </c>
      <c r="N286" s="435">
        <f>Lisäosat[[#This Row],[HYTE-kerroin (sis. Kulttuurihyte)]]/$N$7</f>
        <v>1.1598554000276744</v>
      </c>
      <c r="O286" s="447">
        <v>1.1071325981195719</v>
      </c>
      <c r="P286" s="200">
        <v>0</v>
      </c>
      <c r="Q286" s="162">
        <v>0</v>
      </c>
      <c r="R286" s="162">
        <v>24699.061926519538</v>
      </c>
      <c r="S286" s="162">
        <v>100808.0317931793</v>
      </c>
      <c r="T286" s="162">
        <v>51028.007159154622</v>
      </c>
      <c r="U286" s="314">
        <f t="shared" si="5"/>
        <v>176535.10087885347</v>
      </c>
      <c r="V286" s="44"/>
      <c r="W286" s="44"/>
      <c r="X286" s="110"/>
      <c r="Y286" s="110"/>
      <c r="Z286" s="111"/>
    </row>
    <row r="287" spans="1:26" s="45" customFormat="1" x14ac:dyDescent="0.25">
      <c r="A287" s="128">
        <v>924</v>
      </c>
      <c r="B287" s="124" t="s">
        <v>291</v>
      </c>
      <c r="C287" s="416">
        <v>2946</v>
      </c>
      <c r="D287" s="420">
        <v>0.99025000000000007</v>
      </c>
      <c r="E287" s="428">
        <v>0</v>
      </c>
      <c r="F287" s="158">
        <v>0</v>
      </c>
      <c r="G287" s="427">
        <v>0</v>
      </c>
      <c r="H287" s="272">
        <v>1014</v>
      </c>
      <c r="I287" s="15">
        <v>1160</v>
      </c>
      <c r="J287" s="337">
        <v>0.87413793103448278</v>
      </c>
      <c r="K287" s="435">
        <v>0.87432774432443006</v>
      </c>
      <c r="L287" s="442">
        <v>0.63781795636065597</v>
      </c>
      <c r="M287" s="14">
        <f>Lisäosat[[#This Row],[HYTE-kerroin (sis. Kulttuurihyte)]]*Lisäosat[[#This Row],[Asukasmäärä 31.12.2022]]</f>
        <v>1879.0116994384925</v>
      </c>
      <c r="N287" s="435">
        <f>Lisäosat[[#This Row],[HYTE-kerroin (sis. Kulttuurihyte)]]/$N$7</f>
        <v>0.93157819121743168</v>
      </c>
      <c r="O287" s="447">
        <v>0</v>
      </c>
      <c r="P287" s="200">
        <v>182592.33613500005</v>
      </c>
      <c r="Q287" s="162">
        <v>0</v>
      </c>
      <c r="R287" s="162">
        <v>33742.580905614996</v>
      </c>
      <c r="S287" s="162">
        <v>52994.930774115754</v>
      </c>
      <c r="T287" s="162">
        <v>0</v>
      </c>
      <c r="U287" s="314">
        <f t="shared" si="5"/>
        <v>269329.84781473083</v>
      </c>
      <c r="V287" s="44"/>
      <c r="W287" s="44"/>
      <c r="X287" s="110"/>
      <c r="Y287" s="110"/>
      <c r="Z287" s="111"/>
    </row>
    <row r="288" spans="1:26" s="45" customFormat="1" x14ac:dyDescent="0.25">
      <c r="A288" s="128">
        <v>925</v>
      </c>
      <c r="B288" s="124" t="s">
        <v>292</v>
      </c>
      <c r="C288" s="416">
        <v>3427</v>
      </c>
      <c r="D288" s="420">
        <v>0.83401666666666663</v>
      </c>
      <c r="E288" s="428">
        <v>0</v>
      </c>
      <c r="F288" s="158">
        <v>0</v>
      </c>
      <c r="G288" s="427">
        <v>0</v>
      </c>
      <c r="H288" s="272">
        <v>2023</v>
      </c>
      <c r="I288" s="15">
        <v>1470</v>
      </c>
      <c r="J288" s="337">
        <v>1.3761904761904762</v>
      </c>
      <c r="K288" s="435">
        <v>1.3764893068813839</v>
      </c>
      <c r="L288" s="442">
        <v>0.59571207467506604</v>
      </c>
      <c r="M288" s="14">
        <f>Lisäosat[[#This Row],[HYTE-kerroin (sis. Kulttuurihyte)]]*Lisäosat[[#This Row],[Asukasmäärä 31.12.2022]]</f>
        <v>2041.5052799114512</v>
      </c>
      <c r="N288" s="435">
        <f>Lisäosat[[#This Row],[HYTE-kerroin (sis. Kulttuurihyte)]]/$N$7</f>
        <v>0.87007957596349361</v>
      </c>
      <c r="O288" s="447">
        <v>0</v>
      </c>
      <c r="P288" s="200">
        <v>178893.18055216665</v>
      </c>
      <c r="Q288" s="162">
        <v>0</v>
      </c>
      <c r="R288" s="162">
        <v>61795.697996340787</v>
      </c>
      <c r="S288" s="162">
        <v>57577.837868827293</v>
      </c>
      <c r="T288" s="162">
        <v>0</v>
      </c>
      <c r="U288" s="314">
        <f t="shared" si="5"/>
        <v>298266.71641733474</v>
      </c>
      <c r="V288" s="44"/>
      <c r="W288" s="44"/>
      <c r="X288" s="110"/>
      <c r="Y288" s="110"/>
      <c r="Z288" s="111"/>
    </row>
    <row r="289" spans="1:26" s="45" customFormat="1" x14ac:dyDescent="0.25">
      <c r="A289" s="128">
        <v>927</v>
      </c>
      <c r="B289" s="124" t="s">
        <v>293</v>
      </c>
      <c r="C289" s="416">
        <v>28913</v>
      </c>
      <c r="D289" s="420">
        <v>0</v>
      </c>
      <c r="E289" s="428">
        <v>0</v>
      </c>
      <c r="F289" s="158">
        <v>3</v>
      </c>
      <c r="G289" s="427">
        <v>1.0375955452564591E-4</v>
      </c>
      <c r="H289" s="272">
        <v>8025</v>
      </c>
      <c r="I289" s="15">
        <v>13447</v>
      </c>
      <c r="J289" s="337">
        <v>0.59678738752138027</v>
      </c>
      <c r="K289" s="435">
        <v>0.59691697596892701</v>
      </c>
      <c r="L289" s="442">
        <v>0.69452047121083105</v>
      </c>
      <c r="M289" s="14">
        <f>Lisäosat[[#This Row],[HYTE-kerroin (sis. Kulttuurihyte)]]*Lisäosat[[#This Row],[Asukasmäärä 31.12.2022]]</f>
        <v>20080.670384118759</v>
      </c>
      <c r="N289" s="435">
        <f>Lisäosat[[#This Row],[HYTE-kerroin (sis. Kulttuurihyte)]]/$N$7</f>
        <v>1.0143962205545312</v>
      </c>
      <c r="O289" s="447">
        <v>0</v>
      </c>
      <c r="P289" s="200">
        <v>0</v>
      </c>
      <c r="Q289" s="162">
        <v>0</v>
      </c>
      <c r="R289" s="162">
        <v>226088.45289308357</v>
      </c>
      <c r="S289" s="162">
        <v>566347.58432968694</v>
      </c>
      <c r="T289" s="162">
        <v>0</v>
      </c>
      <c r="U289" s="314">
        <f t="shared" si="5"/>
        <v>792436.03722277051</v>
      </c>
      <c r="V289" s="44"/>
      <c r="W289" s="44"/>
      <c r="X289" s="110"/>
      <c r="Y289" s="110"/>
      <c r="Z289" s="111"/>
    </row>
    <row r="290" spans="1:26" s="45" customFormat="1" x14ac:dyDescent="0.25">
      <c r="A290" s="128">
        <v>931</v>
      </c>
      <c r="B290" s="124" t="s">
        <v>294</v>
      </c>
      <c r="C290" s="416">
        <v>5951</v>
      </c>
      <c r="D290" s="420">
        <v>1.4403999999999999</v>
      </c>
      <c r="E290" s="428">
        <v>0</v>
      </c>
      <c r="F290" s="158">
        <v>0</v>
      </c>
      <c r="G290" s="427">
        <v>0</v>
      </c>
      <c r="H290" s="272">
        <v>2241</v>
      </c>
      <c r="I290" s="15">
        <v>2135</v>
      </c>
      <c r="J290" s="337">
        <v>1.0496487119437938</v>
      </c>
      <c r="K290" s="435">
        <v>1.049876636242957</v>
      </c>
      <c r="L290" s="442">
        <v>0.62453598796131904</v>
      </c>
      <c r="M290" s="14">
        <f>Lisäosat[[#This Row],[HYTE-kerroin (sis. Kulttuurihyte)]]*Lisäosat[[#This Row],[Asukasmäärä 31.12.2022]]</f>
        <v>3716.6136643578097</v>
      </c>
      <c r="N290" s="435">
        <f>Lisäosat[[#This Row],[HYTE-kerroin (sis. Kulttuurihyte)]]/$N$7</f>
        <v>0.91217893791346083</v>
      </c>
      <c r="O290" s="447">
        <v>0</v>
      </c>
      <c r="P290" s="200">
        <v>804765.35825399996</v>
      </c>
      <c r="Q290" s="162">
        <v>0</v>
      </c>
      <c r="R290" s="162">
        <v>81846.387795892064</v>
      </c>
      <c r="S290" s="162">
        <v>104821.95715738923</v>
      </c>
      <c r="T290" s="162">
        <v>0</v>
      </c>
      <c r="U290" s="314">
        <f t="shared" si="5"/>
        <v>991433.7032072813</v>
      </c>
      <c r="V290" s="44"/>
      <c r="W290" s="44"/>
      <c r="X290" s="110"/>
      <c r="Y290" s="110"/>
      <c r="Z290" s="111"/>
    </row>
    <row r="291" spans="1:26" s="45" customFormat="1" x14ac:dyDescent="0.25">
      <c r="A291" s="128">
        <v>934</v>
      </c>
      <c r="B291" s="124" t="s">
        <v>295</v>
      </c>
      <c r="C291" s="416">
        <v>2671</v>
      </c>
      <c r="D291" s="420">
        <v>0.61865000000000003</v>
      </c>
      <c r="E291" s="428">
        <v>0</v>
      </c>
      <c r="F291" s="158">
        <v>0</v>
      </c>
      <c r="G291" s="427">
        <v>0</v>
      </c>
      <c r="H291" s="272">
        <v>963</v>
      </c>
      <c r="I291" s="15">
        <v>1083</v>
      </c>
      <c r="J291" s="337">
        <v>0.88919667590027696</v>
      </c>
      <c r="K291" s="435">
        <v>0.8893897590974138</v>
      </c>
      <c r="L291" s="442">
        <v>0.58474093202092303</v>
      </c>
      <c r="M291" s="14">
        <f>Lisäosat[[#This Row],[HYTE-kerroin (sis. Kulttuurihyte)]]*Lisäosat[[#This Row],[Asukasmäärä 31.12.2022]]</f>
        <v>1561.8430294278853</v>
      </c>
      <c r="N291" s="435">
        <f>Lisäosat[[#This Row],[HYTE-kerroin (sis. Kulttuurihyte)]]/$N$7</f>
        <v>0.85405544693512281</v>
      </c>
      <c r="O291" s="447">
        <v>0</v>
      </c>
      <c r="P291" s="200">
        <v>103424.60164850001</v>
      </c>
      <c r="Q291" s="162">
        <v>0</v>
      </c>
      <c r="R291" s="162">
        <v>31119.836609794416</v>
      </c>
      <c r="S291" s="162">
        <v>44049.626327127291</v>
      </c>
      <c r="T291" s="162">
        <v>0</v>
      </c>
      <c r="U291" s="314">
        <f t="shared" si="5"/>
        <v>178594.0645854217</v>
      </c>
      <c r="V291" s="44"/>
      <c r="W291" s="44"/>
      <c r="X291" s="110"/>
      <c r="Y291" s="110"/>
      <c r="Z291" s="111"/>
    </row>
    <row r="292" spans="1:26" s="45" customFormat="1" x14ac:dyDescent="0.25">
      <c r="A292" s="128">
        <v>935</v>
      </c>
      <c r="B292" s="124" t="s">
        <v>296</v>
      </c>
      <c r="C292" s="416">
        <v>2985</v>
      </c>
      <c r="D292" s="420">
        <v>0.64713333333333334</v>
      </c>
      <c r="E292" s="428">
        <v>0</v>
      </c>
      <c r="F292" s="158">
        <v>0</v>
      </c>
      <c r="G292" s="427">
        <v>0</v>
      </c>
      <c r="H292" s="272">
        <v>1134</v>
      </c>
      <c r="I292" s="15">
        <v>1107</v>
      </c>
      <c r="J292" s="337">
        <v>1.024390243902439</v>
      </c>
      <c r="K292" s="435">
        <v>1.0246126834917553</v>
      </c>
      <c r="L292" s="442">
        <v>0.43711176209689001</v>
      </c>
      <c r="M292" s="14">
        <f>Lisäosat[[#This Row],[HYTE-kerroin (sis. Kulttuurihyte)]]*Lisäosat[[#This Row],[Asukasmäärä 31.12.2022]]</f>
        <v>1304.7786098592167</v>
      </c>
      <c r="N292" s="435">
        <f>Lisäosat[[#This Row],[HYTE-kerroin (sis. Kulttuurihyte)]]/$N$7</f>
        <v>0.63843261330797429</v>
      </c>
      <c r="O292" s="447">
        <v>0</v>
      </c>
      <c r="P292" s="200">
        <v>120904.66487000001</v>
      </c>
      <c r="Q292" s="162">
        <v>0</v>
      </c>
      <c r="R292" s="162">
        <v>40065.942068919852</v>
      </c>
      <c r="S292" s="162">
        <v>36799.479282486289</v>
      </c>
      <c r="T292" s="162">
        <v>0</v>
      </c>
      <c r="U292" s="314">
        <f t="shared" si="5"/>
        <v>197770.08622140615</v>
      </c>
      <c r="V292" s="44"/>
      <c r="W292" s="44"/>
      <c r="X292" s="110"/>
      <c r="Y292" s="110"/>
      <c r="Z292" s="111"/>
    </row>
    <row r="293" spans="1:26" s="45" customFormat="1" x14ac:dyDescent="0.25">
      <c r="A293" s="128">
        <v>936</v>
      </c>
      <c r="B293" s="124" t="s">
        <v>297</v>
      </c>
      <c r="C293" s="416">
        <v>6395</v>
      </c>
      <c r="D293" s="420">
        <v>1.0767333333333333</v>
      </c>
      <c r="E293" s="428">
        <v>0</v>
      </c>
      <c r="F293" s="158">
        <v>0</v>
      </c>
      <c r="G293" s="427">
        <v>0</v>
      </c>
      <c r="H293" s="272">
        <v>2289</v>
      </c>
      <c r="I293" s="15">
        <v>2329</v>
      </c>
      <c r="J293" s="337">
        <v>0.98282524688707595</v>
      </c>
      <c r="K293" s="435">
        <v>0.98303866091126102</v>
      </c>
      <c r="L293" s="442">
        <v>0.60815317396416502</v>
      </c>
      <c r="M293" s="14">
        <f>Lisäosat[[#This Row],[HYTE-kerroin (sis. Kulttuurihyte)]]*Lisäosat[[#This Row],[Asukasmäärä 31.12.2022]]</f>
        <v>3889.1395475008353</v>
      </c>
      <c r="N293" s="435">
        <f>Lisäosat[[#This Row],[HYTE-kerroin (sis. Kulttuurihyte)]]/$N$7</f>
        <v>0.88825068051913547</v>
      </c>
      <c r="O293" s="447">
        <v>0</v>
      </c>
      <c r="P293" s="200">
        <v>646464.85205500002</v>
      </c>
      <c r="Q293" s="162">
        <v>0</v>
      </c>
      <c r="R293" s="162">
        <v>82353.572298510437</v>
      </c>
      <c r="S293" s="162">
        <v>109687.8114980727</v>
      </c>
      <c r="T293" s="162">
        <v>0</v>
      </c>
      <c r="U293" s="314">
        <f t="shared" si="5"/>
        <v>838506.23585158319</v>
      </c>
      <c r="V293" s="44"/>
      <c r="W293" s="44"/>
      <c r="X293" s="110"/>
      <c r="Y293" s="110"/>
      <c r="Z293" s="111"/>
    </row>
    <row r="294" spans="1:26" s="45" customFormat="1" x14ac:dyDescent="0.25">
      <c r="A294" s="128">
        <v>946</v>
      </c>
      <c r="B294" s="124" t="s">
        <v>298</v>
      </c>
      <c r="C294" s="416">
        <v>6287</v>
      </c>
      <c r="D294" s="420">
        <v>0.40866666666666668</v>
      </c>
      <c r="E294" s="428">
        <v>0</v>
      </c>
      <c r="F294" s="158">
        <v>0</v>
      </c>
      <c r="G294" s="427">
        <v>0</v>
      </c>
      <c r="H294" s="272">
        <v>2383</v>
      </c>
      <c r="I294" s="15">
        <v>2724</v>
      </c>
      <c r="J294" s="337">
        <v>0.87481644640234946</v>
      </c>
      <c r="K294" s="435">
        <v>0.87500640702743648</v>
      </c>
      <c r="L294" s="442">
        <v>0.57392244828968297</v>
      </c>
      <c r="M294" s="14">
        <f>Lisäosat[[#This Row],[HYTE-kerroin (sis. Kulttuurihyte)]]*Lisäosat[[#This Row],[Asukasmäärä 31.12.2022]]</f>
        <v>3608.2504323972366</v>
      </c>
      <c r="N294" s="435">
        <f>Lisäosat[[#This Row],[HYTE-kerroin (sis. Kulttuurihyte)]]/$N$7</f>
        <v>0.83825428704998928</v>
      </c>
      <c r="O294" s="447">
        <v>0</v>
      </c>
      <c r="P294" s="200">
        <v>160811.69419333333</v>
      </c>
      <c r="Q294" s="162">
        <v>0</v>
      </c>
      <c r="R294" s="162">
        <v>72065.265180857561</v>
      </c>
      <c r="S294" s="162">
        <v>101765.72180881418</v>
      </c>
      <c r="T294" s="162">
        <v>0</v>
      </c>
      <c r="U294" s="314">
        <f t="shared" si="5"/>
        <v>334642.6811830051</v>
      </c>
      <c r="V294" s="44"/>
      <c r="W294" s="44"/>
      <c r="X294" s="110"/>
      <c r="Y294" s="110"/>
      <c r="Z294" s="111"/>
    </row>
    <row r="295" spans="1:26" s="45" customFormat="1" x14ac:dyDescent="0.25">
      <c r="A295" s="128">
        <v>976</v>
      </c>
      <c r="B295" s="124" t="s">
        <v>299</v>
      </c>
      <c r="C295" s="416">
        <v>3788</v>
      </c>
      <c r="D295" s="420">
        <v>1.7273999999999998</v>
      </c>
      <c r="E295" s="428">
        <v>0</v>
      </c>
      <c r="F295" s="158">
        <v>3</v>
      </c>
      <c r="G295" s="427">
        <v>7.919746568109821E-4</v>
      </c>
      <c r="H295" s="272">
        <v>1162</v>
      </c>
      <c r="I295" s="15">
        <v>1282</v>
      </c>
      <c r="J295" s="337">
        <v>0.90639625585023398</v>
      </c>
      <c r="K295" s="435">
        <v>0.90659307382278798</v>
      </c>
      <c r="L295" s="442">
        <v>0.64548296689997997</v>
      </c>
      <c r="M295" s="14">
        <f>Lisäosat[[#This Row],[HYTE-kerroin (sis. Kulttuurihyte)]]*Lisäosat[[#This Row],[Asukasmäärä 31.12.2022]]</f>
        <v>2445.0894786171243</v>
      </c>
      <c r="N295" s="435">
        <f>Lisäosat[[#This Row],[HYTE-kerroin (sis. Kulttuurihyte)]]/$N$7</f>
        <v>0.94277348069255018</v>
      </c>
      <c r="O295" s="447">
        <v>0</v>
      </c>
      <c r="P295" s="200">
        <v>1228652.565624</v>
      </c>
      <c r="Q295" s="162">
        <v>0</v>
      </c>
      <c r="R295" s="162">
        <v>44987.68678369344</v>
      </c>
      <c r="S295" s="162">
        <v>68960.37299531186</v>
      </c>
      <c r="T295" s="162">
        <v>0</v>
      </c>
      <c r="U295" s="314">
        <f t="shared" si="5"/>
        <v>1342600.6254030054</v>
      </c>
      <c r="V295" s="44"/>
      <c r="W295" s="44"/>
      <c r="X295" s="110"/>
      <c r="Y295" s="110"/>
      <c r="Z295" s="111"/>
    </row>
    <row r="296" spans="1:26" s="45" customFormat="1" x14ac:dyDescent="0.25">
      <c r="A296" s="128">
        <v>977</v>
      </c>
      <c r="B296" s="124" t="s">
        <v>300</v>
      </c>
      <c r="C296" s="416">
        <v>15293</v>
      </c>
      <c r="D296" s="420">
        <v>0</v>
      </c>
      <c r="E296" s="428">
        <v>0</v>
      </c>
      <c r="F296" s="158">
        <v>1</v>
      </c>
      <c r="G296" s="427">
        <v>6.5389393840319102E-5</v>
      </c>
      <c r="H296" s="272">
        <v>6815</v>
      </c>
      <c r="I296" s="15">
        <v>6377</v>
      </c>
      <c r="J296" s="337">
        <v>1.0686843343264858</v>
      </c>
      <c r="K296" s="435">
        <v>1.0689163920855782</v>
      </c>
      <c r="L296" s="442">
        <v>0.65185589636522101</v>
      </c>
      <c r="M296" s="14">
        <f>Lisäosat[[#This Row],[HYTE-kerroin (sis. Kulttuurihyte)]]*Lisäosat[[#This Row],[Asukasmäärä 31.12.2022]]</f>
        <v>9968.8322231133243</v>
      </c>
      <c r="N296" s="435">
        <f>Lisäosat[[#This Row],[HYTE-kerroin (sis. Kulttuurihyte)]]/$N$7</f>
        <v>0.95208159446510832</v>
      </c>
      <c r="O296" s="447">
        <v>8.3590929370550945E-2</v>
      </c>
      <c r="P296" s="200">
        <v>0</v>
      </c>
      <c r="Q296" s="162">
        <v>0</v>
      </c>
      <c r="R296" s="162">
        <v>214144.89283255817</v>
      </c>
      <c r="S296" s="162">
        <v>281157.14964443113</v>
      </c>
      <c r="T296" s="162">
        <v>13090.366288525676</v>
      </c>
      <c r="U296" s="314">
        <f t="shared" si="5"/>
        <v>508392.40876551502</v>
      </c>
      <c r="V296" s="44"/>
      <c r="W296" s="44"/>
      <c r="X296" s="110"/>
      <c r="Y296" s="110"/>
      <c r="Z296" s="111"/>
    </row>
    <row r="297" spans="1:26" s="45" customFormat="1" x14ac:dyDescent="0.25">
      <c r="A297" s="128">
        <v>980</v>
      </c>
      <c r="B297" s="124" t="s">
        <v>301</v>
      </c>
      <c r="C297" s="416">
        <v>33607</v>
      </c>
      <c r="D297" s="420">
        <v>0</v>
      </c>
      <c r="E297" s="428">
        <v>0</v>
      </c>
      <c r="F297" s="158">
        <v>1</v>
      </c>
      <c r="G297" s="427">
        <v>2.9755705656559646E-5</v>
      </c>
      <c r="H297" s="272">
        <v>10139</v>
      </c>
      <c r="I297" s="15">
        <v>15310</v>
      </c>
      <c r="J297" s="337">
        <v>0.66224689745264531</v>
      </c>
      <c r="K297" s="435">
        <v>0.66239070000130496</v>
      </c>
      <c r="L297" s="442">
        <v>0.72183288509395904</v>
      </c>
      <c r="M297" s="14">
        <f>Lisäosat[[#This Row],[HYTE-kerroin (sis. Kulttuurihyte)]]*Lisäosat[[#This Row],[Asukasmäärä 31.12.2022]]</f>
        <v>24258.637769352681</v>
      </c>
      <c r="N297" s="435">
        <f>Lisäosat[[#This Row],[HYTE-kerroin (sis. Kulttuurihyte)]]/$N$7</f>
        <v>1.054287930829052</v>
      </c>
      <c r="O297" s="447">
        <v>0.3526918724832277</v>
      </c>
      <c r="P297" s="200">
        <v>0</v>
      </c>
      <c r="Q297" s="162">
        <v>0</v>
      </c>
      <c r="R297" s="162">
        <v>291618.63173976447</v>
      </c>
      <c r="S297" s="162">
        <v>684181.38622839237</v>
      </c>
      <c r="T297" s="162">
        <v>121373.85736748886</v>
      </c>
      <c r="U297" s="314">
        <f t="shared" si="5"/>
        <v>1097173.8753356456</v>
      </c>
      <c r="V297" s="44"/>
      <c r="W297" s="44"/>
      <c r="X297" s="110"/>
      <c r="Y297" s="110"/>
      <c r="Z297" s="111"/>
    </row>
    <row r="298" spans="1:26" s="45" customFormat="1" x14ac:dyDescent="0.25">
      <c r="A298" s="128">
        <v>981</v>
      </c>
      <c r="B298" s="124" t="s">
        <v>302</v>
      </c>
      <c r="C298" s="416">
        <v>2237</v>
      </c>
      <c r="D298" s="420">
        <v>0</v>
      </c>
      <c r="E298" s="428">
        <v>0</v>
      </c>
      <c r="F298" s="158">
        <v>0</v>
      </c>
      <c r="G298" s="427">
        <v>0</v>
      </c>
      <c r="H298" s="272">
        <v>586</v>
      </c>
      <c r="I298" s="15">
        <v>961</v>
      </c>
      <c r="J298" s="337">
        <v>0.60978147762747137</v>
      </c>
      <c r="K298" s="435">
        <v>0.6099138876560356</v>
      </c>
      <c r="L298" s="442">
        <v>0.47650834907193002</v>
      </c>
      <c r="M298" s="14">
        <f>Lisäosat[[#This Row],[HYTE-kerroin (sis. Kulttuurihyte)]]*Lisäosat[[#This Row],[Asukasmäärä 31.12.2022]]</f>
        <v>1065.9491768739074</v>
      </c>
      <c r="N298" s="435">
        <f>Lisäosat[[#This Row],[HYTE-kerroin (sis. Kulttuurihyte)]]/$N$7</f>
        <v>0.69597411220800731</v>
      </c>
      <c r="O298" s="447">
        <v>0</v>
      </c>
      <c r="P298" s="200">
        <v>0</v>
      </c>
      <c r="Q298" s="162">
        <v>0</v>
      </c>
      <c r="R298" s="162">
        <v>17873.343503593824</v>
      </c>
      <c r="S298" s="162">
        <v>30063.624858769821</v>
      </c>
      <c r="T298" s="162">
        <v>0</v>
      </c>
      <c r="U298" s="314">
        <f t="shared" si="5"/>
        <v>47936.968362363645</v>
      </c>
      <c r="V298" s="44"/>
      <c r="W298" s="44"/>
      <c r="X298" s="110"/>
      <c r="Y298" s="110"/>
      <c r="Z298" s="111"/>
    </row>
    <row r="299" spans="1:26" s="45" customFormat="1" x14ac:dyDescent="0.25">
      <c r="A299" s="128">
        <v>989</v>
      </c>
      <c r="B299" s="124" t="s">
        <v>303</v>
      </c>
      <c r="C299" s="416">
        <v>5406</v>
      </c>
      <c r="D299" s="420">
        <v>0.91591666666666671</v>
      </c>
      <c r="E299" s="428">
        <v>0</v>
      </c>
      <c r="F299" s="158">
        <v>0</v>
      </c>
      <c r="G299" s="427">
        <v>0</v>
      </c>
      <c r="H299" s="272">
        <v>2067</v>
      </c>
      <c r="I299" s="15">
        <v>2026</v>
      </c>
      <c r="J299" s="337">
        <v>1.0202369200394867</v>
      </c>
      <c r="K299" s="435">
        <v>1.0204584577619022</v>
      </c>
      <c r="L299" s="442">
        <v>0.65635767559126701</v>
      </c>
      <c r="M299" s="14">
        <f>Lisäosat[[#This Row],[HYTE-kerroin (sis. Kulttuurihyte)]]*Lisäosat[[#This Row],[Asukasmäärä 31.12.2022]]</f>
        <v>3548.2695942463893</v>
      </c>
      <c r="N299" s="435">
        <f>Lisäosat[[#This Row],[HYTE-kerroin (sis. Kulttuurihyte)]]/$N$7</f>
        <v>0.95865676110448839</v>
      </c>
      <c r="O299" s="447">
        <v>0</v>
      </c>
      <c r="P299" s="200">
        <v>309910.97384500003</v>
      </c>
      <c r="Q299" s="162">
        <v>0</v>
      </c>
      <c r="R299" s="162">
        <v>72267.439336857045</v>
      </c>
      <c r="S299" s="162">
        <v>100074.04507975097</v>
      </c>
      <c r="T299" s="162">
        <v>0</v>
      </c>
      <c r="U299" s="314">
        <f t="shared" si="5"/>
        <v>482252.45826160803</v>
      </c>
      <c r="V299" s="44"/>
      <c r="W299" s="44"/>
      <c r="X299" s="110"/>
      <c r="Y299" s="110"/>
      <c r="Z299" s="111"/>
    </row>
    <row r="300" spans="1:26" s="45" customFormat="1" x14ac:dyDescent="0.25">
      <c r="A300" s="128">
        <v>992</v>
      </c>
      <c r="B300" s="124" t="s">
        <v>304</v>
      </c>
      <c r="C300" s="417">
        <v>18120</v>
      </c>
      <c r="D300" s="421">
        <v>0</v>
      </c>
      <c r="E300" s="429">
        <v>0</v>
      </c>
      <c r="F300" s="430">
        <v>7</v>
      </c>
      <c r="G300" s="431">
        <v>3.8631346578366446E-4</v>
      </c>
      <c r="H300" s="402">
        <v>7142</v>
      </c>
      <c r="I300" s="410">
        <v>6680</v>
      </c>
      <c r="J300" s="436">
        <v>1.0691616766467067</v>
      </c>
      <c r="K300" s="437">
        <v>1.0693938380575376</v>
      </c>
      <c r="L300" s="443">
        <v>0.55306775767299698</v>
      </c>
      <c r="M300" s="444">
        <f>Lisäosat[[#This Row],[HYTE-kerroin (sis. Kulttuurihyte)]]*Lisäosat[[#This Row],[Asukasmäärä 31.12.2022]]</f>
        <v>10021.587769034706</v>
      </c>
      <c r="N300" s="437">
        <f>Lisäosat[[#This Row],[HYTE-kerroin (sis. Kulttuurihyte)]]/$N$7</f>
        <v>0.8077945378859096</v>
      </c>
      <c r="O300" s="448">
        <v>0</v>
      </c>
      <c r="P300" s="200">
        <v>0</v>
      </c>
      <c r="Q300" s="162">
        <v>0</v>
      </c>
      <c r="R300" s="162">
        <v>253844.15412739382</v>
      </c>
      <c r="S300" s="162">
        <v>282645.04698157363</v>
      </c>
      <c r="T300" s="162">
        <v>0</v>
      </c>
      <c r="U300" s="314">
        <f t="shared" si="5"/>
        <v>536489.20110896742</v>
      </c>
      <c r="V300" s="44"/>
      <c r="W300" s="44"/>
      <c r="X300" s="110"/>
      <c r="Y300" s="110"/>
      <c r="Z300" s="111"/>
    </row>
  </sheetData>
  <pageMargins left="0.51181102362204722" right="0.51181102362204722" top="0.55118110236220474" bottom="0.55118110236220474" header="0.31496062992125984" footer="0.31496062992125984"/>
  <pageSetup paperSize="9" scale="80" orientation="landscape" r:id="rId1"/>
  <ignoredErrors>
    <ignoredError sqref="U6 U10:U300 U8:U9" formulaRange="1"/>
    <ignoredError sqref="M7" calculatedColumn="1"/>
    <ignoredError sqref="G7" formula="1"/>
  </ignoredErrors>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18"/>
  <sheetViews>
    <sheetView zoomScale="80" zoomScaleNormal="80" workbookViewId="0">
      <pane xSplit="2" ySplit="4" topLeftCell="D5" activePane="bottomRight" state="frozen"/>
      <selection activeCell="G29" sqref="G29"/>
      <selection pane="topRight" activeCell="G29" sqref="G29"/>
      <selection pane="bottomLeft" activeCell="G29" sqref="G29"/>
      <selection pane="bottomRight" activeCell="A8" sqref="A8"/>
    </sheetView>
  </sheetViews>
  <sheetFormatPr defaultRowHeight="15" x14ac:dyDescent="0.25"/>
  <cols>
    <col min="1" max="1" width="10.625" style="242" customWidth="1"/>
    <col min="2" max="3" width="20.625" style="242" customWidth="1"/>
    <col min="4" max="4" width="24.125" style="133" customWidth="1"/>
    <col min="5" max="5" width="30.375" style="133" bestFit="1" customWidth="1"/>
    <col min="6" max="6" width="20.625" style="133" bestFit="1" customWidth="1"/>
    <col min="7" max="7" width="23.5" style="36" customWidth="1"/>
    <col min="8" max="8" width="15.875" style="36" bestFit="1" customWidth="1"/>
    <col min="9" max="9" width="21.125" style="133" customWidth="1"/>
    <col min="10" max="10" width="21.375" style="133" bestFit="1" customWidth="1"/>
    <col min="11" max="11" width="28.625" style="133" bestFit="1" customWidth="1"/>
    <col min="12" max="13" width="23.125" style="133" customWidth="1"/>
    <col min="14" max="14" width="25.125" style="251" bestFit="1" customWidth="1"/>
    <col min="15" max="15" width="8.625" style="21"/>
  </cols>
  <sheetData>
    <row r="1" spans="1:15" ht="23.25" x14ac:dyDescent="0.35">
      <c r="A1" s="317" t="s">
        <v>769</v>
      </c>
      <c r="B1" s="241"/>
      <c r="C1" s="241"/>
      <c r="D1" s="41"/>
      <c r="E1" s="326"/>
      <c r="F1" s="41"/>
      <c r="G1" s="38"/>
      <c r="H1" s="38"/>
      <c r="I1" s="41"/>
      <c r="J1" s="41"/>
      <c r="K1" s="41"/>
      <c r="L1" s="41"/>
      <c r="M1" s="41"/>
    </row>
    <row r="2" spans="1:15" ht="14.25" x14ac:dyDescent="0.2">
      <c r="A2" s="242" t="s">
        <v>367</v>
      </c>
      <c r="B2" s="243"/>
      <c r="C2" s="334"/>
      <c r="D2" s="334"/>
      <c r="E2" s="334"/>
      <c r="F2" s="334"/>
      <c r="G2" s="334"/>
      <c r="H2" s="334"/>
      <c r="I2" s="371"/>
      <c r="J2" s="334"/>
      <c r="K2" s="334"/>
      <c r="L2" s="334"/>
      <c r="M2" s="334"/>
      <c r="N2" s="344"/>
    </row>
    <row r="3" spans="1:15" s="215" customFormat="1" ht="60" x14ac:dyDescent="0.2">
      <c r="A3" s="249" t="s">
        <v>669</v>
      </c>
      <c r="B3" s="249" t="s">
        <v>3</v>
      </c>
      <c r="C3" s="249" t="s">
        <v>1089</v>
      </c>
      <c r="D3" s="255" t="s">
        <v>731</v>
      </c>
      <c r="E3" s="255" t="s">
        <v>1090</v>
      </c>
      <c r="F3" s="255" t="s">
        <v>1091</v>
      </c>
      <c r="G3" s="255" t="s">
        <v>738</v>
      </c>
      <c r="H3" s="255" t="s">
        <v>749</v>
      </c>
      <c r="I3" s="372" t="s">
        <v>729</v>
      </c>
      <c r="J3" s="372" t="s">
        <v>781</v>
      </c>
      <c r="K3" s="372" t="s">
        <v>1179</v>
      </c>
      <c r="L3" s="372" t="s">
        <v>1170</v>
      </c>
      <c r="M3" s="372" t="s">
        <v>1184</v>
      </c>
      <c r="N3" s="253" t="s">
        <v>750</v>
      </c>
      <c r="O3" s="250"/>
    </row>
    <row r="4" spans="1:15" s="31" customFormat="1" x14ac:dyDescent="0.25">
      <c r="A4" s="240"/>
      <c r="B4" s="240" t="s">
        <v>371</v>
      </c>
      <c r="C4" s="244">
        <f>SUM(C5:C297)</f>
        <v>-5478274.8900000034</v>
      </c>
      <c r="D4" s="244">
        <f t="shared" ref="D4:H4" si="0">SUM(D5:D297)</f>
        <v>-10015835.909999993</v>
      </c>
      <c r="E4" s="244">
        <f t="shared" si="0"/>
        <v>-5478274.8900000034</v>
      </c>
      <c r="F4" s="244">
        <f t="shared" si="0"/>
        <v>-55336.109999999971</v>
      </c>
      <c r="G4" s="244">
        <f t="shared" si="0"/>
        <v>-124506247.5</v>
      </c>
      <c r="H4" s="244">
        <f t="shared" si="0"/>
        <v>-331124410.62960017</v>
      </c>
      <c r="I4" s="244">
        <f t="shared" ref="I4" si="1">SUM(I5:I297)</f>
        <v>0.27999701583757997</v>
      </c>
      <c r="J4" s="244">
        <f>SUM(J5:J297)</f>
        <v>-5.4598785936832428E-8</v>
      </c>
      <c r="K4" s="244">
        <f>SUM(K5:K297)</f>
        <v>-501184768.01953149</v>
      </c>
      <c r="L4" s="244">
        <f>SUM(L5:L297)</f>
        <v>192000000</v>
      </c>
      <c r="M4" s="244">
        <f>SUM(M5:M297)</f>
        <v>9960499.7999999896</v>
      </c>
      <c r="N4" s="254">
        <f>SUM(N5:N297)</f>
        <v>-775882647.86913419</v>
      </c>
      <c r="O4" s="114"/>
    </row>
    <row r="5" spans="1:15" s="45" customFormat="1" x14ac:dyDescent="0.25">
      <c r="A5" s="242">
        <v>5</v>
      </c>
      <c r="B5" s="242" t="s">
        <v>12</v>
      </c>
      <c r="C5" s="332">
        <v>-9091.17</v>
      </c>
      <c r="D5" s="121">
        <v>-16621.23</v>
      </c>
      <c r="E5" s="121">
        <v>-9091.17</v>
      </c>
      <c r="F5" s="121">
        <v>-91.83</v>
      </c>
      <c r="G5" s="121">
        <v>-206617.5</v>
      </c>
      <c r="H5" s="121">
        <v>-299538.38</v>
      </c>
      <c r="I5" s="121">
        <v>1109106.1207811574</v>
      </c>
      <c r="J5" s="34">
        <v>4221.0550767005807</v>
      </c>
      <c r="K5" s="34">
        <v>-831713.63594646531</v>
      </c>
      <c r="L5" s="34">
        <v>318623.04740972939</v>
      </c>
      <c r="M5" s="34">
        <v>16529.400000000001</v>
      </c>
      <c r="N5" s="254">
        <f>SUM(LisäyksetVähennykset[[#This Row],[Kuntien yhdistymisavustus (-0,99 €/as)]:[Vuonna 2023 käyttämättä jääneiden yhdistymisavustusten palautus]])</f>
        <v>75714.707321122085</v>
      </c>
      <c r="O5" s="112"/>
    </row>
    <row r="6" spans="1:15" s="45" customFormat="1" x14ac:dyDescent="0.25">
      <c r="A6" s="242">
        <v>9</v>
      </c>
      <c r="B6" s="242" t="s">
        <v>13</v>
      </c>
      <c r="C6" s="332">
        <v>-2422.5300000000002</v>
      </c>
      <c r="D6" s="121">
        <v>-4429.07</v>
      </c>
      <c r="E6" s="121">
        <v>-2422.5300000000002</v>
      </c>
      <c r="F6" s="121">
        <v>-24.47</v>
      </c>
      <c r="G6" s="121">
        <v>-55057.5</v>
      </c>
      <c r="H6" s="121">
        <v>-42537.025000000001</v>
      </c>
      <c r="I6" s="121">
        <v>507818.30530274403</v>
      </c>
      <c r="J6" s="34">
        <v>46084.804396585911</v>
      </c>
      <c r="K6" s="34">
        <v>-221627.27509103785</v>
      </c>
      <c r="L6" s="34">
        <v>84903.691278624392</v>
      </c>
      <c r="M6" s="34">
        <v>4404.6000000000004</v>
      </c>
      <c r="N6" s="254">
        <f>SUM(LisäyksetVähennykset[[#This Row],[Kuntien yhdistymisavustus (-0,99 €/as)]:[Vuonna 2023 käyttämättä jääneiden yhdistymisavustusten palautus]])</f>
        <v>314691.00088691647</v>
      </c>
      <c r="O6" s="112"/>
    </row>
    <row r="7" spans="1:15" s="45" customFormat="1" x14ac:dyDescent="0.25">
      <c r="A7" s="242">
        <v>10</v>
      </c>
      <c r="B7" s="242" t="s">
        <v>14</v>
      </c>
      <c r="C7" s="332">
        <v>-10990.98</v>
      </c>
      <c r="D7" s="121">
        <v>-20094.62</v>
      </c>
      <c r="E7" s="121">
        <v>-10990.98</v>
      </c>
      <c r="F7" s="121">
        <v>-111.02</v>
      </c>
      <c r="G7" s="121">
        <v>-249795</v>
      </c>
      <c r="H7" s="121">
        <v>-365271.8725</v>
      </c>
      <c r="I7" s="121">
        <v>-338822.04824569105</v>
      </c>
      <c r="J7" s="34">
        <v>-1009490.774971767</v>
      </c>
      <c r="K7" s="34">
        <v>-1005519.4148184316</v>
      </c>
      <c r="L7" s="34">
        <v>385206.69414601062</v>
      </c>
      <c r="M7" s="34">
        <v>19983.600000000002</v>
      </c>
      <c r="N7" s="254">
        <f>SUM(LisäyksetVähennykset[[#This Row],[Kuntien yhdistymisavustus (-0,99 €/as)]:[Vuonna 2023 käyttämättä jääneiden yhdistymisavustusten palautus]])</f>
        <v>-2605896.4163898788</v>
      </c>
      <c r="O7" s="112"/>
    </row>
    <row r="8" spans="1:15" s="45" customFormat="1" x14ac:dyDescent="0.25">
      <c r="A8" s="242">
        <v>16</v>
      </c>
      <c r="B8" s="242" t="s">
        <v>15</v>
      </c>
      <c r="C8" s="332">
        <v>-7933.86</v>
      </c>
      <c r="D8" s="121">
        <v>-14505.34</v>
      </c>
      <c r="E8" s="121">
        <v>-7933.86</v>
      </c>
      <c r="F8" s="121">
        <v>-80.14</v>
      </c>
      <c r="G8" s="121">
        <v>-180315</v>
      </c>
      <c r="H8" s="121">
        <v>-252791.92</v>
      </c>
      <c r="I8" s="121">
        <v>2193579.711165017</v>
      </c>
      <c r="J8" s="34">
        <v>1999510.3462257241</v>
      </c>
      <c r="K8" s="34">
        <v>-725836.11874931643</v>
      </c>
      <c r="L8" s="34">
        <v>278062.1912165492</v>
      </c>
      <c r="M8" s="34">
        <v>14425.2</v>
      </c>
      <c r="N8" s="254">
        <f>SUM(LisäyksetVähennykset[[#This Row],[Kuntien yhdistymisavustus (-0,99 €/as)]:[Vuonna 2023 käyttämättä jääneiden yhdistymisavustusten palautus]])</f>
        <v>3296181.2098579742</v>
      </c>
      <c r="O8" s="112"/>
    </row>
    <row r="9" spans="1:15" s="45" customFormat="1" x14ac:dyDescent="0.25">
      <c r="A9" s="242">
        <v>18</v>
      </c>
      <c r="B9" s="242" t="s">
        <v>16</v>
      </c>
      <c r="C9" s="332">
        <v>-4715.37</v>
      </c>
      <c r="D9" s="121">
        <v>-8621.0300000000007</v>
      </c>
      <c r="E9" s="121">
        <v>-4715.37</v>
      </c>
      <c r="F9" s="121">
        <v>-47.63</v>
      </c>
      <c r="G9" s="121">
        <v>-107167.5</v>
      </c>
      <c r="H9" s="121">
        <v>-83519.604999999996</v>
      </c>
      <c r="I9" s="121">
        <v>-455651.56277451664</v>
      </c>
      <c r="J9" s="34">
        <v>-277267.71167041099</v>
      </c>
      <c r="K9" s="34">
        <v>-431389.74714287423</v>
      </c>
      <c r="L9" s="34">
        <v>165262.06847572047</v>
      </c>
      <c r="M9" s="34">
        <v>8573.4</v>
      </c>
      <c r="N9" s="254">
        <f>SUM(LisäyksetVähennykset[[#This Row],[Kuntien yhdistymisavustus (-0,99 €/as)]:[Vuonna 2023 käyttämättä jääneiden yhdistymisavustusten palautus]])</f>
        <v>-1199260.0581120814</v>
      </c>
      <c r="O9" s="112"/>
    </row>
    <row r="10" spans="1:15" s="45" customFormat="1" x14ac:dyDescent="0.25">
      <c r="A10" s="242">
        <v>19</v>
      </c>
      <c r="B10" s="242" t="s">
        <v>17</v>
      </c>
      <c r="C10" s="332">
        <v>-3925.35</v>
      </c>
      <c r="D10" s="121">
        <v>-7176.6500000000005</v>
      </c>
      <c r="E10" s="121">
        <v>-3925.35</v>
      </c>
      <c r="F10" s="121">
        <v>-39.65</v>
      </c>
      <c r="G10" s="121">
        <v>-89212.5</v>
      </c>
      <c r="H10" s="121">
        <v>-109875.01</v>
      </c>
      <c r="I10" s="121">
        <v>-363181.43061748438</v>
      </c>
      <c r="J10" s="34">
        <v>-503888.6657739862</v>
      </c>
      <c r="K10" s="34">
        <v>-359114.07672086841</v>
      </c>
      <c r="L10" s="34">
        <v>137573.81933786094</v>
      </c>
      <c r="M10" s="34">
        <v>7137</v>
      </c>
      <c r="N10" s="254">
        <f>SUM(LisäyksetVähennykset[[#This Row],[Kuntien yhdistymisavustus (-0,99 €/as)]:[Vuonna 2023 käyttämättä jääneiden yhdistymisavustusten palautus]])</f>
        <v>-1295627.8637744782</v>
      </c>
      <c r="O10" s="112"/>
    </row>
    <row r="11" spans="1:15" s="45" customFormat="1" x14ac:dyDescent="0.25">
      <c r="A11" s="242">
        <v>20</v>
      </c>
      <c r="B11" s="242" t="s">
        <v>18</v>
      </c>
      <c r="C11" s="332">
        <v>-16308.27</v>
      </c>
      <c r="D11" s="121">
        <v>-29816.13</v>
      </c>
      <c r="E11" s="121">
        <v>-16308.27</v>
      </c>
      <c r="F11" s="121">
        <v>-164.73</v>
      </c>
      <c r="G11" s="121">
        <v>-370642.5</v>
      </c>
      <c r="H11" s="121">
        <v>-809306.14</v>
      </c>
      <c r="I11" s="121">
        <v>-2785117.3322464745</v>
      </c>
      <c r="J11" s="34">
        <v>-2345324.6050697188</v>
      </c>
      <c r="K11" s="34">
        <v>-1491976.3394256912</v>
      </c>
      <c r="L11" s="34">
        <v>571564.5714886717</v>
      </c>
      <c r="M11" s="34">
        <v>29651.4</v>
      </c>
      <c r="N11" s="254">
        <f>SUM(LisäyksetVähennykset[[#This Row],[Kuntien yhdistymisavustus (-0,99 €/as)]:[Vuonna 2023 käyttämättä jääneiden yhdistymisavustusten palautus]])</f>
        <v>-7263748.3452532124</v>
      </c>
      <c r="O11" s="112"/>
    </row>
    <row r="12" spans="1:15" s="45" customFormat="1" x14ac:dyDescent="0.25">
      <c r="A12" s="242">
        <v>46</v>
      </c>
      <c r="B12" s="242" t="s">
        <v>19</v>
      </c>
      <c r="C12" s="332">
        <v>-1327.59</v>
      </c>
      <c r="D12" s="121">
        <v>-2427.21</v>
      </c>
      <c r="E12" s="121">
        <v>-1327.59</v>
      </c>
      <c r="F12" s="121">
        <v>-13.41</v>
      </c>
      <c r="G12" s="121">
        <v>-30172.5</v>
      </c>
      <c r="H12" s="121">
        <v>-52194.39</v>
      </c>
      <c r="I12" s="121">
        <v>386486.75930091698</v>
      </c>
      <c r="J12" s="34">
        <v>291127.66319946013</v>
      </c>
      <c r="K12" s="34">
        <v>-121455.73187457366</v>
      </c>
      <c r="L12" s="34">
        <v>46528.749491064693</v>
      </c>
      <c r="M12" s="34">
        <v>2413.8000000000002</v>
      </c>
      <c r="N12" s="254">
        <f>SUM(LisäyksetVähennykset[[#This Row],[Kuntien yhdistymisavustus (-0,99 €/as)]:[Vuonna 2023 käyttämättä jääneiden yhdistymisavustusten palautus]])</f>
        <v>517638.55011686817</v>
      </c>
      <c r="O12" s="112"/>
    </row>
    <row r="13" spans="1:15" s="45" customFormat="1" x14ac:dyDescent="0.25">
      <c r="A13" s="242">
        <v>47</v>
      </c>
      <c r="B13" s="242" t="s">
        <v>20</v>
      </c>
      <c r="C13" s="332">
        <v>-1792.8899999999999</v>
      </c>
      <c r="D13" s="121">
        <v>-3277.9100000000003</v>
      </c>
      <c r="E13" s="121">
        <v>-1792.8899999999999</v>
      </c>
      <c r="F13" s="121">
        <v>-18.11</v>
      </c>
      <c r="G13" s="121">
        <v>-40747.5</v>
      </c>
      <c r="H13" s="121">
        <v>-42339.05</v>
      </c>
      <c r="I13" s="121">
        <v>-127873.58371498143</v>
      </c>
      <c r="J13" s="34">
        <v>575923.39356324403</v>
      </c>
      <c r="K13" s="34">
        <v>-164024.10919079263</v>
      </c>
      <c r="L13" s="34">
        <v>62836.364898074695</v>
      </c>
      <c r="M13" s="34">
        <v>3259.8</v>
      </c>
      <c r="N13" s="254">
        <f>SUM(LisäyksetVähennykset[[#This Row],[Kuntien yhdistymisavustus (-0,99 €/as)]:[Vuonna 2023 käyttämättä jääneiden yhdistymisavustusten palautus]])</f>
        <v>260153.51555554464</v>
      </c>
      <c r="O13" s="112"/>
    </row>
    <row r="14" spans="1:15" s="45" customFormat="1" x14ac:dyDescent="0.25">
      <c r="A14" s="242">
        <v>49</v>
      </c>
      <c r="B14" s="242" t="s">
        <v>21</v>
      </c>
      <c r="C14" s="332">
        <v>-302221.26</v>
      </c>
      <c r="D14" s="121">
        <v>-552545.94000000006</v>
      </c>
      <c r="E14" s="121">
        <v>-302221.26</v>
      </c>
      <c r="F14" s="121">
        <v>-3052.7400000000002</v>
      </c>
      <c r="G14" s="121">
        <v>-6868665</v>
      </c>
      <c r="H14" s="121">
        <v>-21772122.239349999</v>
      </c>
      <c r="I14" s="121">
        <v>116403180.46761133</v>
      </c>
      <c r="J14" s="34">
        <v>45355131.461668067</v>
      </c>
      <c r="K14" s="34">
        <v>-27648976.206024311</v>
      </c>
      <c r="L14" s="34">
        <v>10592108.48033951</v>
      </c>
      <c r="M14" s="34">
        <v>549493.20000000007</v>
      </c>
      <c r="N14" s="254">
        <f>SUM(LisäyksetVähennykset[[#This Row],[Kuntien yhdistymisavustus (-0,99 €/as)]:[Vuonna 2023 käyttämättä jääneiden yhdistymisavustusten palautus]])</f>
        <v>115450108.9642446</v>
      </c>
      <c r="O14" s="112"/>
    </row>
    <row r="15" spans="1:15" s="45" customFormat="1" x14ac:dyDescent="0.25">
      <c r="A15" s="242">
        <v>50</v>
      </c>
      <c r="B15" s="242" t="s">
        <v>22</v>
      </c>
      <c r="C15" s="332">
        <v>-11163.24</v>
      </c>
      <c r="D15" s="121">
        <v>-20409.560000000001</v>
      </c>
      <c r="E15" s="121">
        <v>-11163.24</v>
      </c>
      <c r="F15" s="121">
        <v>-112.76</v>
      </c>
      <c r="G15" s="121">
        <v>-253710</v>
      </c>
      <c r="H15" s="121">
        <v>-232281.91500000001</v>
      </c>
      <c r="I15" s="121">
        <v>-901823.83140918578</v>
      </c>
      <c r="J15" s="34">
        <v>-480701.99319359229</v>
      </c>
      <c r="K15" s="34">
        <v>-1021278.7715269893</v>
      </c>
      <c r="L15" s="34">
        <v>391243.98155201005</v>
      </c>
      <c r="M15" s="34">
        <v>20296.8</v>
      </c>
      <c r="N15" s="254">
        <f>SUM(LisäyksetVähennykset[[#This Row],[Kuntien yhdistymisavustus (-0,99 €/as)]:[Vuonna 2023 käyttämättä jääneiden yhdistymisavustusten palautus]])</f>
        <v>-2521104.5295777577</v>
      </c>
      <c r="O15" s="112"/>
    </row>
    <row r="16" spans="1:15" s="104" customFormat="1" x14ac:dyDescent="0.25">
      <c r="A16" s="242">
        <v>51</v>
      </c>
      <c r="B16" s="242" t="s">
        <v>23</v>
      </c>
      <c r="C16" s="332">
        <v>-9118.89</v>
      </c>
      <c r="D16" s="121">
        <v>-16671.91</v>
      </c>
      <c r="E16" s="121">
        <v>-9118.89</v>
      </c>
      <c r="F16" s="121">
        <v>-92.11</v>
      </c>
      <c r="G16" s="121">
        <v>-207247.5</v>
      </c>
      <c r="H16" s="121">
        <v>-161363.73000000001</v>
      </c>
      <c r="I16" s="121">
        <v>-4094168.4345235913</v>
      </c>
      <c r="J16" s="121">
        <v>-4459003.5600646278</v>
      </c>
      <c r="K16" s="121">
        <v>-834249.6243823251</v>
      </c>
      <c r="L16" s="121">
        <v>319594.56492333848</v>
      </c>
      <c r="M16" s="121">
        <v>16579.8</v>
      </c>
      <c r="N16" s="254">
        <f>SUM(LisäyksetVähennykset[[#This Row],[Kuntien yhdistymisavustus (-0,99 €/as)]:[Vuonna 2023 käyttämättä jääneiden yhdistymisavustusten palautus]])</f>
        <v>-9454860.284047205</v>
      </c>
      <c r="O16" s="60"/>
    </row>
    <row r="17" spans="1:15" s="45" customFormat="1" x14ac:dyDescent="0.25">
      <c r="A17" s="242">
        <v>52</v>
      </c>
      <c r="B17" s="242" t="s">
        <v>24</v>
      </c>
      <c r="C17" s="332">
        <v>-2322.54</v>
      </c>
      <c r="D17" s="121">
        <v>-4246.26</v>
      </c>
      <c r="E17" s="121">
        <v>-2322.54</v>
      </c>
      <c r="F17" s="121">
        <v>-23.46</v>
      </c>
      <c r="G17" s="121">
        <v>-52785</v>
      </c>
      <c r="H17" s="121">
        <v>-33506.92</v>
      </c>
      <c r="I17" s="121">
        <v>435938.46574912104</v>
      </c>
      <c r="J17" s="34">
        <v>147697.88432769055</v>
      </c>
      <c r="K17" s="34">
        <v>-212479.60251882908</v>
      </c>
      <c r="L17" s="34">
        <v>81399.288818820118</v>
      </c>
      <c r="M17" s="34">
        <v>4222.8</v>
      </c>
      <c r="N17" s="254">
        <f>SUM(LisäyksetVähennykset[[#This Row],[Kuntien yhdistymisavustus (-0,99 €/as)]:[Vuonna 2023 käyttämättä jääneiden yhdistymisavustusten palautus]])</f>
        <v>361572.11637680273</v>
      </c>
      <c r="O17" s="112"/>
    </row>
    <row r="18" spans="1:15" s="45" customFormat="1" x14ac:dyDescent="0.25">
      <c r="A18" s="242">
        <v>61</v>
      </c>
      <c r="B18" s="242" t="s">
        <v>25</v>
      </c>
      <c r="C18" s="332">
        <v>-16294.41</v>
      </c>
      <c r="D18" s="121">
        <v>-29790.79</v>
      </c>
      <c r="E18" s="121">
        <v>-16294.41</v>
      </c>
      <c r="F18" s="121">
        <v>-164.59</v>
      </c>
      <c r="G18" s="121">
        <v>-370327.5</v>
      </c>
      <c r="H18" s="121">
        <v>-1147912.4750000001</v>
      </c>
      <c r="I18" s="121">
        <v>680225.8650918114</v>
      </c>
      <c r="J18" s="34">
        <v>1239537.1438395104</v>
      </c>
      <c r="K18" s="34">
        <v>-1490708.3452077613</v>
      </c>
      <c r="L18" s="34">
        <v>571078.81273186707</v>
      </c>
      <c r="M18" s="34">
        <v>29626.2</v>
      </c>
      <c r="N18" s="254">
        <f>SUM(LisäyksetVähennykset[[#This Row],[Kuntien yhdistymisavustus (-0,99 €/as)]:[Vuonna 2023 käyttämättä jääneiden yhdistymisavustusten palautus]])</f>
        <v>-551024.4985445725</v>
      </c>
      <c r="O18" s="112"/>
    </row>
    <row r="19" spans="1:15" s="45" customFormat="1" x14ac:dyDescent="0.25">
      <c r="A19" s="242">
        <v>69</v>
      </c>
      <c r="B19" s="242" t="s">
        <v>26</v>
      </c>
      <c r="C19" s="332">
        <v>-6620.13</v>
      </c>
      <c r="D19" s="121">
        <v>-12103.470000000001</v>
      </c>
      <c r="E19" s="121">
        <v>-6620.13</v>
      </c>
      <c r="F19" s="121">
        <v>-66.87</v>
      </c>
      <c r="G19" s="121">
        <v>-150457.5</v>
      </c>
      <c r="H19" s="121">
        <v>-182621.70250000001</v>
      </c>
      <c r="I19" s="121">
        <v>-1819379.0551378445</v>
      </c>
      <c r="J19" s="34">
        <v>-1862210.8431428815</v>
      </c>
      <c r="K19" s="34">
        <v>-605648.3810926727</v>
      </c>
      <c r="L19" s="34">
        <v>232019.20048228904</v>
      </c>
      <c r="M19" s="34">
        <v>12036.6</v>
      </c>
      <c r="N19" s="254">
        <f>SUM(LisäyksetVähennykset[[#This Row],[Kuntien yhdistymisavustus (-0,99 €/as)]:[Vuonna 2023 käyttämättä jääneiden yhdistymisavustusten palautus]])</f>
        <v>-4401672.2813911093</v>
      </c>
      <c r="O19" s="112"/>
    </row>
    <row r="20" spans="1:15" s="45" customFormat="1" x14ac:dyDescent="0.25">
      <c r="A20" s="242">
        <v>71</v>
      </c>
      <c r="B20" s="242" t="s">
        <v>27</v>
      </c>
      <c r="C20" s="332">
        <v>-6525.09</v>
      </c>
      <c r="D20" s="121">
        <v>-11929.710000000001</v>
      </c>
      <c r="E20" s="121">
        <v>-6525.09</v>
      </c>
      <c r="F20" s="121">
        <v>-65.91</v>
      </c>
      <c r="G20" s="121">
        <v>-148297.5</v>
      </c>
      <c r="H20" s="121">
        <v>-174024.14499999999</v>
      </c>
      <c r="I20" s="121">
        <v>-306682.04770555964</v>
      </c>
      <c r="J20" s="34">
        <v>-781217.16302816314</v>
      </c>
      <c r="K20" s="34">
        <v>-596953.56359829602</v>
      </c>
      <c r="L20" s="34">
        <v>228688.2832927721</v>
      </c>
      <c r="M20" s="34">
        <v>11863.800000000001</v>
      </c>
      <c r="N20" s="254">
        <f>SUM(LisäyksetVähennykset[[#This Row],[Kuntien yhdistymisavustus (-0,99 €/as)]:[Vuonna 2023 käyttämättä jääneiden yhdistymisavustusten palautus]])</f>
        <v>-1791668.1360392468</v>
      </c>
      <c r="O20" s="112"/>
    </row>
    <row r="21" spans="1:15" s="45" customFormat="1" x14ac:dyDescent="0.25">
      <c r="A21" s="242">
        <v>72</v>
      </c>
      <c r="B21" s="242" t="s">
        <v>28</v>
      </c>
      <c r="C21" s="332">
        <v>-950.4</v>
      </c>
      <c r="D21" s="121">
        <v>-1737.6000000000001</v>
      </c>
      <c r="E21" s="121">
        <v>-950.4</v>
      </c>
      <c r="F21" s="121">
        <v>-9.6</v>
      </c>
      <c r="G21" s="121">
        <v>-21600</v>
      </c>
      <c r="H21" s="121">
        <v>-17828.625</v>
      </c>
      <c r="I21" s="121">
        <v>-171618.28273126914</v>
      </c>
      <c r="J21" s="34">
        <v>-71424.096609672939</v>
      </c>
      <c r="K21" s="34">
        <v>-86948.174943766382</v>
      </c>
      <c r="L21" s="34">
        <v>33309.171895169355</v>
      </c>
      <c r="M21" s="34">
        <v>1728</v>
      </c>
      <c r="N21" s="254">
        <f>SUM(LisäyksetVähennykset[[#This Row],[Kuntien yhdistymisavustus (-0,99 €/as)]:[Vuonna 2023 käyttämättä jääneiden yhdistymisavustusten palautus]])</f>
        <v>-338030.0073895391</v>
      </c>
      <c r="O21" s="112"/>
    </row>
    <row r="22" spans="1:15" s="45" customFormat="1" x14ac:dyDescent="0.25">
      <c r="A22" s="242">
        <v>74</v>
      </c>
      <c r="B22" s="242" t="s">
        <v>29</v>
      </c>
      <c r="C22" s="332">
        <v>-1041.48</v>
      </c>
      <c r="D22" s="121">
        <v>-1904.1200000000001</v>
      </c>
      <c r="E22" s="121">
        <v>-1041.48</v>
      </c>
      <c r="F22" s="121">
        <v>-10.52</v>
      </c>
      <c r="G22" s="121">
        <v>-23670</v>
      </c>
      <c r="H22" s="121">
        <v>-22748.035</v>
      </c>
      <c r="I22" s="121">
        <v>202287.86616323752</v>
      </c>
      <c r="J22" s="34">
        <v>59484.223678137496</v>
      </c>
      <c r="K22" s="34">
        <v>-95280.708375877322</v>
      </c>
      <c r="L22" s="34">
        <v>36501.300868456419</v>
      </c>
      <c r="M22" s="34">
        <v>1893.6000000000001</v>
      </c>
      <c r="N22" s="254">
        <f>SUM(LisäyksetVähennykset[[#This Row],[Kuntien yhdistymisavustus (-0,99 €/as)]:[Vuonna 2023 käyttämättä jääneiden yhdistymisavustusten palautus]])</f>
        <v>154470.64733395414</v>
      </c>
      <c r="O22" s="112"/>
    </row>
    <row r="23" spans="1:15" s="45" customFormat="1" x14ac:dyDescent="0.25">
      <c r="A23" s="242">
        <v>75</v>
      </c>
      <c r="B23" s="242" t="s">
        <v>30</v>
      </c>
      <c r="C23" s="332">
        <v>-19353.509999999998</v>
      </c>
      <c r="D23" s="121">
        <v>-35383.69</v>
      </c>
      <c r="E23" s="121">
        <v>-19353.509999999998</v>
      </c>
      <c r="F23" s="121">
        <v>-195.49</v>
      </c>
      <c r="G23" s="121">
        <v>-439852.5</v>
      </c>
      <c r="H23" s="121">
        <v>-724766.32050000003</v>
      </c>
      <c r="I23" s="121">
        <v>-4035140.9718102282</v>
      </c>
      <c r="J23" s="34">
        <v>-816148.77348764963</v>
      </c>
      <c r="K23" s="34">
        <v>-1770572.7833080094</v>
      </c>
      <c r="L23" s="34">
        <v>678292.70976944349</v>
      </c>
      <c r="M23" s="34">
        <v>35188.200000000004</v>
      </c>
      <c r="N23" s="254">
        <f>SUM(LisäyksetVähennykset[[#This Row],[Kuntien yhdistymisavustus (-0,99 €/as)]:[Vuonna 2023 käyttämättä jääneiden yhdistymisavustusten palautus]])</f>
        <v>-7147286.6393364435</v>
      </c>
      <c r="O23" s="112"/>
    </row>
    <row r="24" spans="1:15" s="45" customFormat="1" x14ac:dyDescent="0.25">
      <c r="A24" s="242">
        <v>77</v>
      </c>
      <c r="B24" s="242" t="s">
        <v>31</v>
      </c>
      <c r="C24" s="332">
        <v>-4554.99</v>
      </c>
      <c r="D24" s="121">
        <v>-8327.81</v>
      </c>
      <c r="E24" s="121">
        <v>-4554.99</v>
      </c>
      <c r="F24" s="121">
        <v>-46.01</v>
      </c>
      <c r="G24" s="121">
        <v>-103522.5</v>
      </c>
      <c r="H24" s="121">
        <v>-164366</v>
      </c>
      <c r="I24" s="121">
        <v>-411774.1259344237</v>
      </c>
      <c r="J24" s="34">
        <v>-222588.5103502307</v>
      </c>
      <c r="K24" s="34">
        <v>-416717.24262111366</v>
      </c>
      <c r="L24" s="34">
        <v>159641.14571841064</v>
      </c>
      <c r="M24" s="34">
        <v>8281.8000000000011</v>
      </c>
      <c r="N24" s="254">
        <f>SUM(LisäyksetVähennykset[[#This Row],[Kuntien yhdistymisavustus (-0,99 €/as)]:[Vuonna 2023 käyttämättä jääneiden yhdistymisavustusten palautus]])</f>
        <v>-1168529.2331873574</v>
      </c>
      <c r="O24" s="112"/>
    </row>
    <row r="25" spans="1:15" s="45" customFormat="1" x14ac:dyDescent="0.25">
      <c r="A25" s="242">
        <v>78</v>
      </c>
      <c r="B25" s="242" t="s">
        <v>32</v>
      </c>
      <c r="C25" s="332">
        <v>-7753.68</v>
      </c>
      <c r="D25" s="121">
        <v>-14175.92</v>
      </c>
      <c r="E25" s="121">
        <v>-7753.68</v>
      </c>
      <c r="F25" s="121">
        <v>-78.320000000000007</v>
      </c>
      <c r="G25" s="121">
        <v>-176220</v>
      </c>
      <c r="H25" s="121">
        <v>-349831.39500000002</v>
      </c>
      <c r="I25" s="121">
        <v>-2245375.2181295166</v>
      </c>
      <c r="J25" s="34">
        <v>-731305.84070142033</v>
      </c>
      <c r="K25" s="34">
        <v>-709352.19391622744</v>
      </c>
      <c r="L25" s="34">
        <v>271747.32737809001</v>
      </c>
      <c r="M25" s="34">
        <v>14097.6</v>
      </c>
      <c r="N25" s="254">
        <f>SUM(LisäyksetVähennykset[[#This Row],[Kuntien yhdistymisavustus (-0,99 €/as)]:[Vuonna 2023 käyttämättä jääneiden yhdistymisavustusten palautus]])</f>
        <v>-3956001.3203690741</v>
      </c>
      <c r="O25" s="112"/>
    </row>
    <row r="26" spans="1:15" s="45" customFormat="1" x14ac:dyDescent="0.25">
      <c r="A26" s="242">
        <v>79</v>
      </c>
      <c r="B26" s="242" t="s">
        <v>33</v>
      </c>
      <c r="C26" s="332">
        <v>-6685.47</v>
      </c>
      <c r="D26" s="121">
        <v>-12222.93</v>
      </c>
      <c r="E26" s="121">
        <v>-6685.47</v>
      </c>
      <c r="F26" s="121">
        <v>-67.53</v>
      </c>
      <c r="G26" s="121">
        <v>-151942.5</v>
      </c>
      <c r="H26" s="121">
        <v>-318618.72499999998</v>
      </c>
      <c r="I26" s="121">
        <v>-1053593.8958628413</v>
      </c>
      <c r="J26" s="34">
        <v>-882671.57430666231</v>
      </c>
      <c r="K26" s="34">
        <v>-611626.06812005665</v>
      </c>
      <c r="L26" s="34">
        <v>234309.20605008194</v>
      </c>
      <c r="M26" s="34">
        <v>12155.4</v>
      </c>
      <c r="N26" s="254">
        <f>SUM(LisäyksetVähennykset[[#This Row],[Kuntien yhdistymisavustus (-0,99 €/as)]:[Vuonna 2023 käyttämättä jääneiden yhdistymisavustusten palautus]])</f>
        <v>-2797649.5572394785</v>
      </c>
      <c r="O26" s="112"/>
    </row>
    <row r="27" spans="1:15" s="45" customFormat="1" x14ac:dyDescent="0.25">
      <c r="A27" s="242">
        <v>81</v>
      </c>
      <c r="B27" s="242" t="s">
        <v>34</v>
      </c>
      <c r="C27" s="332">
        <v>-2548.2599999999998</v>
      </c>
      <c r="D27" s="121">
        <v>-4658.9400000000005</v>
      </c>
      <c r="E27" s="121">
        <v>-2548.2599999999998</v>
      </c>
      <c r="F27" s="121">
        <v>-25.740000000000002</v>
      </c>
      <c r="G27" s="121">
        <v>-57915</v>
      </c>
      <c r="H27" s="121">
        <v>-96247.285000000003</v>
      </c>
      <c r="I27" s="121">
        <v>-140682.24961389371</v>
      </c>
      <c r="J27" s="34">
        <v>75973.076748560328</v>
      </c>
      <c r="K27" s="34">
        <v>-233129.79406797362</v>
      </c>
      <c r="L27" s="34">
        <v>89310.21714392284</v>
      </c>
      <c r="M27" s="34">
        <v>4633.2</v>
      </c>
      <c r="N27" s="254">
        <f>SUM(LisäyksetVähennykset[[#This Row],[Kuntien yhdistymisavustus (-0,99 €/as)]:[Vuonna 2023 käyttämättä jääneiden yhdistymisavustusten palautus]])</f>
        <v>-367839.03478938417</v>
      </c>
      <c r="O27" s="112"/>
    </row>
    <row r="28" spans="1:15" s="45" customFormat="1" x14ac:dyDescent="0.25">
      <c r="A28" s="242">
        <v>82</v>
      </c>
      <c r="B28" s="242" t="s">
        <v>35</v>
      </c>
      <c r="C28" s="332">
        <v>-9265.41</v>
      </c>
      <c r="D28" s="121">
        <v>-16939.79</v>
      </c>
      <c r="E28" s="121">
        <v>-9265.41</v>
      </c>
      <c r="F28" s="121">
        <v>-93.59</v>
      </c>
      <c r="G28" s="121">
        <v>-210577.5</v>
      </c>
      <c r="H28" s="121">
        <v>-193686.98</v>
      </c>
      <c r="I28" s="121">
        <v>146175.49532770694</v>
      </c>
      <c r="J28" s="34">
        <v>4301.9551848895499</v>
      </c>
      <c r="K28" s="34">
        <v>-847654.13468615583</v>
      </c>
      <c r="L28" s="34">
        <v>324729.72892384377</v>
      </c>
      <c r="M28" s="34">
        <v>16846.2</v>
      </c>
      <c r="N28" s="254">
        <f>SUM(LisäyksetVähennykset[[#This Row],[Kuntien yhdistymisavustus (-0,99 €/as)]:[Vuonna 2023 käyttämättä jääneiden yhdistymisavustusten palautus]])</f>
        <v>-795429.43524971581</v>
      </c>
      <c r="O28" s="112"/>
    </row>
    <row r="29" spans="1:15" s="45" customFormat="1" x14ac:dyDescent="0.25">
      <c r="A29" s="242">
        <v>86</v>
      </c>
      <c r="B29" s="242" t="s">
        <v>36</v>
      </c>
      <c r="C29" s="332">
        <v>-7950.69</v>
      </c>
      <c r="D29" s="121">
        <v>-14536.11</v>
      </c>
      <c r="E29" s="121">
        <v>-7950.69</v>
      </c>
      <c r="F29" s="121">
        <v>-80.31</v>
      </c>
      <c r="G29" s="121">
        <v>-180697.5</v>
      </c>
      <c r="H29" s="121">
        <v>-216205.49</v>
      </c>
      <c r="I29" s="121">
        <v>-402318.4142881424</v>
      </c>
      <c r="J29" s="34">
        <v>-391110.87515942467</v>
      </c>
      <c r="K29" s="34">
        <v>-727375.82601394563</v>
      </c>
      <c r="L29" s="34">
        <v>278652.04113552615</v>
      </c>
      <c r="M29" s="34">
        <v>14455.800000000001</v>
      </c>
      <c r="N29" s="254">
        <f>SUM(LisäyksetVähennykset[[#This Row],[Kuntien yhdistymisavustus (-0,99 €/as)]:[Vuonna 2023 käyttämättä jääneiden yhdistymisavustusten palautus]])</f>
        <v>-1655118.0643259862</v>
      </c>
      <c r="O29" s="112"/>
    </row>
    <row r="30" spans="1:15" s="45" customFormat="1" x14ac:dyDescent="0.25">
      <c r="A30" s="242">
        <v>90</v>
      </c>
      <c r="B30" s="242" t="s">
        <v>37</v>
      </c>
      <c r="C30" s="332">
        <v>-3030.39</v>
      </c>
      <c r="D30" s="121">
        <v>-5540.41</v>
      </c>
      <c r="E30" s="121">
        <v>-3030.39</v>
      </c>
      <c r="F30" s="121">
        <v>-30.61</v>
      </c>
      <c r="G30" s="121">
        <v>-68872.5</v>
      </c>
      <c r="H30" s="121">
        <v>-114718.692</v>
      </c>
      <c r="I30" s="121">
        <v>-485495.99844049948</v>
      </c>
      <c r="J30" s="34">
        <v>-1028764.8660668052</v>
      </c>
      <c r="K30" s="34">
        <v>-277237.87864882179</v>
      </c>
      <c r="L30" s="34">
        <v>106207.68246990979</v>
      </c>
      <c r="M30" s="34">
        <v>5509.8</v>
      </c>
      <c r="N30" s="254">
        <f>SUM(LisäyksetVähennykset[[#This Row],[Kuntien yhdistymisavustus (-0,99 €/as)]:[Vuonna 2023 käyttämättä jääneiden yhdistymisavustusten palautus]])</f>
        <v>-1875004.2526862165</v>
      </c>
      <c r="O30" s="112"/>
    </row>
    <row r="31" spans="1:15" s="45" customFormat="1" x14ac:dyDescent="0.25">
      <c r="A31" s="242">
        <v>91</v>
      </c>
      <c r="B31" s="242" t="s">
        <v>38</v>
      </c>
      <c r="C31" s="332">
        <v>-657387.72</v>
      </c>
      <c r="D31" s="121">
        <v>-1201890.68</v>
      </c>
      <c r="E31" s="121">
        <v>-657387.72</v>
      </c>
      <c r="F31" s="121">
        <v>-6640.28</v>
      </c>
      <c r="G31" s="121">
        <v>-14940630</v>
      </c>
      <c r="H31" s="121">
        <v>-59669495.5207</v>
      </c>
      <c r="I31" s="121">
        <v>55076117.060363501</v>
      </c>
      <c r="J31" s="34">
        <v>-28079132.172586184</v>
      </c>
      <c r="K31" s="34">
        <v>-60141690.324540943</v>
      </c>
      <c r="L31" s="34">
        <v>23039815.411672413</v>
      </c>
      <c r="M31" s="34">
        <v>1195250.4000000001</v>
      </c>
      <c r="N31" s="254">
        <f>SUM(LisäyksetVähennykset[[#This Row],[Kuntien yhdistymisavustus (-0,99 €/as)]:[Vuonna 2023 käyttämättä jääneiden yhdistymisavustusten palautus]])</f>
        <v>-86043071.545791209</v>
      </c>
      <c r="O31" s="112"/>
    </row>
    <row r="32" spans="1:15" s="45" customFormat="1" x14ac:dyDescent="0.25">
      <c r="A32" s="242">
        <v>92</v>
      </c>
      <c r="B32" s="242" t="s">
        <v>39</v>
      </c>
      <c r="C32" s="332">
        <v>-240390.81</v>
      </c>
      <c r="D32" s="121">
        <v>-439502.39</v>
      </c>
      <c r="E32" s="121">
        <v>-240390.81</v>
      </c>
      <c r="F32" s="121">
        <v>-2428.19</v>
      </c>
      <c r="G32" s="121">
        <v>-5463427.5</v>
      </c>
      <c r="H32" s="121">
        <v>-26230717.141350001</v>
      </c>
      <c r="I32" s="121">
        <v>-26465622.019977588</v>
      </c>
      <c r="J32" s="34">
        <v>111614.11005873444</v>
      </c>
      <c r="K32" s="34">
        <v>-21992363.428823341</v>
      </c>
      <c r="L32" s="34">
        <v>8425103.9691803418</v>
      </c>
      <c r="M32" s="34">
        <v>437074.2</v>
      </c>
      <c r="N32" s="254">
        <f>SUM(LisäyksetVähennykset[[#This Row],[Kuntien yhdistymisavustus (-0,99 €/as)]:[Vuonna 2023 käyttämättä jääneiden yhdistymisavustusten palautus]])</f>
        <v>-72101050.010911852</v>
      </c>
      <c r="O32" s="112"/>
    </row>
    <row r="33" spans="1:15" s="45" customFormat="1" x14ac:dyDescent="0.25">
      <c r="A33" s="242">
        <v>97</v>
      </c>
      <c r="B33" s="242" t="s">
        <v>40</v>
      </c>
      <c r="C33" s="332">
        <v>-2070.09</v>
      </c>
      <c r="D33" s="121">
        <v>-3784.71</v>
      </c>
      <c r="E33" s="121">
        <v>-2070.09</v>
      </c>
      <c r="F33" s="121">
        <v>-20.91</v>
      </c>
      <c r="G33" s="121">
        <v>-47047.5</v>
      </c>
      <c r="H33" s="121">
        <v>-91345.73</v>
      </c>
      <c r="I33" s="121">
        <v>-405409.91501179541</v>
      </c>
      <c r="J33" s="34">
        <v>172304.65670424153</v>
      </c>
      <c r="K33" s="34">
        <v>-189383.99354939113</v>
      </c>
      <c r="L33" s="34">
        <v>72551.540034165751</v>
      </c>
      <c r="M33" s="34">
        <v>3763.8</v>
      </c>
      <c r="N33" s="254">
        <f>SUM(LisäyksetVähennykset[[#This Row],[Kuntien yhdistymisavustus (-0,99 €/as)]:[Vuonna 2023 käyttämättä jääneiden yhdistymisavustusten palautus]])</f>
        <v>-492512.94182277931</v>
      </c>
      <c r="O33" s="112"/>
    </row>
    <row r="34" spans="1:15" s="104" customFormat="1" x14ac:dyDescent="0.25">
      <c r="A34" s="240">
        <v>98</v>
      </c>
      <c r="B34" s="242" t="s">
        <v>41</v>
      </c>
      <c r="C34" s="332">
        <v>-22713.57</v>
      </c>
      <c r="D34" s="121">
        <v>-41526.83</v>
      </c>
      <c r="E34" s="121">
        <v>-22713.57</v>
      </c>
      <c r="F34" s="121">
        <v>-229.43</v>
      </c>
      <c r="G34" s="121">
        <v>-516217.5</v>
      </c>
      <c r="H34" s="121">
        <v>-764328.34</v>
      </c>
      <c r="I34" s="121">
        <v>4495154.9679005193</v>
      </c>
      <c r="J34" s="121">
        <v>2695723.6163410065</v>
      </c>
      <c r="K34" s="121">
        <v>-2077970.81014045</v>
      </c>
      <c r="L34" s="121">
        <v>796054.51124049013</v>
      </c>
      <c r="M34" s="121">
        <v>41297.4</v>
      </c>
      <c r="N34" s="254">
        <f>SUM(LisäyksetVähennykset[[#This Row],[Kuntien yhdistymisavustus (-0,99 €/as)]:[Vuonna 2023 käyttämättä jääneiden yhdistymisavustusten palautus]])</f>
        <v>4582530.4453415666</v>
      </c>
      <c r="O34" s="60"/>
    </row>
    <row r="35" spans="1:15" s="45" customFormat="1" x14ac:dyDescent="0.25">
      <c r="A35" s="242">
        <v>102</v>
      </c>
      <c r="B35" s="242" t="s">
        <v>42</v>
      </c>
      <c r="C35" s="332">
        <v>-9647.5499999999993</v>
      </c>
      <c r="D35" s="121">
        <v>-17638.45</v>
      </c>
      <c r="E35" s="121">
        <v>-9647.5499999999993</v>
      </c>
      <c r="F35" s="121">
        <v>-97.45</v>
      </c>
      <c r="G35" s="121">
        <v>-219262.5</v>
      </c>
      <c r="H35" s="121">
        <v>-289760.42499999999</v>
      </c>
      <c r="I35" s="121">
        <v>310285.04827605054</v>
      </c>
      <c r="J35" s="34">
        <v>4479.3838312585385</v>
      </c>
      <c r="K35" s="34">
        <v>-882614.54669479514</v>
      </c>
      <c r="L35" s="34">
        <v>338122.79179002641</v>
      </c>
      <c r="M35" s="34">
        <v>17541</v>
      </c>
      <c r="N35" s="254">
        <f>SUM(LisäyksetVähennykset[[#This Row],[Kuntien yhdistymisavustus (-0,99 €/as)]:[Vuonna 2023 käyttämättä jääneiden yhdistymisavustusten palautus]])</f>
        <v>-758240.2477974596</v>
      </c>
      <c r="O35" s="112"/>
    </row>
    <row r="36" spans="1:15" s="45" customFormat="1" x14ac:dyDescent="0.25">
      <c r="A36" s="242">
        <v>103</v>
      </c>
      <c r="B36" s="242" t="s">
        <v>43</v>
      </c>
      <c r="C36" s="332">
        <v>-2139.39</v>
      </c>
      <c r="D36" s="121">
        <v>-3911.4100000000003</v>
      </c>
      <c r="E36" s="121">
        <v>-2139.39</v>
      </c>
      <c r="F36" s="121">
        <v>-21.61</v>
      </c>
      <c r="G36" s="121">
        <v>-48622.5</v>
      </c>
      <c r="H36" s="121">
        <v>-67852.179999999993</v>
      </c>
      <c r="I36" s="121">
        <v>142099.67890654004</v>
      </c>
      <c r="J36" s="34">
        <v>40211.771044527421</v>
      </c>
      <c r="K36" s="34">
        <v>-195723.96463904079</v>
      </c>
      <c r="L36" s="34">
        <v>74980.333818188519</v>
      </c>
      <c r="M36" s="34">
        <v>3889.8</v>
      </c>
      <c r="N36" s="254">
        <f>SUM(LisäyksetVähennykset[[#This Row],[Kuntien yhdistymisavustus (-0,99 €/as)]:[Vuonna 2023 käyttämättä jääneiden yhdistymisavustusten palautus]])</f>
        <v>-59228.860869784796</v>
      </c>
      <c r="O36" s="112"/>
    </row>
    <row r="37" spans="1:15" s="45" customFormat="1" x14ac:dyDescent="0.25">
      <c r="A37" s="242">
        <v>105</v>
      </c>
      <c r="B37" s="242" t="s">
        <v>44</v>
      </c>
      <c r="C37" s="332">
        <v>-2073.06</v>
      </c>
      <c r="D37" s="121">
        <v>-3790.1400000000003</v>
      </c>
      <c r="E37" s="121">
        <v>-2073.06</v>
      </c>
      <c r="F37" s="121">
        <v>-20.94</v>
      </c>
      <c r="G37" s="121">
        <v>-47115</v>
      </c>
      <c r="H37" s="121">
        <v>-50043.32</v>
      </c>
      <c r="I37" s="121">
        <v>416536.76124356815</v>
      </c>
      <c r="J37" s="34">
        <v>365103.72918725054</v>
      </c>
      <c r="K37" s="34">
        <v>-189655.70659609043</v>
      </c>
      <c r="L37" s="34">
        <v>72655.631196338159</v>
      </c>
      <c r="M37" s="34">
        <v>3769.2000000000003</v>
      </c>
      <c r="N37" s="254">
        <f>SUM(LisäyksetVähennykset[[#This Row],[Kuntien yhdistymisavustus (-0,99 €/as)]:[Vuonna 2023 käyttämättä jääneiden yhdistymisavustusten palautus]])</f>
        <v>563294.09503106633</v>
      </c>
      <c r="O37" s="112"/>
    </row>
    <row r="38" spans="1:15" s="45" customFormat="1" x14ac:dyDescent="0.25">
      <c r="A38" s="242">
        <v>106</v>
      </c>
      <c r="B38" s="242" t="s">
        <v>45</v>
      </c>
      <c r="C38" s="332">
        <v>-46329.03</v>
      </c>
      <c r="D38" s="121">
        <v>-84702.57</v>
      </c>
      <c r="E38" s="121">
        <v>-46329.03</v>
      </c>
      <c r="F38" s="121">
        <v>-467.97</v>
      </c>
      <c r="G38" s="121">
        <v>-1052932.5</v>
      </c>
      <c r="H38" s="121">
        <v>-3238828.7296000002</v>
      </c>
      <c r="I38" s="121">
        <v>-1346101.2265264208</v>
      </c>
      <c r="J38" s="34">
        <v>721215.86000360036</v>
      </c>
      <c r="K38" s="34">
        <v>-4238451.8154619122</v>
      </c>
      <c r="L38" s="34">
        <v>1623718.0387273338</v>
      </c>
      <c r="M38" s="34">
        <v>84234.6</v>
      </c>
      <c r="N38" s="254">
        <f>SUM(LisäyksetVähennykset[[#This Row],[Kuntien yhdistymisavustus (-0,99 €/as)]:[Vuonna 2023 käyttämättä jääneiden yhdistymisavustusten palautus]])</f>
        <v>-7624974.3728573993</v>
      </c>
      <c r="O38" s="112"/>
    </row>
    <row r="39" spans="1:15" s="45" customFormat="1" x14ac:dyDescent="0.25">
      <c r="A39" s="242">
        <v>108</v>
      </c>
      <c r="B39" s="242" t="s">
        <v>46</v>
      </c>
      <c r="C39" s="332">
        <v>-10154.43</v>
      </c>
      <c r="D39" s="121">
        <v>-18565.170000000002</v>
      </c>
      <c r="E39" s="121">
        <v>-10154.43</v>
      </c>
      <c r="F39" s="121">
        <v>-102.57000000000001</v>
      </c>
      <c r="G39" s="121">
        <v>-230782.5</v>
      </c>
      <c r="H39" s="121">
        <v>-347785.4</v>
      </c>
      <c r="I39" s="121">
        <v>874673.67666952522</v>
      </c>
      <c r="J39" s="34">
        <v>55791.027299867907</v>
      </c>
      <c r="K39" s="34">
        <v>-928986.90666480397</v>
      </c>
      <c r="L39" s="34">
        <v>355887.68346745009</v>
      </c>
      <c r="M39" s="34">
        <v>18462.600000000002</v>
      </c>
      <c r="N39" s="254">
        <f>SUM(LisäyksetVähennykset[[#This Row],[Kuntien yhdistymisavustus (-0,99 €/as)]:[Vuonna 2023 käyttämättä jääneiden yhdistymisavustusten palautus]])</f>
        <v>-241716.41922796084</v>
      </c>
      <c r="O39" s="112"/>
    </row>
    <row r="40" spans="1:15" s="45" customFormat="1" x14ac:dyDescent="0.25">
      <c r="A40" s="242">
        <v>109</v>
      </c>
      <c r="B40" s="242" t="s">
        <v>47</v>
      </c>
      <c r="C40" s="332">
        <v>-67362.569999999992</v>
      </c>
      <c r="D40" s="121">
        <v>-123157.83</v>
      </c>
      <c r="E40" s="121">
        <v>-67362.569999999992</v>
      </c>
      <c r="F40" s="121">
        <v>-680.43000000000006</v>
      </c>
      <c r="G40" s="121">
        <v>-1530967.5</v>
      </c>
      <c r="H40" s="121">
        <v>-4610917.5884999996</v>
      </c>
      <c r="I40" s="121">
        <v>804310.22624768852</v>
      </c>
      <c r="J40" s="34">
        <v>2189707.6726485007</v>
      </c>
      <c r="K40" s="34">
        <v>-6162723.6121861413</v>
      </c>
      <c r="L40" s="34">
        <v>2360891.6492323005</v>
      </c>
      <c r="M40" s="34">
        <v>122477.40000000001</v>
      </c>
      <c r="N40" s="254">
        <f>SUM(LisäyksetVähennykset[[#This Row],[Kuntien yhdistymisavustus (-0,99 €/as)]:[Vuonna 2023 käyttämättä jääneiden yhdistymisavustusten palautus]])</f>
        <v>-7085785.1525576506</v>
      </c>
      <c r="O40" s="112"/>
    </row>
    <row r="41" spans="1:15" s="45" customFormat="1" x14ac:dyDescent="0.25">
      <c r="A41" s="242">
        <v>111</v>
      </c>
      <c r="B41" s="242" t="s">
        <v>48</v>
      </c>
      <c r="C41" s="332">
        <v>-17949.689999999999</v>
      </c>
      <c r="D41" s="121">
        <v>-32817.11</v>
      </c>
      <c r="E41" s="121">
        <v>-17949.689999999999</v>
      </c>
      <c r="F41" s="121">
        <v>-181.31</v>
      </c>
      <c r="G41" s="121">
        <v>-407947.5</v>
      </c>
      <c r="H41" s="121">
        <v>-996071.27099999995</v>
      </c>
      <c r="I41" s="121">
        <v>3283324.5640364131</v>
      </c>
      <c r="J41" s="34">
        <v>3542745.7105385</v>
      </c>
      <c r="K41" s="34">
        <v>-1642143.083234821</v>
      </c>
      <c r="L41" s="34">
        <v>629092.28711595375</v>
      </c>
      <c r="M41" s="34">
        <v>32635.8</v>
      </c>
      <c r="N41" s="254">
        <f>SUM(LisäyksetVähennykset[[#This Row],[Kuntien yhdistymisavustus (-0,99 €/as)]:[Vuonna 2023 käyttämättä jääneiden yhdistymisavustusten palautus]])</f>
        <v>4372738.7074560449</v>
      </c>
      <c r="O41" s="112"/>
    </row>
    <row r="42" spans="1:15" s="45" customFormat="1" x14ac:dyDescent="0.25">
      <c r="A42" s="242">
        <v>139</v>
      </c>
      <c r="B42" s="242" t="s">
        <v>49</v>
      </c>
      <c r="C42" s="332">
        <v>-9754.4699999999993</v>
      </c>
      <c r="D42" s="121">
        <v>-17833.93</v>
      </c>
      <c r="E42" s="121">
        <v>-9754.4699999999993</v>
      </c>
      <c r="F42" s="121">
        <v>-98.53</v>
      </c>
      <c r="G42" s="121">
        <v>-221692.5</v>
      </c>
      <c r="H42" s="121">
        <v>-241754.109</v>
      </c>
      <c r="I42" s="121">
        <v>-910061.4245212822</v>
      </c>
      <c r="J42" s="34">
        <v>-1099119.8085925479</v>
      </c>
      <c r="K42" s="34">
        <v>-892396.21637596888</v>
      </c>
      <c r="L42" s="34">
        <v>341870.07362823299</v>
      </c>
      <c r="M42" s="34">
        <v>17735.400000000001</v>
      </c>
      <c r="N42" s="254">
        <f>SUM(LisäyksetVähennykset[[#This Row],[Kuntien yhdistymisavustus (-0,99 €/as)]:[Vuonna 2023 käyttämättä jääneiden yhdistymisavustusten palautus]])</f>
        <v>-3042859.9848615662</v>
      </c>
      <c r="O42" s="112"/>
    </row>
    <row r="43" spans="1:15" s="45" customFormat="1" x14ac:dyDescent="0.25">
      <c r="A43" s="242">
        <v>140</v>
      </c>
      <c r="B43" s="242" t="s">
        <v>50</v>
      </c>
      <c r="C43" s="332">
        <v>-20592.990000000002</v>
      </c>
      <c r="D43" s="121">
        <v>-37649.81</v>
      </c>
      <c r="E43" s="121">
        <v>-20592.990000000002</v>
      </c>
      <c r="F43" s="121">
        <v>-208.01</v>
      </c>
      <c r="G43" s="121">
        <v>-468022.5</v>
      </c>
      <c r="H43" s="121">
        <v>-1117997.0035999999</v>
      </c>
      <c r="I43" s="121">
        <v>5687944.3897173535</v>
      </c>
      <c r="J43" s="34">
        <v>2960840.0346355471</v>
      </c>
      <c r="K43" s="34">
        <v>-1883967.6947971713</v>
      </c>
      <c r="L43" s="34">
        <v>721733.4214493935</v>
      </c>
      <c r="M43" s="34">
        <v>37441.800000000003</v>
      </c>
      <c r="N43" s="254">
        <f>SUM(LisäyksetVähennykset[[#This Row],[Kuntien yhdistymisavustus (-0,99 €/as)]:[Vuonna 2023 käyttämättä jääneiden yhdistymisavustusten palautus]])</f>
        <v>5858928.6474051224</v>
      </c>
      <c r="O43" s="112"/>
    </row>
    <row r="44" spans="1:15" s="45" customFormat="1" x14ac:dyDescent="0.25">
      <c r="A44" s="242">
        <v>142</v>
      </c>
      <c r="B44" s="242" t="s">
        <v>51</v>
      </c>
      <c r="C44" s="332">
        <v>-6438.96</v>
      </c>
      <c r="D44" s="121">
        <v>-11772.24</v>
      </c>
      <c r="E44" s="121">
        <v>-6438.96</v>
      </c>
      <c r="F44" s="121">
        <v>-65.040000000000006</v>
      </c>
      <c r="G44" s="121">
        <v>-146340</v>
      </c>
      <c r="H44" s="121">
        <v>-184164.66500000001</v>
      </c>
      <c r="I44" s="121">
        <v>302401.4120114441</v>
      </c>
      <c r="J44" s="34">
        <v>265464.53475643415</v>
      </c>
      <c r="K44" s="34">
        <v>-589073.88524401723</v>
      </c>
      <c r="L44" s="34">
        <v>225669.63958977239</v>
      </c>
      <c r="M44" s="34">
        <v>11707.2</v>
      </c>
      <c r="N44" s="254">
        <f>SUM(LisäyksetVähennykset[[#This Row],[Kuntien yhdistymisavustus (-0,99 €/as)]:[Vuonna 2023 käyttämättä jääneiden yhdistymisavustusten palautus]])</f>
        <v>-139050.96388636658</v>
      </c>
      <c r="O44" s="112"/>
    </row>
    <row r="45" spans="1:15" s="45" customFormat="1" x14ac:dyDescent="0.25">
      <c r="A45" s="242">
        <v>143</v>
      </c>
      <c r="B45" s="242" t="s">
        <v>52</v>
      </c>
      <c r="C45" s="332">
        <v>-6735.96</v>
      </c>
      <c r="D45" s="121">
        <v>-12315.24</v>
      </c>
      <c r="E45" s="121">
        <v>-6735.96</v>
      </c>
      <c r="F45" s="121">
        <v>-68.040000000000006</v>
      </c>
      <c r="G45" s="121">
        <v>-153090</v>
      </c>
      <c r="H45" s="121">
        <v>-324060.03000000003</v>
      </c>
      <c r="I45" s="121">
        <v>-569157.69478586689</v>
      </c>
      <c r="J45" s="34">
        <v>3127.5246370326422</v>
      </c>
      <c r="K45" s="34">
        <v>-616245.18991394422</v>
      </c>
      <c r="L45" s="34">
        <v>236078.75580701281</v>
      </c>
      <c r="M45" s="34">
        <v>12247.2</v>
      </c>
      <c r="N45" s="254">
        <f>SUM(LisäyksetVähennykset[[#This Row],[Kuntien yhdistymisavustus (-0,99 €/as)]:[Vuonna 2023 käyttämättä jääneiden yhdistymisavustusten palautus]])</f>
        <v>-1436954.6342557657</v>
      </c>
      <c r="O45" s="112"/>
    </row>
    <row r="46" spans="1:15" s="45" customFormat="1" x14ac:dyDescent="0.25">
      <c r="A46" s="242">
        <v>145</v>
      </c>
      <c r="B46" s="242" t="s">
        <v>53</v>
      </c>
      <c r="C46" s="332">
        <v>-12245.31</v>
      </c>
      <c r="D46" s="121">
        <v>-22387.89</v>
      </c>
      <c r="E46" s="121">
        <v>-12245.31</v>
      </c>
      <c r="F46" s="121">
        <v>-123.69</v>
      </c>
      <c r="G46" s="121">
        <v>-278302.5</v>
      </c>
      <c r="H46" s="121">
        <v>-338038.42499999999</v>
      </c>
      <c r="I46" s="121">
        <v>918783.69266658579</v>
      </c>
      <c r="J46" s="34">
        <v>-287397.89555781212</v>
      </c>
      <c r="K46" s="34">
        <v>-1120272.8915410899</v>
      </c>
      <c r="L46" s="34">
        <v>429167.86163682269</v>
      </c>
      <c r="M46" s="34">
        <v>22264.2</v>
      </c>
      <c r="N46" s="254">
        <f>SUM(LisäyksetVähennykset[[#This Row],[Kuntien yhdistymisavustus (-0,99 €/as)]:[Vuonna 2023 käyttämättä jääneiden yhdistymisavustusten palautus]])</f>
        <v>-700798.15779549361</v>
      </c>
      <c r="O46" s="112"/>
    </row>
    <row r="47" spans="1:15" s="45" customFormat="1" x14ac:dyDescent="0.25">
      <c r="A47" s="242">
        <v>146</v>
      </c>
      <c r="B47" s="242" t="s">
        <v>54</v>
      </c>
      <c r="C47" s="332">
        <v>-4447.08</v>
      </c>
      <c r="D47" s="121">
        <v>-8130.52</v>
      </c>
      <c r="E47" s="121">
        <v>-4447.08</v>
      </c>
      <c r="F47" s="121">
        <v>-44.92</v>
      </c>
      <c r="G47" s="121">
        <v>-101070</v>
      </c>
      <c r="H47" s="121">
        <v>-134849.54</v>
      </c>
      <c r="I47" s="121">
        <v>304573.67127162195</v>
      </c>
      <c r="J47" s="34">
        <v>-4492.9769673992305</v>
      </c>
      <c r="K47" s="34">
        <v>-406845.0019243735</v>
      </c>
      <c r="L47" s="34">
        <v>155859.16682614663</v>
      </c>
      <c r="M47" s="34">
        <v>8085.6</v>
      </c>
      <c r="N47" s="254">
        <f>SUM(LisäyksetVähennykset[[#This Row],[Kuntien yhdistymisavustus (-0,99 €/as)]:[Vuonna 2023 käyttämättä jääneiden yhdistymisavustusten palautus]])</f>
        <v>-195808.68079400418</v>
      </c>
      <c r="O47" s="112"/>
    </row>
    <row r="48" spans="1:15" s="45" customFormat="1" x14ac:dyDescent="0.25">
      <c r="A48" s="242">
        <v>148</v>
      </c>
      <c r="B48" s="242" t="s">
        <v>55</v>
      </c>
      <c r="C48" s="332">
        <v>-6976.53</v>
      </c>
      <c r="D48" s="121">
        <v>-12755.07</v>
      </c>
      <c r="E48" s="121">
        <v>-6976.53</v>
      </c>
      <c r="F48" s="121">
        <v>-70.47</v>
      </c>
      <c r="G48" s="121">
        <v>-158557.5</v>
      </c>
      <c r="H48" s="121">
        <v>-128664.845</v>
      </c>
      <c r="I48" s="121">
        <v>804492.87175756262</v>
      </c>
      <c r="J48" s="34">
        <v>2405251.4224724765</v>
      </c>
      <c r="K48" s="34">
        <v>-638253.94669658504</v>
      </c>
      <c r="L48" s="34">
        <v>244510.13994297755</v>
      </c>
      <c r="M48" s="34">
        <v>12684.6</v>
      </c>
      <c r="N48" s="254">
        <f>SUM(LisäyksetVähennykset[[#This Row],[Kuntien yhdistymisavustus (-0,99 €/as)]:[Vuonna 2023 käyttämättä jääneiden yhdistymisavustusten palautus]])</f>
        <v>2514684.1424764316</v>
      </c>
      <c r="O48" s="112"/>
    </row>
    <row r="49" spans="1:15" s="45" customFormat="1" x14ac:dyDescent="0.25">
      <c r="A49" s="242">
        <v>149</v>
      </c>
      <c r="B49" s="242" t="s">
        <v>56</v>
      </c>
      <c r="C49" s="332">
        <v>-5330.16</v>
      </c>
      <c r="D49" s="121">
        <v>-9745.0400000000009</v>
      </c>
      <c r="E49" s="121">
        <v>-5330.16</v>
      </c>
      <c r="F49" s="121">
        <v>-53.84</v>
      </c>
      <c r="G49" s="121">
        <v>-121140</v>
      </c>
      <c r="H49" s="121">
        <v>-89088.972500000003</v>
      </c>
      <c r="I49" s="121">
        <v>653747.95431239984</v>
      </c>
      <c r="J49" s="34">
        <v>408476.08550515637</v>
      </c>
      <c r="K49" s="34">
        <v>-487634.34780962311</v>
      </c>
      <c r="L49" s="34">
        <v>186808.93904540813</v>
      </c>
      <c r="M49" s="34">
        <v>9691.2000000000007</v>
      </c>
      <c r="N49" s="254">
        <f>SUM(LisäyksetVähennykset[[#This Row],[Kuntien yhdistymisavustus (-0,99 €/as)]:[Vuonna 2023 käyttämättä jääneiden yhdistymisavustusten palautus]])</f>
        <v>540401.65855334117</v>
      </c>
      <c r="O49" s="112"/>
    </row>
    <row r="50" spans="1:15" s="45" customFormat="1" x14ac:dyDescent="0.25">
      <c r="A50" s="242">
        <v>151</v>
      </c>
      <c r="B50" s="242" t="s">
        <v>57</v>
      </c>
      <c r="C50" s="332">
        <v>-1833.48</v>
      </c>
      <c r="D50" s="121">
        <v>-3352.12</v>
      </c>
      <c r="E50" s="121">
        <v>-1833.48</v>
      </c>
      <c r="F50" s="121">
        <v>-18.52</v>
      </c>
      <c r="G50" s="121">
        <v>-41670</v>
      </c>
      <c r="H50" s="121">
        <v>-45611.65</v>
      </c>
      <c r="I50" s="121">
        <v>-213180.22948828325</v>
      </c>
      <c r="J50" s="34">
        <v>-269395.92316733167</v>
      </c>
      <c r="K50" s="34">
        <v>-167737.52082901596</v>
      </c>
      <c r="L50" s="34">
        <v>64258.94411443088</v>
      </c>
      <c r="M50" s="34">
        <v>3333.6</v>
      </c>
      <c r="N50" s="254">
        <f>SUM(LisäyksetVähennykset[[#This Row],[Kuntien yhdistymisavustus (-0,99 €/as)]:[Vuonna 2023 käyttämättä jääneiden yhdistymisavustusten palautus]])</f>
        <v>-677040.3793702001</v>
      </c>
      <c r="O50" s="112"/>
    </row>
    <row r="51" spans="1:15" s="45" customFormat="1" x14ac:dyDescent="0.25">
      <c r="A51" s="242">
        <v>152</v>
      </c>
      <c r="B51" s="242" t="s">
        <v>58</v>
      </c>
      <c r="C51" s="332">
        <v>-4361.9399999999996</v>
      </c>
      <c r="D51" s="121">
        <v>-7974.8600000000006</v>
      </c>
      <c r="E51" s="121">
        <v>-4361.9399999999996</v>
      </c>
      <c r="F51" s="121">
        <v>-44.06</v>
      </c>
      <c r="G51" s="121">
        <v>-99135</v>
      </c>
      <c r="H51" s="121">
        <v>-128665.84</v>
      </c>
      <c r="I51" s="121">
        <v>225339.63208022303</v>
      </c>
      <c r="J51" s="34">
        <v>-175389.19659341511</v>
      </c>
      <c r="K51" s="34">
        <v>-399055.89458566112</v>
      </c>
      <c r="L51" s="34">
        <v>152875.22017720435</v>
      </c>
      <c r="M51" s="34">
        <v>7930.8</v>
      </c>
      <c r="N51" s="254">
        <f>SUM(LisäyksetVähennykset[[#This Row],[Kuntien yhdistymisavustus (-0,99 €/as)]:[Vuonna 2023 käyttämättä jääneiden yhdistymisavustusten palautus]])</f>
        <v>-432843.07892164885</v>
      </c>
      <c r="O51" s="112"/>
    </row>
    <row r="52" spans="1:15" s="45" customFormat="1" x14ac:dyDescent="0.25">
      <c r="A52" s="242">
        <v>153</v>
      </c>
      <c r="B52" s="242" t="s">
        <v>59</v>
      </c>
      <c r="C52" s="332">
        <v>-24955.919999999998</v>
      </c>
      <c r="D52" s="121">
        <v>-45626.48</v>
      </c>
      <c r="E52" s="121">
        <v>-24955.919999999998</v>
      </c>
      <c r="F52" s="121">
        <v>-252.08</v>
      </c>
      <c r="G52" s="121">
        <v>-567180</v>
      </c>
      <c r="H52" s="121">
        <v>-1591017.872</v>
      </c>
      <c r="I52" s="121">
        <v>5223923.2469535852</v>
      </c>
      <c r="J52" s="34">
        <v>3966871.2202217714</v>
      </c>
      <c r="K52" s="34">
        <v>-2283114.160398399</v>
      </c>
      <c r="L52" s="34">
        <v>874643.33868065535</v>
      </c>
      <c r="M52" s="34">
        <v>45374.400000000001</v>
      </c>
      <c r="N52" s="254">
        <f>SUM(LisäyksetVähennykset[[#This Row],[Kuntien yhdistymisavustus (-0,99 €/as)]:[Vuonna 2023 käyttämättä jääneiden yhdistymisavustusten palautus]])</f>
        <v>5573709.7734576138</v>
      </c>
      <c r="O52" s="112"/>
    </row>
    <row r="53" spans="1:15" s="45" customFormat="1" x14ac:dyDescent="0.25">
      <c r="A53" s="242">
        <v>165</v>
      </c>
      <c r="B53" s="242" t="s">
        <v>60</v>
      </c>
      <c r="C53" s="332">
        <v>-16117.2</v>
      </c>
      <c r="D53" s="121">
        <v>-29466.799999999999</v>
      </c>
      <c r="E53" s="121">
        <v>-16117.2</v>
      </c>
      <c r="F53" s="121">
        <v>-162.80000000000001</v>
      </c>
      <c r="G53" s="121">
        <v>-366300</v>
      </c>
      <c r="H53" s="121">
        <v>-813419.36250000005</v>
      </c>
      <c r="I53" s="121">
        <v>696649.80188388797</v>
      </c>
      <c r="J53" s="34">
        <v>7483.2600074796319</v>
      </c>
      <c r="K53" s="34">
        <v>-1474496.1334213715</v>
      </c>
      <c r="L53" s="34">
        <v>564868.04005558032</v>
      </c>
      <c r="M53" s="34">
        <v>29304</v>
      </c>
      <c r="N53" s="254">
        <f>SUM(LisäyksetVähennykset[[#This Row],[Kuntien yhdistymisavustus (-0,99 €/as)]:[Vuonna 2023 käyttämättä jääneiden yhdistymisavustusten palautus]])</f>
        <v>-1417774.3939744234</v>
      </c>
      <c r="O53" s="112"/>
    </row>
    <row r="54" spans="1:15" s="45" customFormat="1" x14ac:dyDescent="0.25">
      <c r="A54" s="242">
        <v>167</v>
      </c>
      <c r="B54" s="242" t="s">
        <v>61</v>
      </c>
      <c r="C54" s="332">
        <v>-76737.87</v>
      </c>
      <c r="D54" s="121">
        <v>-140298.53</v>
      </c>
      <c r="E54" s="121">
        <v>-76737.87</v>
      </c>
      <c r="F54" s="121">
        <v>-775.13</v>
      </c>
      <c r="G54" s="121">
        <v>-1744042.5</v>
      </c>
      <c r="H54" s="121">
        <v>-5040967.0610499997</v>
      </c>
      <c r="I54" s="121">
        <v>1010348.5497270249</v>
      </c>
      <c r="J54" s="34">
        <v>1485002.6978478441</v>
      </c>
      <c r="K54" s="34">
        <v>-7020431.1296001701</v>
      </c>
      <c r="L54" s="34">
        <v>2689472.7511565234</v>
      </c>
      <c r="M54" s="34">
        <v>139523.4</v>
      </c>
      <c r="N54" s="254">
        <f>SUM(LisäyksetVähennykset[[#This Row],[Kuntien yhdistymisavustus (-0,99 €/as)]:[Vuonna 2023 käyttämättä jääneiden yhdistymisavustusten palautus]])</f>
        <v>-8775642.6919187773</v>
      </c>
      <c r="O54" s="112"/>
    </row>
    <row r="55" spans="1:15" s="45" customFormat="1" x14ac:dyDescent="0.25">
      <c r="A55" s="242">
        <v>169</v>
      </c>
      <c r="B55" s="242" t="s">
        <v>62</v>
      </c>
      <c r="C55" s="332">
        <v>-4940.1000000000004</v>
      </c>
      <c r="D55" s="121">
        <v>-9031.9</v>
      </c>
      <c r="E55" s="121">
        <v>-4940.1000000000004</v>
      </c>
      <c r="F55" s="121">
        <v>-49.9</v>
      </c>
      <c r="G55" s="121">
        <v>-112275</v>
      </c>
      <c r="H55" s="121">
        <v>-136076.245</v>
      </c>
      <c r="I55" s="121">
        <v>348419.59021290694</v>
      </c>
      <c r="J55" s="34">
        <v>183166.76186588657</v>
      </c>
      <c r="K55" s="34">
        <v>-451949.36767645233</v>
      </c>
      <c r="L55" s="34">
        <v>173138.29974676573</v>
      </c>
      <c r="M55" s="34">
        <v>8982</v>
      </c>
      <c r="N55" s="254">
        <f>SUM(LisäyksetVähennykset[[#This Row],[Kuntien yhdistymisavustus (-0,99 €/as)]:[Vuonna 2023 käyttämättä jääneiden yhdistymisavustusten palautus]])</f>
        <v>-5555.9608508930833</v>
      </c>
      <c r="O55" s="112"/>
    </row>
    <row r="56" spans="1:15" s="45" customFormat="1" x14ac:dyDescent="0.25">
      <c r="A56" s="242">
        <v>171</v>
      </c>
      <c r="B56" s="242" t="s">
        <v>63</v>
      </c>
      <c r="C56" s="332">
        <v>-4494.6000000000004</v>
      </c>
      <c r="D56" s="121">
        <v>-8217.4</v>
      </c>
      <c r="E56" s="121">
        <v>-4494.6000000000004</v>
      </c>
      <c r="F56" s="121">
        <v>-45.4</v>
      </c>
      <c r="G56" s="121">
        <v>-102150</v>
      </c>
      <c r="H56" s="121">
        <v>-113841.66</v>
      </c>
      <c r="I56" s="121">
        <v>-11485.531544051584</v>
      </c>
      <c r="J56" s="34">
        <v>-138010.04351563024</v>
      </c>
      <c r="K56" s="34">
        <v>-411192.41067156184</v>
      </c>
      <c r="L56" s="34">
        <v>157524.62542090507</v>
      </c>
      <c r="M56" s="34">
        <v>8172</v>
      </c>
      <c r="N56" s="254">
        <f>SUM(LisäyksetVähennykset[[#This Row],[Kuntien yhdistymisavustus (-0,99 €/as)]:[Vuonna 2023 käyttämättä jääneiden yhdistymisavustusten palautus]])</f>
        <v>-628235.02031033859</v>
      </c>
      <c r="O56" s="112"/>
    </row>
    <row r="57" spans="1:15" s="45" customFormat="1" x14ac:dyDescent="0.25">
      <c r="A57" s="242">
        <v>172</v>
      </c>
      <c r="B57" s="242" t="s">
        <v>64</v>
      </c>
      <c r="C57" s="332">
        <v>-4129.29</v>
      </c>
      <c r="D57" s="121">
        <v>-7549.51</v>
      </c>
      <c r="E57" s="121">
        <v>-4129.29</v>
      </c>
      <c r="F57" s="121">
        <v>-41.71</v>
      </c>
      <c r="G57" s="121">
        <v>-93847.5</v>
      </c>
      <c r="H57" s="121">
        <v>-127706.815</v>
      </c>
      <c r="I57" s="121">
        <v>50478.673624909396</v>
      </c>
      <c r="J57" s="34">
        <v>-87108.356121454301</v>
      </c>
      <c r="K57" s="34">
        <v>-377771.70592755167</v>
      </c>
      <c r="L57" s="34">
        <v>144721.41247369937</v>
      </c>
      <c r="M57" s="34">
        <v>7507.8</v>
      </c>
      <c r="N57" s="254">
        <f>SUM(LisäyksetVähennykset[[#This Row],[Kuntien yhdistymisavustus (-0,99 €/as)]:[Vuonna 2023 käyttämättä jääneiden yhdistymisavustusten palautus]])</f>
        <v>-499576.29095039726</v>
      </c>
      <c r="O57" s="112"/>
    </row>
    <row r="58" spans="1:15" s="45" customFormat="1" x14ac:dyDescent="0.25">
      <c r="A58" s="242">
        <v>176</v>
      </c>
      <c r="B58" s="242" t="s">
        <v>65</v>
      </c>
      <c r="C58" s="332">
        <v>-4308.4799999999996</v>
      </c>
      <c r="D58" s="121">
        <v>-7877.12</v>
      </c>
      <c r="E58" s="121">
        <v>-4308.4799999999996</v>
      </c>
      <c r="F58" s="121">
        <v>-43.52</v>
      </c>
      <c r="G58" s="121">
        <v>-97920</v>
      </c>
      <c r="H58" s="121">
        <v>-176177.43</v>
      </c>
      <c r="I58" s="121">
        <v>-1211231.1006262582</v>
      </c>
      <c r="J58" s="34">
        <v>-866190.05898060987</v>
      </c>
      <c r="K58" s="34">
        <v>-394165.05974507425</v>
      </c>
      <c r="L58" s="34">
        <v>151001.57925810109</v>
      </c>
      <c r="M58" s="34">
        <v>7833.6</v>
      </c>
      <c r="N58" s="254">
        <f>SUM(LisäyksetVähennykset[[#This Row],[Kuntien yhdistymisavustus (-0,99 €/as)]:[Vuonna 2023 käyttämättä jääneiden yhdistymisavustusten palautus]])</f>
        <v>-2603386.0700938413</v>
      </c>
      <c r="O58" s="112"/>
    </row>
    <row r="59" spans="1:15" s="45" customFormat="1" x14ac:dyDescent="0.25">
      <c r="A59" s="242">
        <v>177</v>
      </c>
      <c r="B59" s="242" t="s">
        <v>66</v>
      </c>
      <c r="C59" s="332">
        <v>-1750.32</v>
      </c>
      <c r="D59" s="121">
        <v>-3200.08</v>
      </c>
      <c r="E59" s="121">
        <v>-1750.32</v>
      </c>
      <c r="F59" s="121">
        <v>-17.68</v>
      </c>
      <c r="G59" s="121">
        <v>-39780</v>
      </c>
      <c r="H59" s="121">
        <v>-59937.964999999997</v>
      </c>
      <c r="I59" s="121">
        <v>360287.54861490434</v>
      </c>
      <c r="J59" s="34">
        <v>331156.68834590359</v>
      </c>
      <c r="K59" s="34">
        <v>-160129.55552143641</v>
      </c>
      <c r="L59" s="34">
        <v>61344.391573603563</v>
      </c>
      <c r="M59" s="34">
        <v>3182.4</v>
      </c>
      <c r="N59" s="254">
        <f>SUM(LisäyksetVähennykset[[#This Row],[Kuntien yhdistymisavustus (-0,99 €/as)]:[Vuonna 2023 käyttämättä jääneiden yhdistymisavustusten palautus]])</f>
        <v>489405.10801297514</v>
      </c>
      <c r="O59" s="112"/>
    </row>
    <row r="60" spans="1:15" s="45" customFormat="1" x14ac:dyDescent="0.25">
      <c r="A60" s="242">
        <v>178</v>
      </c>
      <c r="B60" s="242" t="s">
        <v>67</v>
      </c>
      <c r="C60" s="332">
        <v>-5711.31</v>
      </c>
      <c r="D60" s="121">
        <v>-10441.89</v>
      </c>
      <c r="E60" s="121">
        <v>-5711.31</v>
      </c>
      <c r="F60" s="121">
        <v>-57.69</v>
      </c>
      <c r="G60" s="121">
        <v>-129802.5</v>
      </c>
      <c r="H60" s="121">
        <v>-125357.64</v>
      </c>
      <c r="I60" s="121">
        <v>563572.22020073293</v>
      </c>
      <c r="J60" s="34">
        <v>73640.513815721468</v>
      </c>
      <c r="K60" s="34">
        <v>-522504.18880269607</v>
      </c>
      <c r="L60" s="34">
        <v>200167.30485753334</v>
      </c>
      <c r="M60" s="34">
        <v>10384.200000000001</v>
      </c>
      <c r="N60" s="254">
        <f>SUM(LisäyksetVähennykset[[#This Row],[Kuntien yhdistymisavustus (-0,99 €/as)]:[Vuonna 2023 käyttämättä jääneiden yhdistymisavustusten palautus]])</f>
        <v>48177.710071291614</v>
      </c>
      <c r="O60" s="112"/>
    </row>
    <row r="61" spans="1:15" s="45" customFormat="1" x14ac:dyDescent="0.25">
      <c r="A61" s="242">
        <v>179</v>
      </c>
      <c r="B61" s="242" t="s">
        <v>68</v>
      </c>
      <c r="C61" s="332">
        <v>-144428.13</v>
      </c>
      <c r="D61" s="121">
        <v>-264055.47000000003</v>
      </c>
      <c r="E61" s="121">
        <v>-144428.13</v>
      </c>
      <c r="F61" s="121">
        <v>-1458.8700000000001</v>
      </c>
      <c r="G61" s="121">
        <v>-3282457.5</v>
      </c>
      <c r="H61" s="121">
        <v>-13053424.267000001</v>
      </c>
      <c r="I61" s="121">
        <v>-16953557.2812845</v>
      </c>
      <c r="J61" s="34">
        <v>-3853268.3305332852</v>
      </c>
      <c r="K61" s="34">
        <v>-13213133.747938799</v>
      </c>
      <c r="L61" s="34">
        <v>5061849.1252818462</v>
      </c>
      <c r="M61" s="34">
        <v>262596.60000000003</v>
      </c>
      <c r="N61" s="254">
        <f>SUM(LisäyksetVähennykset[[#This Row],[Kuntien yhdistymisavustus (-0,99 €/as)]:[Vuonna 2023 käyttämättä jääneiden yhdistymisavustusten palautus]])</f>
        <v>-45585766.001474738</v>
      </c>
      <c r="O61" s="112"/>
    </row>
    <row r="62" spans="1:15" s="45" customFormat="1" x14ac:dyDescent="0.25">
      <c r="A62" s="242">
        <v>181</v>
      </c>
      <c r="B62" s="242" t="s">
        <v>69</v>
      </c>
      <c r="C62" s="332">
        <v>-1666.17</v>
      </c>
      <c r="D62" s="121">
        <v>-3046.23</v>
      </c>
      <c r="E62" s="121">
        <v>-1666.17</v>
      </c>
      <c r="F62" s="121">
        <v>-16.830000000000002</v>
      </c>
      <c r="G62" s="121">
        <v>-37867.5</v>
      </c>
      <c r="H62" s="121">
        <v>-29935.355</v>
      </c>
      <c r="I62" s="121">
        <v>394555.77329883224</v>
      </c>
      <c r="J62" s="34">
        <v>245506.42988037129</v>
      </c>
      <c r="K62" s="34">
        <v>-152431.01919829042</v>
      </c>
      <c r="L62" s="34">
        <v>58395.141978718777</v>
      </c>
      <c r="M62" s="34">
        <v>3029.4</v>
      </c>
      <c r="N62" s="254">
        <f>SUM(LisäyksetVähennykset[[#This Row],[Kuntien yhdistymisavustus (-0,99 €/as)]:[Vuonna 2023 käyttämättä jääneiden yhdistymisavustusten palautus]])</f>
        <v>474857.47095963196</v>
      </c>
      <c r="O62" s="112"/>
    </row>
    <row r="63" spans="1:15" s="45" customFormat="1" x14ac:dyDescent="0.25">
      <c r="A63" s="242">
        <v>182</v>
      </c>
      <c r="B63" s="242" t="s">
        <v>70</v>
      </c>
      <c r="C63" s="332">
        <v>-19153.53</v>
      </c>
      <c r="D63" s="121">
        <v>-35018.07</v>
      </c>
      <c r="E63" s="121">
        <v>-19153.53</v>
      </c>
      <c r="F63" s="121">
        <v>-193.47</v>
      </c>
      <c r="G63" s="121">
        <v>-435307.5</v>
      </c>
      <c r="H63" s="121">
        <v>-973123.39249999996</v>
      </c>
      <c r="I63" s="121">
        <v>-1698618.1868244917</v>
      </c>
      <c r="J63" s="34">
        <v>-9319.5581072418336</v>
      </c>
      <c r="K63" s="34">
        <v>-1752277.4381635918</v>
      </c>
      <c r="L63" s="34">
        <v>671283.90484983497</v>
      </c>
      <c r="M63" s="34">
        <v>34824.6</v>
      </c>
      <c r="N63" s="254">
        <f>SUM(LisäyksetVähennykset[[#This Row],[Kuntien yhdistymisavustus (-0,99 €/as)]:[Vuonna 2023 käyttämättä jääneiden yhdistymisavustusten palautus]])</f>
        <v>-4236056.1707454911</v>
      </c>
      <c r="O63" s="112"/>
    </row>
    <row r="64" spans="1:15" s="45" customFormat="1" x14ac:dyDescent="0.25">
      <c r="A64" s="242">
        <v>186</v>
      </c>
      <c r="B64" s="242" t="s">
        <v>71</v>
      </c>
      <c r="C64" s="332">
        <v>-45173.7</v>
      </c>
      <c r="D64" s="121">
        <v>-82590.3</v>
      </c>
      <c r="E64" s="121">
        <v>-45173.7</v>
      </c>
      <c r="F64" s="121">
        <v>-456.3</v>
      </c>
      <c r="G64" s="121">
        <v>-1026675</v>
      </c>
      <c r="H64" s="121">
        <v>-4170484.0180500001</v>
      </c>
      <c r="I64" s="121">
        <v>-5507718.4701112546</v>
      </c>
      <c r="J64" s="34">
        <v>-1811716.4953633861</v>
      </c>
      <c r="K64" s="34">
        <v>-4132755.4402958956</v>
      </c>
      <c r="L64" s="34">
        <v>1583226.5766422686</v>
      </c>
      <c r="M64" s="34">
        <v>82134</v>
      </c>
      <c r="N64" s="254">
        <f>SUM(LisäyksetVähennykset[[#This Row],[Kuntien yhdistymisavustus (-0,99 €/as)]:[Vuonna 2023 käyttämättä jääneiden yhdistymisavustusten palautus]])</f>
        <v>-15157382.847178267</v>
      </c>
      <c r="O64" s="112"/>
    </row>
    <row r="65" spans="1:15" s="45" customFormat="1" x14ac:dyDescent="0.25">
      <c r="A65" s="242">
        <v>202</v>
      </c>
      <c r="B65" s="242" t="s">
        <v>72</v>
      </c>
      <c r="C65" s="332">
        <v>-35489.519999999997</v>
      </c>
      <c r="D65" s="121">
        <v>-64884.880000000005</v>
      </c>
      <c r="E65" s="121">
        <v>-35489.519999999997</v>
      </c>
      <c r="F65" s="121">
        <v>-358.48</v>
      </c>
      <c r="G65" s="121">
        <v>-806580</v>
      </c>
      <c r="H65" s="121">
        <v>-1173341.7675000001</v>
      </c>
      <c r="I65" s="121">
        <v>5611023.2644015951</v>
      </c>
      <c r="J65" s="34">
        <v>2485267.7389891795</v>
      </c>
      <c r="K65" s="34">
        <v>-3246789.7660251427</v>
      </c>
      <c r="L65" s="34">
        <v>1243819.9938521157</v>
      </c>
      <c r="M65" s="34">
        <v>64526.400000000001</v>
      </c>
      <c r="N65" s="254">
        <f>SUM(LisäyksetVähennykset[[#This Row],[Kuntien yhdistymisavustus (-0,99 €/as)]:[Vuonna 2023 käyttämättä jääneiden yhdistymisavustusten palautus]])</f>
        <v>4041703.4637177475</v>
      </c>
      <c r="O65" s="112"/>
    </row>
    <row r="66" spans="1:15" s="45" customFormat="1" x14ac:dyDescent="0.25">
      <c r="A66" s="242">
        <v>204</v>
      </c>
      <c r="B66" s="242" t="s">
        <v>73</v>
      </c>
      <c r="C66" s="332">
        <v>-2662.11</v>
      </c>
      <c r="D66" s="121">
        <v>-4867.09</v>
      </c>
      <c r="E66" s="121">
        <v>-2662.11</v>
      </c>
      <c r="F66" s="121">
        <v>-26.89</v>
      </c>
      <c r="G66" s="121">
        <v>-60502.5</v>
      </c>
      <c r="H66" s="121">
        <v>-125209.075</v>
      </c>
      <c r="I66" s="121">
        <v>-781894.76511632674</v>
      </c>
      <c r="J66" s="34">
        <v>-903251.55099046126</v>
      </c>
      <c r="K66" s="34">
        <v>-243545.46085811229</v>
      </c>
      <c r="L66" s="34">
        <v>93300.378360531671</v>
      </c>
      <c r="M66" s="34">
        <v>4840.2</v>
      </c>
      <c r="N66" s="254">
        <f>SUM(LisäyksetVähennykset[[#This Row],[Kuntien yhdistymisavustus (-0,99 €/as)]:[Vuonna 2023 käyttämättä jääneiden yhdistymisavustusten palautus]])</f>
        <v>-2026480.9736043687</v>
      </c>
      <c r="O66" s="112"/>
    </row>
    <row r="67" spans="1:15" s="45" customFormat="1" x14ac:dyDescent="0.25">
      <c r="A67" s="242">
        <v>205</v>
      </c>
      <c r="B67" s="242" t="s">
        <v>74</v>
      </c>
      <c r="C67" s="332">
        <v>-35934.03</v>
      </c>
      <c r="D67" s="121">
        <v>-65697.570000000007</v>
      </c>
      <c r="E67" s="121">
        <v>-35934.03</v>
      </c>
      <c r="F67" s="121">
        <v>-362.97</v>
      </c>
      <c r="G67" s="121">
        <v>-816682.5</v>
      </c>
      <c r="H67" s="121">
        <v>-1970000.21915</v>
      </c>
      <c r="I67" s="121">
        <v>-5505661.1376929609</v>
      </c>
      <c r="J67" s="34">
        <v>-3007442.9254161492</v>
      </c>
      <c r="K67" s="34">
        <v>-3287456.1520144669</v>
      </c>
      <c r="L67" s="34">
        <v>1259398.9711239189</v>
      </c>
      <c r="M67" s="34">
        <v>65334.6</v>
      </c>
      <c r="N67" s="254">
        <f>SUM(LisäyksetVähennykset[[#This Row],[Kuntien yhdistymisavustus (-0,99 €/as)]:[Vuonna 2023 käyttämättä jääneiden yhdistymisavustusten palautus]])</f>
        <v>-13400437.963149657</v>
      </c>
      <c r="O67" s="112"/>
    </row>
    <row r="68" spans="1:15" s="45" customFormat="1" x14ac:dyDescent="0.25">
      <c r="A68" s="242">
        <v>208</v>
      </c>
      <c r="B68" s="242" t="s">
        <v>75</v>
      </c>
      <c r="C68" s="332">
        <v>-12211.65</v>
      </c>
      <c r="D68" s="121">
        <v>-22326.350000000002</v>
      </c>
      <c r="E68" s="121">
        <v>-12211.65</v>
      </c>
      <c r="F68" s="121">
        <v>-123.35000000000001</v>
      </c>
      <c r="G68" s="121">
        <v>-277537.5</v>
      </c>
      <c r="H68" s="121">
        <v>-274133.92249999999</v>
      </c>
      <c r="I68" s="121">
        <v>1090660.0327865274</v>
      </c>
      <c r="J68" s="34">
        <v>144666.13464401322</v>
      </c>
      <c r="K68" s="34">
        <v>-1117193.4770118315</v>
      </c>
      <c r="L68" s="34">
        <v>427988.16179886874</v>
      </c>
      <c r="M68" s="34">
        <v>22203</v>
      </c>
      <c r="N68" s="254">
        <f>SUM(LisäyksetVähennykset[[#This Row],[Kuntien yhdistymisavustus (-0,99 €/as)]:[Vuonna 2023 käyttämättä jääneiden yhdistymisavustusten palautus]])</f>
        <v>-30220.570282422064</v>
      </c>
      <c r="O68" s="112"/>
    </row>
    <row r="69" spans="1:15" s="45" customFormat="1" x14ac:dyDescent="0.25">
      <c r="A69" s="242">
        <v>211</v>
      </c>
      <c r="B69" s="242" t="s">
        <v>76</v>
      </c>
      <c r="C69" s="332">
        <v>-32629.41</v>
      </c>
      <c r="D69" s="121">
        <v>-59655.79</v>
      </c>
      <c r="E69" s="121">
        <v>-32629.41</v>
      </c>
      <c r="F69" s="121">
        <v>-329.59000000000003</v>
      </c>
      <c r="G69" s="121">
        <v>-741577.5</v>
      </c>
      <c r="H69" s="121">
        <v>-1117032.6775</v>
      </c>
      <c r="I69" s="121">
        <v>227491.82921693509</v>
      </c>
      <c r="J69" s="34">
        <v>15149.9242375013</v>
      </c>
      <c r="K69" s="34">
        <v>-2985130.1020537461</v>
      </c>
      <c r="L69" s="34">
        <v>1143580.2046800905</v>
      </c>
      <c r="M69" s="34">
        <v>59326.200000000004</v>
      </c>
      <c r="N69" s="254">
        <f>SUM(LisäyksetVähennykset[[#This Row],[Kuntien yhdistymisavustus (-0,99 €/as)]:[Vuonna 2023 käyttämättä jääneiden yhdistymisavustusten palautus]])</f>
        <v>-3523436.3214192186</v>
      </c>
      <c r="O69" s="112"/>
    </row>
    <row r="70" spans="1:15" s="45" customFormat="1" x14ac:dyDescent="0.25">
      <c r="A70" s="242">
        <v>213</v>
      </c>
      <c r="B70" s="242" t="s">
        <v>77</v>
      </c>
      <c r="C70" s="332">
        <v>-5102.46</v>
      </c>
      <c r="D70" s="121">
        <v>-9328.74</v>
      </c>
      <c r="E70" s="121">
        <v>-5102.46</v>
      </c>
      <c r="F70" s="121">
        <v>-51.54</v>
      </c>
      <c r="G70" s="121">
        <v>-115965</v>
      </c>
      <c r="H70" s="121">
        <v>-198915.68</v>
      </c>
      <c r="I70" s="121">
        <v>-469288.93150539533</v>
      </c>
      <c r="J70" s="34">
        <v>-99885.930040019972</v>
      </c>
      <c r="K70" s="34">
        <v>-466803.01422934578</v>
      </c>
      <c r="L70" s="34">
        <v>178828.6166121905</v>
      </c>
      <c r="M70" s="34">
        <v>9277.2000000000007</v>
      </c>
      <c r="N70" s="254">
        <f>SUM(LisäyksetVähennykset[[#This Row],[Kuntien yhdistymisavustus (-0,99 €/as)]:[Vuonna 2023 käyttämättä jääneiden yhdistymisavustusten palautus]])</f>
        <v>-1182337.9391625708</v>
      </c>
      <c r="O70" s="112"/>
    </row>
    <row r="71" spans="1:15" s="45" customFormat="1" x14ac:dyDescent="0.25">
      <c r="A71" s="242">
        <v>214</v>
      </c>
      <c r="B71" s="246" t="s">
        <v>78</v>
      </c>
      <c r="C71" s="332">
        <v>-12402.72</v>
      </c>
      <c r="D71" s="121">
        <v>-22675.68</v>
      </c>
      <c r="E71" s="121">
        <v>-12402.72</v>
      </c>
      <c r="F71" s="121">
        <v>-125.28</v>
      </c>
      <c r="G71" s="121">
        <v>-281880</v>
      </c>
      <c r="H71" s="121">
        <v>-317642.45500000002</v>
      </c>
      <c r="I71" s="121">
        <v>-359613.47144234675</v>
      </c>
      <c r="J71" s="34">
        <v>197904.26069341192</v>
      </c>
      <c r="K71" s="34">
        <v>-1134673.6830161512</v>
      </c>
      <c r="L71" s="34">
        <v>434684.69323196012</v>
      </c>
      <c r="M71" s="34">
        <v>22550.400000000001</v>
      </c>
      <c r="N71" s="254">
        <f>SUM(LisäyksetVähennykset[[#This Row],[Kuntien yhdistymisavustus (-0,99 €/as)]:[Vuonna 2023 käyttämättä jääneiden yhdistymisavustusten palautus]])</f>
        <v>-1486276.6555331259</v>
      </c>
      <c r="O71" s="112"/>
    </row>
    <row r="72" spans="1:15" s="45" customFormat="1" x14ac:dyDescent="0.25">
      <c r="A72" s="242">
        <v>216</v>
      </c>
      <c r="B72" s="242" t="s">
        <v>79</v>
      </c>
      <c r="C72" s="332">
        <v>-1256.31</v>
      </c>
      <c r="D72" s="121">
        <v>-2296.89</v>
      </c>
      <c r="E72" s="121">
        <v>-1256.31</v>
      </c>
      <c r="F72" s="121">
        <v>-12.69</v>
      </c>
      <c r="G72" s="121">
        <v>-28552.5</v>
      </c>
      <c r="H72" s="121">
        <v>-31251.03</v>
      </c>
      <c r="I72" s="121">
        <v>82910.212932417213</v>
      </c>
      <c r="J72" s="34">
        <v>-11899.924942034795</v>
      </c>
      <c r="K72" s="34">
        <v>-114934.61875379119</v>
      </c>
      <c r="L72" s="34">
        <v>44030.561598926994</v>
      </c>
      <c r="M72" s="34">
        <v>2284.2000000000003</v>
      </c>
      <c r="N72" s="254">
        <f>SUM(LisäyksetVähennykset[[#This Row],[Kuntien yhdistymisavustus (-0,99 €/as)]:[Vuonna 2023 käyttämättä jääneiden yhdistymisavustusten palautus]])</f>
        <v>-62235.299164481774</v>
      </c>
      <c r="O72" s="112"/>
    </row>
    <row r="73" spans="1:15" s="45" customFormat="1" x14ac:dyDescent="0.25">
      <c r="A73" s="242">
        <v>217</v>
      </c>
      <c r="B73" s="242" t="s">
        <v>80</v>
      </c>
      <c r="C73" s="332">
        <v>-5298.48</v>
      </c>
      <c r="D73" s="121">
        <v>-9687.1200000000008</v>
      </c>
      <c r="E73" s="121">
        <v>-5298.48</v>
      </c>
      <c r="F73" s="121">
        <v>-53.52</v>
      </c>
      <c r="G73" s="121">
        <v>-120420</v>
      </c>
      <c r="H73" s="121">
        <v>-121579.155</v>
      </c>
      <c r="I73" s="121">
        <v>-723950.50658415561</v>
      </c>
      <c r="J73" s="34">
        <v>-823094.38315052423</v>
      </c>
      <c r="K73" s="34">
        <v>-484736.07531149755</v>
      </c>
      <c r="L73" s="34">
        <v>185698.63331556917</v>
      </c>
      <c r="M73" s="34">
        <v>9633.6</v>
      </c>
      <c r="N73" s="254">
        <f>SUM(LisäyksetVähennykset[[#This Row],[Kuntien yhdistymisavustus (-0,99 €/as)]:[Vuonna 2023 käyttämättä jääneiden yhdistymisavustusten palautus]])</f>
        <v>-2098785.4867306082</v>
      </c>
      <c r="O73" s="112"/>
    </row>
    <row r="74" spans="1:15" s="45" customFormat="1" x14ac:dyDescent="0.25">
      <c r="A74" s="242">
        <v>218</v>
      </c>
      <c r="B74" s="242" t="s">
        <v>81</v>
      </c>
      <c r="C74" s="332">
        <v>-1188</v>
      </c>
      <c r="D74" s="121">
        <v>-2172</v>
      </c>
      <c r="E74" s="121">
        <v>-1188</v>
      </c>
      <c r="F74" s="121">
        <v>-12</v>
      </c>
      <c r="G74" s="121">
        <v>-27000</v>
      </c>
      <c r="H74" s="121">
        <v>-23562.215</v>
      </c>
      <c r="I74" s="121">
        <v>331647.56100849988</v>
      </c>
      <c r="J74" s="34">
        <v>157627.60735726121</v>
      </c>
      <c r="K74" s="34">
        <v>-108685.21867970798</v>
      </c>
      <c r="L74" s="34">
        <v>41636.464868961695</v>
      </c>
      <c r="M74" s="34">
        <v>2160</v>
      </c>
      <c r="N74" s="254">
        <f>SUM(LisäyksetVähennykset[[#This Row],[Kuntien yhdistymisavustus (-0,99 €/as)]:[Vuonna 2023 käyttämättä jääneiden yhdistymisavustusten palautus]])</f>
        <v>369264.19955501484</v>
      </c>
      <c r="O74" s="112"/>
    </row>
    <row r="75" spans="1:15" s="45" customFormat="1" x14ac:dyDescent="0.25">
      <c r="A75" s="242">
        <v>224</v>
      </c>
      <c r="B75" s="242" t="s">
        <v>82</v>
      </c>
      <c r="C75" s="332">
        <v>-8516.9699999999993</v>
      </c>
      <c r="D75" s="121">
        <v>-15571.43</v>
      </c>
      <c r="E75" s="121">
        <v>-8516.9699999999993</v>
      </c>
      <c r="F75" s="121">
        <v>-86.03</v>
      </c>
      <c r="G75" s="121">
        <v>-193567.5</v>
      </c>
      <c r="H75" s="121">
        <v>-499338.91499999998</v>
      </c>
      <c r="I75" s="121">
        <v>-207149.17075832974</v>
      </c>
      <c r="J75" s="34">
        <v>-179086.34596851381</v>
      </c>
      <c r="K75" s="34">
        <v>-779182.44691793981</v>
      </c>
      <c r="L75" s="34">
        <v>298498.75605639786</v>
      </c>
      <c r="M75" s="34">
        <v>15485.4</v>
      </c>
      <c r="N75" s="254">
        <f>SUM(LisäyksetVähennykset[[#This Row],[Kuntien yhdistymisavustus (-0,99 €/as)]:[Vuonna 2023 käyttämättä jääneiden yhdistymisavustusten palautus]])</f>
        <v>-1577031.6225883856</v>
      </c>
      <c r="O75" s="112"/>
    </row>
    <row r="76" spans="1:15" s="45" customFormat="1" x14ac:dyDescent="0.25">
      <c r="A76" s="242">
        <v>226</v>
      </c>
      <c r="B76" s="242" t="s">
        <v>83</v>
      </c>
      <c r="C76" s="332">
        <v>-3628.35</v>
      </c>
      <c r="D76" s="121">
        <v>-6633.6500000000005</v>
      </c>
      <c r="E76" s="121">
        <v>-3628.35</v>
      </c>
      <c r="F76" s="121">
        <v>-36.65</v>
      </c>
      <c r="G76" s="121">
        <v>-82462.5</v>
      </c>
      <c r="H76" s="121">
        <v>-89497.03</v>
      </c>
      <c r="I76" s="121">
        <v>391817.80303608027</v>
      </c>
      <c r="J76" s="34">
        <v>202829.45514954472</v>
      </c>
      <c r="K76" s="34">
        <v>-331942.77205094142</v>
      </c>
      <c r="L76" s="34">
        <v>127164.70312062051</v>
      </c>
      <c r="M76" s="34">
        <v>6597</v>
      </c>
      <c r="N76" s="254">
        <f>SUM(LisäyksetVähennykset[[#This Row],[Kuntien yhdistymisavustus (-0,99 €/as)]:[Vuonna 2023 käyttämättä jääneiden yhdistymisavustusten palautus]])</f>
        <v>210579.65925530408</v>
      </c>
      <c r="O76" s="112"/>
    </row>
    <row r="77" spans="1:15" s="45" customFormat="1" x14ac:dyDescent="0.25">
      <c r="A77" s="242">
        <v>230</v>
      </c>
      <c r="B77" s="242" t="s">
        <v>84</v>
      </c>
      <c r="C77" s="332">
        <v>-2217.6</v>
      </c>
      <c r="D77" s="121">
        <v>-4054.4</v>
      </c>
      <c r="E77" s="121">
        <v>-2217.6</v>
      </c>
      <c r="F77" s="121">
        <v>-22.400000000000002</v>
      </c>
      <c r="G77" s="121">
        <v>-50400</v>
      </c>
      <c r="H77" s="121">
        <v>-29129.955000000002</v>
      </c>
      <c r="I77" s="121">
        <v>27730.53614179519</v>
      </c>
      <c r="J77" s="34">
        <v>552.14725966003346</v>
      </c>
      <c r="K77" s="34">
        <v>-202879.07486878822</v>
      </c>
      <c r="L77" s="34">
        <v>77721.401088728497</v>
      </c>
      <c r="M77" s="34">
        <v>4032</v>
      </c>
      <c r="N77" s="254">
        <f>SUM(LisäyksetVähennykset[[#This Row],[Kuntien yhdistymisavustus (-0,99 €/as)]:[Vuonna 2023 käyttämättä jääneiden yhdistymisavustusten palautus]])</f>
        <v>-180884.94537860446</v>
      </c>
      <c r="O77" s="112"/>
    </row>
    <row r="78" spans="1:15" s="45" customFormat="1" x14ac:dyDescent="0.25">
      <c r="A78" s="242">
        <v>231</v>
      </c>
      <c r="B78" s="242" t="s">
        <v>85</v>
      </c>
      <c r="C78" s="332">
        <v>-1243.44</v>
      </c>
      <c r="D78" s="121">
        <v>-2273.36</v>
      </c>
      <c r="E78" s="121">
        <v>-1243.44</v>
      </c>
      <c r="F78" s="121">
        <v>-12.56</v>
      </c>
      <c r="G78" s="121">
        <v>-28260</v>
      </c>
      <c r="H78" s="121">
        <v>-29157.205000000002</v>
      </c>
      <c r="I78" s="121">
        <v>-858317.88405327871</v>
      </c>
      <c r="J78" s="34">
        <v>-517631.27852162166</v>
      </c>
      <c r="K78" s="34">
        <v>-113757.19555142768</v>
      </c>
      <c r="L78" s="34">
        <v>43579.499896179907</v>
      </c>
      <c r="M78" s="34">
        <v>2260.8000000000002</v>
      </c>
      <c r="N78" s="254">
        <f>SUM(LisäyksetVähennykset[[#This Row],[Kuntien yhdistymisavustus (-0,99 €/as)]:[Vuonna 2023 käyttämättä jääneiden yhdistymisavustusten palautus]])</f>
        <v>-1506056.0632301483</v>
      </c>
      <c r="O78" s="112"/>
    </row>
    <row r="79" spans="1:15" s="45" customFormat="1" x14ac:dyDescent="0.25">
      <c r="A79" s="242">
        <v>232</v>
      </c>
      <c r="B79" s="242" t="s">
        <v>86</v>
      </c>
      <c r="C79" s="332">
        <v>-12622.5</v>
      </c>
      <c r="D79" s="121">
        <v>-23077.5</v>
      </c>
      <c r="E79" s="121">
        <v>-12622.5</v>
      </c>
      <c r="F79" s="121">
        <v>-127.5</v>
      </c>
      <c r="G79" s="121">
        <v>-286875</v>
      </c>
      <c r="H79" s="121">
        <v>-509538.34499999997</v>
      </c>
      <c r="I79" s="121">
        <v>-22726.03907395744</v>
      </c>
      <c r="J79" s="34">
        <v>-169431.76101604686</v>
      </c>
      <c r="K79" s="34">
        <v>-1154780.4484718973</v>
      </c>
      <c r="L79" s="34">
        <v>442387.43923271802</v>
      </c>
      <c r="M79" s="34">
        <v>22950</v>
      </c>
      <c r="N79" s="254">
        <f>SUM(LisäyksetVähennykset[[#This Row],[Kuntien yhdistymisavustus (-0,99 €/as)]:[Vuonna 2023 käyttämättä jääneiden yhdistymisavustusten palautus]])</f>
        <v>-1726464.1543291837</v>
      </c>
      <c r="O79" s="112"/>
    </row>
    <row r="80" spans="1:15" s="45" customFormat="1" x14ac:dyDescent="0.25">
      <c r="A80" s="242">
        <v>233</v>
      </c>
      <c r="B80" s="242" t="s">
        <v>87</v>
      </c>
      <c r="C80" s="332">
        <v>-14964.84</v>
      </c>
      <c r="D80" s="121">
        <v>-27359.96</v>
      </c>
      <c r="E80" s="121">
        <v>-14964.84</v>
      </c>
      <c r="F80" s="121">
        <v>-151.16</v>
      </c>
      <c r="G80" s="121">
        <v>-340110</v>
      </c>
      <c r="H80" s="121">
        <v>-423307.37874999997</v>
      </c>
      <c r="I80" s="121">
        <v>2114932.4284441913</v>
      </c>
      <c r="J80" s="34">
        <v>243085.5265643512</v>
      </c>
      <c r="K80" s="34">
        <v>-1369071.4713020548</v>
      </c>
      <c r="L80" s="34">
        <v>524480.6691326875</v>
      </c>
      <c r="M80" s="34">
        <v>27208.799999999999</v>
      </c>
      <c r="N80" s="254">
        <f>SUM(LisäyksetVähennykset[[#This Row],[Kuntien yhdistymisavustus (-0,99 €/as)]:[Vuonna 2023 käyttämättä jääneiden yhdistymisavustusten palautus]])</f>
        <v>719777.77408917539</v>
      </c>
      <c r="O80" s="112"/>
    </row>
    <row r="81" spans="1:15" s="45" customFormat="1" x14ac:dyDescent="0.25">
      <c r="A81" s="242">
        <v>235</v>
      </c>
      <c r="B81" s="242" t="s">
        <v>88</v>
      </c>
      <c r="C81" s="332">
        <v>-10181.16</v>
      </c>
      <c r="D81" s="121">
        <v>-18614.04</v>
      </c>
      <c r="E81" s="121">
        <v>-10181.16</v>
      </c>
      <c r="F81" s="121">
        <v>-102.84</v>
      </c>
      <c r="G81" s="121">
        <v>-231390</v>
      </c>
      <c r="H81" s="121">
        <v>-371887.88500000001</v>
      </c>
      <c r="I81" s="121">
        <v>9961261.5929752979</v>
      </c>
      <c r="J81" s="34">
        <v>3022768.0780440816</v>
      </c>
      <c r="K81" s="34">
        <v>-931432.32408509729</v>
      </c>
      <c r="L81" s="34">
        <v>356824.50392700173</v>
      </c>
      <c r="M81" s="34">
        <v>18511.2</v>
      </c>
      <c r="N81" s="254">
        <f>SUM(LisäyksetVähennykset[[#This Row],[Kuntien yhdistymisavustus (-0,99 €/as)]:[Vuonna 2023 käyttämättä jääneiden yhdistymisavustusten palautus]])</f>
        <v>11785575.965861283</v>
      </c>
      <c r="O81" s="112"/>
    </row>
    <row r="82" spans="1:15" s="45" customFormat="1" x14ac:dyDescent="0.25">
      <c r="A82" s="242">
        <v>236</v>
      </c>
      <c r="B82" s="242" t="s">
        <v>89</v>
      </c>
      <c r="C82" s="332">
        <v>-4156.0199999999995</v>
      </c>
      <c r="D82" s="121">
        <v>-7598.38</v>
      </c>
      <c r="E82" s="121">
        <v>-4156.0199999999995</v>
      </c>
      <c r="F82" s="121">
        <v>-41.980000000000004</v>
      </c>
      <c r="G82" s="121">
        <v>-94455</v>
      </c>
      <c r="H82" s="121">
        <v>-63685.46</v>
      </c>
      <c r="I82" s="121">
        <v>68777.110937036647</v>
      </c>
      <c r="J82" s="34">
        <v>-262457.19877307885</v>
      </c>
      <c r="K82" s="34">
        <v>-380217.12334784504</v>
      </c>
      <c r="L82" s="34">
        <v>145658.23293325101</v>
      </c>
      <c r="M82" s="34">
        <v>7556.4000000000005</v>
      </c>
      <c r="N82" s="254">
        <f>SUM(LisäyksetVähennykset[[#This Row],[Kuntien yhdistymisavustus (-0,99 €/as)]:[Vuonna 2023 käyttämättä jääneiden yhdistymisavustusten palautus]])</f>
        <v>-594775.43825063633</v>
      </c>
      <c r="O82" s="112"/>
    </row>
    <row r="83" spans="1:15" s="45" customFormat="1" x14ac:dyDescent="0.25">
      <c r="A83" s="242">
        <v>239</v>
      </c>
      <c r="B83" s="242" t="s">
        <v>90</v>
      </c>
      <c r="C83" s="332">
        <v>-2008.71</v>
      </c>
      <c r="D83" s="121">
        <v>-3672.4900000000002</v>
      </c>
      <c r="E83" s="121">
        <v>-2008.71</v>
      </c>
      <c r="F83" s="121">
        <v>-20.29</v>
      </c>
      <c r="G83" s="121">
        <v>-45652.5</v>
      </c>
      <c r="H83" s="121">
        <v>-60051.584999999999</v>
      </c>
      <c r="I83" s="121">
        <v>275453.80411995272</v>
      </c>
      <c r="J83" s="34">
        <v>-212453.2177435059</v>
      </c>
      <c r="K83" s="34">
        <v>-183768.5905842729</v>
      </c>
      <c r="L83" s="34">
        <v>70400.322682602738</v>
      </c>
      <c r="M83" s="34">
        <v>3652.2000000000003</v>
      </c>
      <c r="N83" s="254">
        <f>SUM(LisäyksetVähennykset[[#This Row],[Kuntien yhdistymisavustus (-0,99 €/as)]:[Vuonna 2023 käyttämättä jääneiden yhdistymisavustusten palautus]])</f>
        <v>-160129.76652522333</v>
      </c>
      <c r="O83" s="112"/>
    </row>
    <row r="84" spans="1:15" s="45" customFormat="1" x14ac:dyDescent="0.25">
      <c r="A84" s="242">
        <v>240</v>
      </c>
      <c r="B84" s="242" t="s">
        <v>91</v>
      </c>
      <c r="C84" s="332">
        <v>-19304.009999999998</v>
      </c>
      <c r="D84" s="121">
        <v>-35293.19</v>
      </c>
      <c r="E84" s="121">
        <v>-19304.009999999998</v>
      </c>
      <c r="F84" s="121">
        <v>-194.99</v>
      </c>
      <c r="G84" s="121">
        <v>-438727.5</v>
      </c>
      <c r="H84" s="121">
        <v>-1386628.3566999999</v>
      </c>
      <c r="I84" s="121">
        <v>-7918485.2210957278</v>
      </c>
      <c r="J84" s="34">
        <v>-4733594.9750452265</v>
      </c>
      <c r="K84" s="34">
        <v>-1766044.2325296882</v>
      </c>
      <c r="L84" s="34">
        <v>676557.85706657008</v>
      </c>
      <c r="M84" s="34">
        <v>35098.200000000004</v>
      </c>
      <c r="N84" s="254">
        <f>SUM(LisäyksetVähennykset[[#This Row],[Kuntien yhdistymisavustus (-0,99 €/as)]:[Vuonna 2023 käyttämättä jääneiden yhdistymisavustusten palautus]])</f>
        <v>-15605920.428304074</v>
      </c>
      <c r="O84" s="112"/>
    </row>
    <row r="85" spans="1:15" s="45" customFormat="1" x14ac:dyDescent="0.25">
      <c r="A85" s="242">
        <v>241</v>
      </c>
      <c r="B85" s="242" t="s">
        <v>92</v>
      </c>
      <c r="C85" s="332">
        <v>-7693.29</v>
      </c>
      <c r="D85" s="121">
        <v>-14065.51</v>
      </c>
      <c r="E85" s="121">
        <v>-7693.29</v>
      </c>
      <c r="F85" s="121">
        <v>-77.710000000000008</v>
      </c>
      <c r="G85" s="121">
        <v>-174847.5</v>
      </c>
      <c r="H85" s="121">
        <v>-145249.93</v>
      </c>
      <c r="I85" s="121">
        <v>-1733822.0016617521</v>
      </c>
      <c r="J85" s="34">
        <v>-1116223.3567776668</v>
      </c>
      <c r="K85" s="34">
        <v>-703827.36196667561</v>
      </c>
      <c r="L85" s="34">
        <v>269630.80708058446</v>
      </c>
      <c r="M85" s="34">
        <v>13987.800000000001</v>
      </c>
      <c r="N85" s="254">
        <f>SUM(LisäyksetVähennykset[[#This Row],[Kuntien yhdistymisavustus (-0,99 €/as)]:[Vuonna 2023 käyttämättä jääneiden yhdistymisavustusten palautus]])</f>
        <v>-3619881.3433255102</v>
      </c>
      <c r="O85" s="112"/>
    </row>
    <row r="86" spans="1:15" s="45" customFormat="1" x14ac:dyDescent="0.25">
      <c r="A86" s="242">
        <v>244</v>
      </c>
      <c r="B86" s="242" t="s">
        <v>93</v>
      </c>
      <c r="C86" s="332">
        <v>-19107</v>
      </c>
      <c r="D86" s="121">
        <v>-34933</v>
      </c>
      <c r="E86" s="121">
        <v>-19107</v>
      </c>
      <c r="F86" s="121">
        <v>-193</v>
      </c>
      <c r="G86" s="121">
        <v>-434250</v>
      </c>
      <c r="H86" s="121">
        <v>-381329.56</v>
      </c>
      <c r="I86" s="121">
        <v>565142.12860777462</v>
      </c>
      <c r="J86" s="34">
        <v>-423097.89233809686</v>
      </c>
      <c r="K86" s="34">
        <v>-1748020.6004319699</v>
      </c>
      <c r="L86" s="34">
        <v>669653.14330913394</v>
      </c>
      <c r="M86" s="34">
        <v>34740</v>
      </c>
      <c r="N86" s="254">
        <f>SUM(LisäyksetVähennykset[[#This Row],[Kuntien yhdistymisavustus (-0,99 €/as)]:[Vuonna 2023 käyttämättä jääneiden yhdistymisavustusten palautus]])</f>
        <v>-1790502.7808531579</v>
      </c>
      <c r="O86" s="112"/>
    </row>
    <row r="87" spans="1:15" s="45" customFormat="1" x14ac:dyDescent="0.25">
      <c r="A87" s="242">
        <v>245</v>
      </c>
      <c r="B87" s="242" t="s">
        <v>94</v>
      </c>
      <c r="C87" s="332">
        <v>-37299.24</v>
      </c>
      <c r="D87" s="121">
        <v>-68193.56</v>
      </c>
      <c r="E87" s="121">
        <v>-37299.24</v>
      </c>
      <c r="F87" s="121">
        <v>-376.76</v>
      </c>
      <c r="G87" s="121">
        <v>-847710</v>
      </c>
      <c r="H87" s="121">
        <v>-3939316.7192000002</v>
      </c>
      <c r="I87" s="121">
        <v>-2323876.9373060782</v>
      </c>
      <c r="J87" s="34">
        <v>17318.139068906792</v>
      </c>
      <c r="K87" s="34">
        <v>-3412353.5824805647</v>
      </c>
      <c r="L87" s="34">
        <v>1307246.2086691675</v>
      </c>
      <c r="M87" s="34">
        <v>67816.800000000003</v>
      </c>
      <c r="N87" s="254">
        <f>SUM(LisäyksetVähennykset[[#This Row],[Kuntien yhdistymisavustus (-0,99 €/as)]:[Vuonna 2023 käyttämättä jääneiden yhdistymisavustusten palautus]])</f>
        <v>-9274044.8912485689</v>
      </c>
      <c r="O87" s="112"/>
    </row>
    <row r="88" spans="1:15" s="45" customFormat="1" x14ac:dyDescent="0.25">
      <c r="A88" s="242">
        <v>249</v>
      </c>
      <c r="B88" s="242" t="s">
        <v>95</v>
      </c>
      <c r="C88" s="332">
        <v>-9157.5</v>
      </c>
      <c r="D88" s="121">
        <v>-16742.5</v>
      </c>
      <c r="E88" s="121">
        <v>-9157.5</v>
      </c>
      <c r="F88" s="121">
        <v>-92.5</v>
      </c>
      <c r="G88" s="121">
        <v>-208125</v>
      </c>
      <c r="H88" s="121">
        <v>-408128.03</v>
      </c>
      <c r="I88" s="121">
        <v>321804.04423444072</v>
      </c>
      <c r="J88" s="34">
        <v>672971.99838957563</v>
      </c>
      <c r="K88" s="34">
        <v>-837781.89398941561</v>
      </c>
      <c r="L88" s="34">
        <v>320947.75003157975</v>
      </c>
      <c r="M88" s="34">
        <v>16650</v>
      </c>
      <c r="N88" s="254">
        <f>SUM(LisäyksetVähennykset[[#This Row],[Kuntien yhdistymisavustus (-0,99 €/as)]:[Vuonna 2023 käyttämättä jääneiden yhdistymisavustusten palautus]])</f>
        <v>-156811.13133381953</v>
      </c>
      <c r="O88" s="112"/>
    </row>
    <row r="89" spans="1:15" s="45" customFormat="1" x14ac:dyDescent="0.25">
      <c r="A89" s="242">
        <v>250</v>
      </c>
      <c r="B89" s="242" t="s">
        <v>96</v>
      </c>
      <c r="C89" s="332">
        <v>-1753.29</v>
      </c>
      <c r="D89" s="121">
        <v>-3205.51</v>
      </c>
      <c r="E89" s="121">
        <v>-1753.29</v>
      </c>
      <c r="F89" s="121">
        <v>-17.71</v>
      </c>
      <c r="G89" s="121">
        <v>-39847.5</v>
      </c>
      <c r="H89" s="121">
        <v>-53374.775000000001</v>
      </c>
      <c r="I89" s="121">
        <v>-33912.46675835787</v>
      </c>
      <c r="J89" s="34">
        <v>-63511.40975548212</v>
      </c>
      <c r="K89" s="34">
        <v>-160401.26856813568</v>
      </c>
      <c r="L89" s="34">
        <v>61448.482735775971</v>
      </c>
      <c r="M89" s="34">
        <v>3187.8</v>
      </c>
      <c r="N89" s="254">
        <f>SUM(LisäyksetVähennykset[[#This Row],[Kuntien yhdistymisavustus (-0,99 €/as)]:[Vuonna 2023 käyttämättä jääneiden yhdistymisavustusten palautus]])</f>
        <v>-293140.9373461997</v>
      </c>
      <c r="O89" s="112"/>
    </row>
    <row r="90" spans="1:15" s="45" customFormat="1" x14ac:dyDescent="0.25">
      <c r="A90" s="242">
        <v>256</v>
      </c>
      <c r="B90" s="242" t="s">
        <v>97</v>
      </c>
      <c r="C90" s="332">
        <v>-1538.46</v>
      </c>
      <c r="D90" s="121">
        <v>-2812.7400000000002</v>
      </c>
      <c r="E90" s="121">
        <v>-1538.46</v>
      </c>
      <c r="F90" s="121">
        <v>-15.540000000000001</v>
      </c>
      <c r="G90" s="121">
        <v>-34965</v>
      </c>
      <c r="H90" s="121">
        <v>-11765.834999999999</v>
      </c>
      <c r="I90" s="121">
        <v>-362507.93580721266</v>
      </c>
      <c r="J90" s="34">
        <v>-434828.50645918527</v>
      </c>
      <c r="K90" s="34">
        <v>-140747.35819022183</v>
      </c>
      <c r="L90" s="34">
        <v>53919.222005305397</v>
      </c>
      <c r="M90" s="34">
        <v>2797.2000000000003</v>
      </c>
      <c r="N90" s="254">
        <f>SUM(LisäyksetVähennykset[[#This Row],[Kuntien yhdistymisavustus (-0,99 €/as)]:[Vuonna 2023 käyttämättä jääneiden yhdistymisavustusten palautus]])</f>
        <v>-934003.41345131444</v>
      </c>
      <c r="O90" s="112"/>
    </row>
    <row r="91" spans="1:15" s="45" customFormat="1" x14ac:dyDescent="0.25">
      <c r="A91" s="242">
        <v>257</v>
      </c>
      <c r="B91" s="242" t="s">
        <v>98</v>
      </c>
      <c r="C91" s="332">
        <v>-40314.78</v>
      </c>
      <c r="D91" s="121">
        <v>-73706.820000000007</v>
      </c>
      <c r="E91" s="121">
        <v>-40314.78</v>
      </c>
      <c r="F91" s="121">
        <v>-407.22</v>
      </c>
      <c r="G91" s="121">
        <v>-916245</v>
      </c>
      <c r="H91" s="121">
        <v>-2276668.0687000002</v>
      </c>
      <c r="I91" s="121">
        <v>6730177.9833535608</v>
      </c>
      <c r="J91" s="34">
        <v>4050161.0294359676</v>
      </c>
      <c r="K91" s="34">
        <v>-3688232.89589589</v>
      </c>
      <c r="L91" s="34">
        <v>1412933.4353282151</v>
      </c>
      <c r="M91" s="34">
        <v>73299.600000000006</v>
      </c>
      <c r="N91" s="254">
        <f>SUM(LisäyksetVähennykset[[#This Row],[Kuntien yhdistymisavustus (-0,99 €/as)]:[Vuonna 2023 käyttämättä jääneiden yhdistymisavustusten palautus]])</f>
        <v>5230682.4835218536</v>
      </c>
      <c r="O91" s="112"/>
    </row>
    <row r="92" spans="1:15" s="45" customFormat="1" x14ac:dyDescent="0.25">
      <c r="A92" s="242">
        <v>260</v>
      </c>
      <c r="B92" s="242" t="s">
        <v>99</v>
      </c>
      <c r="C92" s="332">
        <v>-9629.73</v>
      </c>
      <c r="D92" s="121">
        <v>-17605.87</v>
      </c>
      <c r="E92" s="121">
        <v>-9629.73</v>
      </c>
      <c r="F92" s="121">
        <v>-97.27</v>
      </c>
      <c r="G92" s="121">
        <v>-218857.5</v>
      </c>
      <c r="H92" s="121">
        <v>-283228.59000000003</v>
      </c>
      <c r="I92" s="121">
        <v>2820993.2121783863</v>
      </c>
      <c r="J92" s="34">
        <v>1651446.9546784337</v>
      </c>
      <c r="K92" s="34">
        <v>-880984.26841459959</v>
      </c>
      <c r="L92" s="34">
        <v>337498.24481699202</v>
      </c>
      <c r="M92" s="34">
        <v>17508.600000000002</v>
      </c>
      <c r="N92" s="254">
        <f>SUM(LisäyksetVähennykset[[#This Row],[Kuntien yhdistymisavustus (-0,99 €/as)]:[Vuonna 2023 käyttämättä jääneiden yhdistymisavustusten palautus]])</f>
        <v>3407414.0532592125</v>
      </c>
      <c r="O92" s="112"/>
    </row>
    <row r="93" spans="1:15" s="45" customFormat="1" x14ac:dyDescent="0.25">
      <c r="A93" s="242">
        <v>261</v>
      </c>
      <c r="B93" s="242" t="s">
        <v>100</v>
      </c>
      <c r="C93" s="332">
        <v>-6570.63</v>
      </c>
      <c r="D93" s="121">
        <v>-12012.970000000001</v>
      </c>
      <c r="E93" s="121">
        <v>-6570.63</v>
      </c>
      <c r="F93" s="121">
        <v>-66.37</v>
      </c>
      <c r="G93" s="121">
        <v>-149332.5</v>
      </c>
      <c r="H93" s="121">
        <v>-84416.717000000004</v>
      </c>
      <c r="I93" s="121">
        <v>610566.06775582687</v>
      </c>
      <c r="J93" s="34">
        <v>1844326.9898103022</v>
      </c>
      <c r="K93" s="34">
        <v>-601119.83031435148</v>
      </c>
      <c r="L93" s="34">
        <v>230284.34777941564</v>
      </c>
      <c r="M93" s="34">
        <v>11946.6</v>
      </c>
      <c r="N93" s="254">
        <f>SUM(LisäyksetVähennykset[[#This Row],[Kuntien yhdistymisavustus (-0,99 €/as)]:[Vuonna 2023 käyttämättä jääneiden yhdistymisavustusten palautus]])</f>
        <v>1837034.358031193</v>
      </c>
      <c r="O93" s="112"/>
    </row>
    <row r="94" spans="1:15" s="45" customFormat="1" x14ac:dyDescent="0.25">
      <c r="A94" s="242">
        <v>263</v>
      </c>
      <c r="B94" s="242" t="s">
        <v>101</v>
      </c>
      <c r="C94" s="332">
        <v>-7521.03</v>
      </c>
      <c r="D94" s="121">
        <v>-13750.57</v>
      </c>
      <c r="E94" s="121">
        <v>-7521.03</v>
      </c>
      <c r="F94" s="121">
        <v>-75.97</v>
      </c>
      <c r="G94" s="121">
        <v>-170932.5</v>
      </c>
      <c r="H94" s="121">
        <v>-275731.20500000002</v>
      </c>
      <c r="I94" s="121">
        <v>1100378.9465230771</v>
      </c>
      <c r="J94" s="34">
        <v>488737.53989352088</v>
      </c>
      <c r="K94" s="34">
        <v>-688068.00525811792</v>
      </c>
      <c r="L94" s="34">
        <v>263593.51967458503</v>
      </c>
      <c r="M94" s="34">
        <v>13674.6</v>
      </c>
      <c r="N94" s="254">
        <f>SUM(LisäyksetVähennykset[[#This Row],[Kuntien yhdistymisavustus (-0,99 €/as)]:[Vuonna 2023 käyttämättä jääneiden yhdistymisavustusten palautus]])</f>
        <v>702784.29583306506</v>
      </c>
      <c r="O94" s="112"/>
    </row>
    <row r="95" spans="1:15" s="45" customFormat="1" x14ac:dyDescent="0.25">
      <c r="A95" s="242">
        <v>265</v>
      </c>
      <c r="B95" s="242" t="s">
        <v>102</v>
      </c>
      <c r="C95" s="332">
        <v>-1053.3599999999999</v>
      </c>
      <c r="D95" s="121">
        <v>-1925.8400000000001</v>
      </c>
      <c r="E95" s="121">
        <v>-1053.3599999999999</v>
      </c>
      <c r="F95" s="121">
        <v>-10.64</v>
      </c>
      <c r="G95" s="121">
        <v>-23940</v>
      </c>
      <c r="H95" s="121">
        <v>-33282.294999999998</v>
      </c>
      <c r="I95" s="121">
        <v>405673.08716618933</v>
      </c>
      <c r="J95" s="34">
        <v>170009.25803856461</v>
      </c>
      <c r="K95" s="34">
        <v>-96367.560562674407</v>
      </c>
      <c r="L95" s="34">
        <v>36917.665517146037</v>
      </c>
      <c r="M95" s="34">
        <v>1915.2</v>
      </c>
      <c r="N95" s="254">
        <f>SUM(LisäyksetVähennykset[[#This Row],[Kuntien yhdistymisavustus (-0,99 €/as)]:[Vuonna 2023 käyttämättä jääneiden yhdistymisavustusten palautus]])</f>
        <v>456882.15515922557</v>
      </c>
      <c r="O95" s="112"/>
    </row>
    <row r="96" spans="1:15" s="45" customFormat="1" x14ac:dyDescent="0.25">
      <c r="A96" s="242">
        <v>271</v>
      </c>
      <c r="B96" s="242" t="s">
        <v>103</v>
      </c>
      <c r="C96" s="332">
        <v>-6833.97</v>
      </c>
      <c r="D96" s="121">
        <v>-12494.43</v>
      </c>
      <c r="E96" s="121">
        <v>-6833.97</v>
      </c>
      <c r="F96" s="121">
        <v>-69.03</v>
      </c>
      <c r="G96" s="121">
        <v>-155317.5</v>
      </c>
      <c r="H96" s="121">
        <v>-260031.535</v>
      </c>
      <c r="I96" s="121">
        <v>-695416.62654656218</v>
      </c>
      <c r="J96" s="34">
        <v>-375175.73867308459</v>
      </c>
      <c r="K96" s="34">
        <v>-625211.72045502008</v>
      </c>
      <c r="L96" s="34">
        <v>239513.76415870216</v>
      </c>
      <c r="M96" s="34">
        <v>12425.4</v>
      </c>
      <c r="N96" s="254">
        <f>SUM(LisäyksetVähennykset[[#This Row],[Kuntien yhdistymisavustus (-0,99 €/as)]:[Vuonna 2023 käyttämättä jääneiden yhdistymisavustusten palautus]])</f>
        <v>-1885445.3565159647</v>
      </c>
      <c r="O96" s="112"/>
    </row>
    <row r="97" spans="1:15" s="45" customFormat="1" x14ac:dyDescent="0.25">
      <c r="A97" s="242">
        <v>272</v>
      </c>
      <c r="B97" s="242" t="s">
        <v>104</v>
      </c>
      <c r="C97" s="332">
        <v>-47525.94</v>
      </c>
      <c r="D97" s="121">
        <v>-86890.86</v>
      </c>
      <c r="E97" s="121">
        <v>-47525.94</v>
      </c>
      <c r="F97" s="121">
        <v>-480.06</v>
      </c>
      <c r="G97" s="121">
        <v>-1080135</v>
      </c>
      <c r="H97" s="121">
        <v>-1715879.7185</v>
      </c>
      <c r="I97" s="121">
        <v>-9731663.1440515183</v>
      </c>
      <c r="J97" s="34">
        <v>-4495303.7291428382</v>
      </c>
      <c r="K97" s="34">
        <v>-4347952.1732817171</v>
      </c>
      <c r="L97" s="34">
        <v>1665666.7770828127</v>
      </c>
      <c r="M97" s="34">
        <v>86410.8</v>
      </c>
      <c r="N97" s="254">
        <f>SUM(LisäyksetVähennykset[[#This Row],[Kuntien yhdistymisavustus (-0,99 €/as)]:[Vuonna 2023 käyttämättä jääneiden yhdistymisavustusten palautus]])</f>
        <v>-19801278.987893261</v>
      </c>
      <c r="O97" s="112"/>
    </row>
    <row r="98" spans="1:15" s="45" customFormat="1" x14ac:dyDescent="0.25">
      <c r="A98" s="242">
        <v>273</v>
      </c>
      <c r="B98" s="242" t="s">
        <v>105</v>
      </c>
      <c r="C98" s="332">
        <v>-3959.0099999999998</v>
      </c>
      <c r="D98" s="121">
        <v>-7238.1900000000005</v>
      </c>
      <c r="E98" s="121">
        <v>-3959.0099999999998</v>
      </c>
      <c r="F98" s="121">
        <v>-39.99</v>
      </c>
      <c r="G98" s="121">
        <v>-89977.5</v>
      </c>
      <c r="H98" s="121">
        <v>-48762.6005</v>
      </c>
      <c r="I98" s="121">
        <v>-708765.87479334534</v>
      </c>
      <c r="J98" s="34">
        <v>953502.80385796411</v>
      </c>
      <c r="K98" s="34">
        <v>-362193.49125012686</v>
      </c>
      <c r="L98" s="34">
        <v>138753.51917581484</v>
      </c>
      <c r="M98" s="34">
        <v>7198.2</v>
      </c>
      <c r="N98" s="254">
        <f>SUM(LisäyksetVähennykset[[#This Row],[Kuntien yhdistymisavustus (-0,99 €/as)]:[Vuonna 2023 käyttämättä jääneiden yhdistymisavustusten palautus]])</f>
        <v>-125441.14350969325</v>
      </c>
      <c r="O98" s="112"/>
    </row>
    <row r="99" spans="1:15" s="45" customFormat="1" x14ac:dyDescent="0.25">
      <c r="A99" s="242">
        <v>275</v>
      </c>
      <c r="B99" s="242" t="s">
        <v>106</v>
      </c>
      <c r="C99" s="332">
        <v>-2495.79</v>
      </c>
      <c r="D99" s="121">
        <v>-4563.01</v>
      </c>
      <c r="E99" s="121">
        <v>-2495.79</v>
      </c>
      <c r="F99" s="121">
        <v>-25.21</v>
      </c>
      <c r="G99" s="121">
        <v>-56722.5</v>
      </c>
      <c r="H99" s="121">
        <v>-85686.31</v>
      </c>
      <c r="I99" s="121">
        <v>182024.72181221083</v>
      </c>
      <c r="J99" s="34">
        <v>234882.16629765218</v>
      </c>
      <c r="K99" s="34">
        <v>-228329.53024295316</v>
      </c>
      <c r="L99" s="34">
        <v>87471.273278877023</v>
      </c>
      <c r="M99" s="34">
        <v>4537.8</v>
      </c>
      <c r="N99" s="254">
        <f>SUM(LisäyksetVähennykset[[#This Row],[Kuntien yhdistymisavustus (-0,99 €/as)]:[Vuonna 2023 käyttämättä jääneiden yhdistymisavustusten palautus]])</f>
        <v>128597.82114578692</v>
      </c>
      <c r="O99" s="112"/>
    </row>
    <row r="100" spans="1:15" s="45" customFormat="1" x14ac:dyDescent="0.25">
      <c r="A100" s="242">
        <v>276</v>
      </c>
      <c r="B100" s="242" t="s">
        <v>107</v>
      </c>
      <c r="C100" s="332">
        <v>-15005.43</v>
      </c>
      <c r="D100" s="121">
        <v>-27434.170000000002</v>
      </c>
      <c r="E100" s="121">
        <v>-15005.43</v>
      </c>
      <c r="F100" s="121">
        <v>-151.57</v>
      </c>
      <c r="G100" s="121">
        <v>-341032.5</v>
      </c>
      <c r="H100" s="121">
        <v>-470801.65250000003</v>
      </c>
      <c r="I100" s="121">
        <v>1190534.1531384191</v>
      </c>
      <c r="J100" s="34">
        <v>6967.0621580693351</v>
      </c>
      <c r="K100" s="34">
        <v>-1372784.8829402782</v>
      </c>
      <c r="L100" s="34">
        <v>525903.24834904366</v>
      </c>
      <c r="M100" s="34">
        <v>27282.600000000002</v>
      </c>
      <c r="N100" s="254">
        <f>SUM(LisäyksetVähennykset[[#This Row],[Kuntien yhdistymisavustus (-0,99 €/as)]:[Vuonna 2023 käyttämättä jääneiden yhdistymisavustusten palautus]])</f>
        <v>-491528.57179474598</v>
      </c>
      <c r="O100" s="112"/>
    </row>
    <row r="101" spans="1:15" s="45" customFormat="1" x14ac:dyDescent="0.25">
      <c r="A101" s="242">
        <v>280</v>
      </c>
      <c r="B101" s="242" t="s">
        <v>108</v>
      </c>
      <c r="C101" s="332">
        <v>-2003.76</v>
      </c>
      <c r="D101" s="121">
        <v>-3663.44</v>
      </c>
      <c r="E101" s="121">
        <v>-2003.76</v>
      </c>
      <c r="F101" s="121">
        <v>-20.240000000000002</v>
      </c>
      <c r="G101" s="121">
        <v>-45540</v>
      </c>
      <c r="H101" s="121">
        <v>-33367.665000000001</v>
      </c>
      <c r="I101" s="121">
        <v>105036.56164960016</v>
      </c>
      <c r="J101" s="34">
        <v>293437.76651820366</v>
      </c>
      <c r="K101" s="34">
        <v>-183315.73550644077</v>
      </c>
      <c r="L101" s="34">
        <v>70226.837412315392</v>
      </c>
      <c r="M101" s="34">
        <v>3643.2000000000003</v>
      </c>
      <c r="N101" s="254">
        <f>SUM(LisäyksetVähennykset[[#This Row],[Kuntien yhdistymisavustus (-0,99 €/as)]:[Vuonna 2023 käyttämättä jääneiden yhdistymisavustusten palautus]])</f>
        <v>202429.76507367846</v>
      </c>
      <c r="O101" s="112"/>
    </row>
    <row r="102" spans="1:15" s="45" customFormat="1" x14ac:dyDescent="0.25">
      <c r="A102" s="242">
        <v>284</v>
      </c>
      <c r="B102" s="242" t="s">
        <v>109</v>
      </c>
      <c r="C102" s="332">
        <v>-2204.73</v>
      </c>
      <c r="D102" s="121">
        <v>-4030.8700000000003</v>
      </c>
      <c r="E102" s="121">
        <v>-2204.73</v>
      </c>
      <c r="F102" s="121">
        <v>-22.27</v>
      </c>
      <c r="G102" s="121">
        <v>-50107.5</v>
      </c>
      <c r="H102" s="121">
        <v>-34526.385000000002</v>
      </c>
      <c r="I102" s="121">
        <v>495986.30034370022</v>
      </c>
      <c r="J102" s="34">
        <v>437154.33206123527</v>
      </c>
      <c r="K102" s="34">
        <v>-201701.65166642473</v>
      </c>
      <c r="L102" s="34">
        <v>77270.33938598141</v>
      </c>
      <c r="M102" s="34">
        <v>4008.6</v>
      </c>
      <c r="N102" s="254">
        <f>SUM(LisäyksetVähennykset[[#This Row],[Kuntien yhdistymisavustus (-0,99 €/as)]:[Vuonna 2023 käyttämättä jääneiden yhdistymisavustusten palautus]])</f>
        <v>719621.43512449216</v>
      </c>
      <c r="O102" s="112"/>
    </row>
    <row r="103" spans="1:15" s="45" customFormat="1" x14ac:dyDescent="0.25">
      <c r="A103" s="242">
        <v>285</v>
      </c>
      <c r="B103" s="242" t="s">
        <v>110</v>
      </c>
      <c r="C103" s="332">
        <v>-50110.83</v>
      </c>
      <c r="D103" s="121">
        <v>-91616.77</v>
      </c>
      <c r="E103" s="121">
        <v>-50110.83</v>
      </c>
      <c r="F103" s="121">
        <v>-506.17</v>
      </c>
      <c r="G103" s="121">
        <v>-1138882.5</v>
      </c>
      <c r="H103" s="121">
        <v>-4183953.1655999999</v>
      </c>
      <c r="I103" s="121">
        <v>-9374034.1984421462</v>
      </c>
      <c r="J103" s="34">
        <v>-2380468.1753571546</v>
      </c>
      <c r="K103" s="34">
        <v>-4584433.0949256485</v>
      </c>
      <c r="L103" s="34">
        <v>1756260.7852268617</v>
      </c>
      <c r="M103" s="34">
        <v>91110.6</v>
      </c>
      <c r="N103" s="254">
        <f>SUM(LisäyksetVähennykset[[#This Row],[Kuntien yhdistymisavustus (-0,99 €/as)]:[Vuonna 2023 käyttämättä jääneiden yhdistymisavustusten palautus]])</f>
        <v>-20006744.349098086</v>
      </c>
      <c r="O103" s="112"/>
    </row>
    <row r="104" spans="1:15" s="45" customFormat="1" x14ac:dyDescent="0.25">
      <c r="A104" s="242">
        <v>286</v>
      </c>
      <c r="B104" s="242" t="s">
        <v>111</v>
      </c>
      <c r="C104" s="332">
        <v>-78634.710000000006</v>
      </c>
      <c r="D104" s="121">
        <v>-143766.49</v>
      </c>
      <c r="E104" s="121">
        <v>-78634.710000000006</v>
      </c>
      <c r="F104" s="121">
        <v>-794.29</v>
      </c>
      <c r="G104" s="121">
        <v>-1787152.5</v>
      </c>
      <c r="H104" s="121">
        <v>-3875814.7149999999</v>
      </c>
      <c r="I104" s="121">
        <v>-15053612.211614927</v>
      </c>
      <c r="J104" s="34">
        <v>-6717492.0710726827</v>
      </c>
      <c r="K104" s="34">
        <v>-7193965.1954254378</v>
      </c>
      <c r="L104" s="34">
        <v>2755952.3067306322</v>
      </c>
      <c r="M104" s="34">
        <v>142972.20000000001</v>
      </c>
      <c r="N104" s="254">
        <f>SUM(LisäyksetVähennykset[[#This Row],[Kuntien yhdistymisavustus (-0,99 €/as)]:[Vuonna 2023 käyttämättä jääneiden yhdistymisavustusten palautus]])</f>
        <v>-32030942.386382416</v>
      </c>
      <c r="O104" s="112"/>
    </row>
    <row r="105" spans="1:15" s="45" customFormat="1" x14ac:dyDescent="0.25">
      <c r="A105" s="242">
        <v>287</v>
      </c>
      <c r="B105" s="242" t="s">
        <v>112</v>
      </c>
      <c r="C105" s="332">
        <v>-6179.58</v>
      </c>
      <c r="D105" s="121">
        <v>-11298.02</v>
      </c>
      <c r="E105" s="121">
        <v>-6179.58</v>
      </c>
      <c r="F105" s="121">
        <v>-62.42</v>
      </c>
      <c r="G105" s="121">
        <v>-140445</v>
      </c>
      <c r="H105" s="121">
        <v>-89398.7</v>
      </c>
      <c r="I105" s="121">
        <v>1344414.7852380527</v>
      </c>
      <c r="J105" s="34">
        <v>777479.34896429034</v>
      </c>
      <c r="K105" s="34">
        <v>-565344.27916561428</v>
      </c>
      <c r="L105" s="34">
        <v>216579.01142671576</v>
      </c>
      <c r="M105" s="34">
        <v>11235.6</v>
      </c>
      <c r="N105" s="254">
        <f>SUM(LisäyksetVähennykset[[#This Row],[Kuntien yhdistymisavustus (-0,99 €/as)]:[Vuonna 2023 käyttämättä jääneiden yhdistymisavustusten palautus]])</f>
        <v>1530801.1664634445</v>
      </c>
      <c r="O105" s="112"/>
    </row>
    <row r="106" spans="1:15" s="45" customFormat="1" x14ac:dyDescent="0.25">
      <c r="A106" s="242">
        <v>288</v>
      </c>
      <c r="B106" s="242" t="s">
        <v>113</v>
      </c>
      <c r="C106" s="332">
        <v>-6340.95</v>
      </c>
      <c r="D106" s="121">
        <v>-11593.050000000001</v>
      </c>
      <c r="E106" s="121">
        <v>-6340.95</v>
      </c>
      <c r="F106" s="121">
        <v>-64.05</v>
      </c>
      <c r="G106" s="121">
        <v>-144112.5</v>
      </c>
      <c r="H106" s="121">
        <v>-69717.06</v>
      </c>
      <c r="I106" s="121">
        <v>3202.2815455690056</v>
      </c>
      <c r="J106" s="34">
        <v>-227740.78971624881</v>
      </c>
      <c r="K106" s="34">
        <v>-580107.35470294137</v>
      </c>
      <c r="L106" s="34">
        <v>222234.63123808306</v>
      </c>
      <c r="M106" s="34">
        <v>11529</v>
      </c>
      <c r="N106" s="254">
        <f>SUM(LisäyksetVähennykset[[#This Row],[Kuntien yhdistymisavustus (-0,99 €/as)]:[Vuonna 2023 käyttämättä jääneiden yhdistymisavustusten palautus]])</f>
        <v>-809050.79163553799</v>
      </c>
      <c r="O106" s="112"/>
    </row>
    <row r="107" spans="1:15" s="45" customFormat="1" x14ac:dyDescent="0.25">
      <c r="A107" s="242">
        <v>290</v>
      </c>
      <c r="B107" s="242" t="s">
        <v>114</v>
      </c>
      <c r="C107" s="332">
        <v>-7677.45</v>
      </c>
      <c r="D107" s="121">
        <v>-14036.550000000001</v>
      </c>
      <c r="E107" s="121">
        <v>-7677.45</v>
      </c>
      <c r="F107" s="121">
        <v>-77.55</v>
      </c>
      <c r="G107" s="121">
        <v>-174487.5</v>
      </c>
      <c r="H107" s="121">
        <v>-211523.07</v>
      </c>
      <c r="I107" s="121">
        <v>398281.32944976032</v>
      </c>
      <c r="J107" s="34">
        <v>712537.36035202933</v>
      </c>
      <c r="K107" s="34">
        <v>-702378.22571761278</v>
      </c>
      <c r="L107" s="34">
        <v>269075.65421566495</v>
      </c>
      <c r="M107" s="34">
        <v>13959</v>
      </c>
      <c r="N107" s="254">
        <f>SUM(LisäyksetVähennykset[[#This Row],[Kuntien yhdistymisavustus (-0,99 €/as)]:[Vuonna 2023 käyttämättä jääneiden yhdistymisavustusten palautus]])</f>
        <v>275995.54829984182</v>
      </c>
      <c r="O107" s="112"/>
    </row>
    <row r="108" spans="1:15" s="45" customFormat="1" x14ac:dyDescent="0.25">
      <c r="A108" s="242">
        <v>291</v>
      </c>
      <c r="B108" s="242" t="s">
        <v>115</v>
      </c>
      <c r="C108" s="332">
        <v>-2097.81</v>
      </c>
      <c r="D108" s="121">
        <v>-3835.3900000000003</v>
      </c>
      <c r="E108" s="121">
        <v>-2097.81</v>
      </c>
      <c r="F108" s="121">
        <v>-21.19</v>
      </c>
      <c r="G108" s="121">
        <v>-47677.5</v>
      </c>
      <c r="H108" s="121">
        <v>-48432.53</v>
      </c>
      <c r="I108" s="121">
        <v>1054656.6899326986</v>
      </c>
      <c r="J108" s="34">
        <v>924635.47839696659</v>
      </c>
      <c r="K108" s="34">
        <v>-191919.98198525101</v>
      </c>
      <c r="L108" s="34">
        <v>73523.057547774864</v>
      </c>
      <c r="M108" s="34">
        <v>3814.2000000000003</v>
      </c>
      <c r="N108" s="254">
        <f>SUM(LisäyksetVähennykset[[#This Row],[Kuntien yhdistymisavustus (-0,99 €/as)]:[Vuonna 2023 käyttämättä jääneiden yhdistymisavustusten palautus]])</f>
        <v>1760547.2138921891</v>
      </c>
      <c r="O108" s="112"/>
    </row>
    <row r="109" spans="1:15" s="45" customFormat="1" x14ac:dyDescent="0.25">
      <c r="A109" s="242">
        <v>297</v>
      </c>
      <c r="B109" s="242" t="s">
        <v>116</v>
      </c>
      <c r="C109" s="332">
        <v>-121368.06</v>
      </c>
      <c r="D109" s="121">
        <v>-221895.14</v>
      </c>
      <c r="E109" s="121">
        <v>-121368.06</v>
      </c>
      <c r="F109" s="121">
        <v>-1225.94</v>
      </c>
      <c r="G109" s="121">
        <v>-2758365</v>
      </c>
      <c r="H109" s="121">
        <v>-9634600.9978500009</v>
      </c>
      <c r="I109" s="121">
        <v>-12747671.117118452</v>
      </c>
      <c r="J109" s="34">
        <v>-4227415.9610003131</v>
      </c>
      <c r="K109" s="34">
        <v>-11103463.082350099</v>
      </c>
      <c r="L109" s="34">
        <v>4253650.6451212419</v>
      </c>
      <c r="M109" s="34">
        <v>220669.2</v>
      </c>
      <c r="N109" s="254">
        <f>SUM(LisäyksetVähennykset[[#This Row],[Kuntien yhdistymisavustus (-0,99 €/as)]:[Vuonna 2023 käyttämättä jääneiden yhdistymisavustusten palautus]])</f>
        <v>-36463053.513197623</v>
      </c>
      <c r="O109" s="112"/>
    </row>
    <row r="110" spans="1:15" s="45" customFormat="1" x14ac:dyDescent="0.25">
      <c r="A110" s="240">
        <v>300</v>
      </c>
      <c r="B110" s="242" t="s">
        <v>117</v>
      </c>
      <c r="C110" s="332">
        <v>-3402.63</v>
      </c>
      <c r="D110" s="121">
        <v>-6220.97</v>
      </c>
      <c r="E110" s="121">
        <v>-3402.63</v>
      </c>
      <c r="F110" s="121">
        <v>-34.369999999999997</v>
      </c>
      <c r="G110" s="121">
        <v>-77332.5</v>
      </c>
      <c r="H110" s="121">
        <v>-51817.355000000003</v>
      </c>
      <c r="I110" s="121">
        <v>1409171.1510585283</v>
      </c>
      <c r="J110" s="121">
        <v>718617.4359819981</v>
      </c>
      <c r="K110" s="121">
        <v>-311292.58050179691</v>
      </c>
      <c r="L110" s="121">
        <v>119253.77479551779</v>
      </c>
      <c r="M110" s="121">
        <v>6186.6</v>
      </c>
      <c r="N110" s="254">
        <f>SUM(LisäyksetVähennykset[[#This Row],[Kuntien yhdistymisavustus (-0,99 €/as)]:[Vuonna 2023 käyttämättä jääneiden yhdistymisavustusten palautus]])</f>
        <v>1799725.9263342472</v>
      </c>
      <c r="O110" s="112"/>
    </row>
    <row r="111" spans="1:15" s="45" customFormat="1" x14ac:dyDescent="0.25">
      <c r="A111" s="242">
        <v>301</v>
      </c>
      <c r="B111" s="242" t="s">
        <v>118</v>
      </c>
      <c r="C111" s="332">
        <v>-19691.099999999999</v>
      </c>
      <c r="D111" s="121">
        <v>-36000.9</v>
      </c>
      <c r="E111" s="121">
        <v>-19691.099999999999</v>
      </c>
      <c r="F111" s="121">
        <v>-198.9</v>
      </c>
      <c r="G111" s="121">
        <v>-447525</v>
      </c>
      <c r="H111" s="121">
        <v>-550234.91500000004</v>
      </c>
      <c r="I111" s="121">
        <v>-1709106.965171943</v>
      </c>
      <c r="J111" s="34">
        <v>-2037610.4631984052</v>
      </c>
      <c r="K111" s="34">
        <v>-1801457.4996161596</v>
      </c>
      <c r="L111" s="34">
        <v>690124.40520304011</v>
      </c>
      <c r="M111" s="34">
        <v>35802</v>
      </c>
      <c r="N111" s="254">
        <f>SUM(LisäyksetVähennykset[[#This Row],[Kuntien yhdistymisavustus (-0,99 €/as)]:[Vuonna 2023 käyttämättä jääneiden yhdistymisavustusten palautus]])</f>
        <v>-5895590.4377834676</v>
      </c>
      <c r="O111" s="112"/>
    </row>
    <row r="112" spans="1:15" s="104" customFormat="1" x14ac:dyDescent="0.25">
      <c r="A112" s="240">
        <v>304</v>
      </c>
      <c r="B112" s="242" t="s">
        <v>119</v>
      </c>
      <c r="C112" s="332">
        <v>-940.5</v>
      </c>
      <c r="D112" s="121">
        <v>-1719.5</v>
      </c>
      <c r="E112" s="121">
        <v>-940.5</v>
      </c>
      <c r="F112" s="121">
        <v>-9.5</v>
      </c>
      <c r="G112" s="121">
        <v>-21375</v>
      </c>
      <c r="H112" s="121">
        <v>-17014.224999999999</v>
      </c>
      <c r="I112" s="121">
        <v>-267775.09514843271</v>
      </c>
      <c r="J112" s="121">
        <v>-14214.070639990954</v>
      </c>
      <c r="K112" s="121">
        <v>-86042.464788102152</v>
      </c>
      <c r="L112" s="121">
        <v>32962.201354594676</v>
      </c>
      <c r="M112" s="121">
        <v>1710</v>
      </c>
      <c r="N112" s="254">
        <f>SUM(LisäyksetVähennykset[[#This Row],[Kuntien yhdistymisavustus (-0,99 €/as)]:[Vuonna 2023 käyttämättä jääneiden yhdistymisavustusten palautus]])</f>
        <v>-375358.65422193112</v>
      </c>
      <c r="O112" s="60"/>
    </row>
    <row r="113" spans="1:15" s="45" customFormat="1" x14ac:dyDescent="0.25">
      <c r="A113" s="242">
        <v>305</v>
      </c>
      <c r="B113" s="242" t="s">
        <v>120</v>
      </c>
      <c r="C113" s="332">
        <v>-14994.539999999999</v>
      </c>
      <c r="D113" s="121">
        <v>-27414.260000000002</v>
      </c>
      <c r="E113" s="121">
        <v>-14994.539999999999</v>
      </c>
      <c r="F113" s="121">
        <v>-151.46</v>
      </c>
      <c r="G113" s="121">
        <v>-340785</v>
      </c>
      <c r="H113" s="121">
        <v>-356724.84499999997</v>
      </c>
      <c r="I113" s="121">
        <v>708301.42696446052</v>
      </c>
      <c r="J113" s="34">
        <v>1276111.3980404965</v>
      </c>
      <c r="K113" s="34">
        <v>-1371788.6017690476</v>
      </c>
      <c r="L113" s="34">
        <v>525521.58075441152</v>
      </c>
      <c r="M113" s="34">
        <v>27262.799999999999</v>
      </c>
      <c r="N113" s="254">
        <f>SUM(LisäyksetVähennykset[[#This Row],[Kuntien yhdistymisavustus (-0,99 €/as)]:[Vuonna 2023 käyttämättä jääneiden yhdistymisavustusten palautus]])</f>
        <v>410343.95899032109</v>
      </c>
      <c r="O113" s="112"/>
    </row>
    <row r="114" spans="1:15" s="45" customFormat="1" x14ac:dyDescent="0.25">
      <c r="A114" s="242">
        <v>309</v>
      </c>
      <c r="B114" s="242" t="s">
        <v>121</v>
      </c>
      <c r="C114" s="332">
        <v>-6392.43</v>
      </c>
      <c r="D114" s="121">
        <v>-11687.17</v>
      </c>
      <c r="E114" s="121">
        <v>-6392.43</v>
      </c>
      <c r="F114" s="121">
        <v>-64.570000000000007</v>
      </c>
      <c r="G114" s="121">
        <v>-145282.5</v>
      </c>
      <c r="H114" s="121">
        <v>-501924.01240000001</v>
      </c>
      <c r="I114" s="121">
        <v>-1325671.1750459524</v>
      </c>
      <c r="J114" s="34">
        <v>-979889.7590355922</v>
      </c>
      <c r="K114" s="34">
        <v>-584817.04751239531</v>
      </c>
      <c r="L114" s="34">
        <v>224038.87804907138</v>
      </c>
      <c r="M114" s="34">
        <v>11622.6</v>
      </c>
      <c r="N114" s="254">
        <f>SUM(LisäyksetVähennykset[[#This Row],[Kuntien yhdistymisavustus (-0,99 €/as)]:[Vuonna 2023 käyttämättä jääneiden yhdistymisavustusten palautus]])</f>
        <v>-3326459.6159448684</v>
      </c>
      <c r="O114" s="112"/>
    </row>
    <row r="115" spans="1:15" s="45" customFormat="1" x14ac:dyDescent="0.25">
      <c r="A115" s="242">
        <v>312</v>
      </c>
      <c r="B115" s="242" t="s">
        <v>122</v>
      </c>
      <c r="C115" s="332">
        <v>-1184.04</v>
      </c>
      <c r="D115" s="121">
        <v>-2164.7600000000002</v>
      </c>
      <c r="E115" s="121">
        <v>-1184.04</v>
      </c>
      <c r="F115" s="121">
        <v>-11.96</v>
      </c>
      <c r="G115" s="121">
        <v>-26910</v>
      </c>
      <c r="H115" s="121">
        <v>-26550.51</v>
      </c>
      <c r="I115" s="121">
        <v>-92523.861880266297</v>
      </c>
      <c r="J115" s="34">
        <v>-127178.38023822801</v>
      </c>
      <c r="K115" s="34">
        <v>-108322.93461744228</v>
      </c>
      <c r="L115" s="34">
        <v>41497.676652731825</v>
      </c>
      <c r="M115" s="34">
        <v>2152.8000000000002</v>
      </c>
      <c r="N115" s="254">
        <f>SUM(LisäyksetVähennykset[[#This Row],[Kuntien yhdistymisavustus (-0,99 €/as)]:[Vuonna 2023 käyttämättä jääneiden yhdistymisavustusten palautus]])</f>
        <v>-342380.01008320478</v>
      </c>
      <c r="O115" s="112"/>
    </row>
    <row r="116" spans="1:15" s="45" customFormat="1" x14ac:dyDescent="0.25">
      <c r="A116" s="242">
        <v>316</v>
      </c>
      <c r="B116" s="242" t="s">
        <v>123</v>
      </c>
      <c r="C116" s="332">
        <v>-4156.0199999999995</v>
      </c>
      <c r="D116" s="121">
        <v>-7598.38</v>
      </c>
      <c r="E116" s="121">
        <v>-4156.0199999999995</v>
      </c>
      <c r="F116" s="121">
        <v>-41.980000000000004</v>
      </c>
      <c r="G116" s="121">
        <v>-94455</v>
      </c>
      <c r="H116" s="121">
        <v>-305407.67</v>
      </c>
      <c r="I116" s="121">
        <v>-213263.92770545735</v>
      </c>
      <c r="J116" s="34">
        <v>-175871.98195035398</v>
      </c>
      <c r="K116" s="34">
        <v>-380217.12334784504</v>
      </c>
      <c r="L116" s="34">
        <v>145658.23293325101</v>
      </c>
      <c r="M116" s="34">
        <v>7556.4000000000005</v>
      </c>
      <c r="N116" s="254">
        <f>SUM(LisäyksetVähennykset[[#This Row],[Kuntien yhdistymisavustus (-0,99 €/as)]:[Vuonna 2023 käyttämättä jääneiden yhdistymisavustusten palautus]])</f>
        <v>-1031953.4700704053</v>
      </c>
      <c r="O116" s="112"/>
    </row>
    <row r="117" spans="1:15" s="45" customFormat="1" x14ac:dyDescent="0.25">
      <c r="A117" s="242">
        <v>317</v>
      </c>
      <c r="B117" s="242" t="s">
        <v>124</v>
      </c>
      <c r="C117" s="332">
        <v>-2449.2599999999998</v>
      </c>
      <c r="D117" s="121">
        <v>-4477.9400000000005</v>
      </c>
      <c r="E117" s="121">
        <v>-2449.2599999999998</v>
      </c>
      <c r="F117" s="121">
        <v>-24.740000000000002</v>
      </c>
      <c r="G117" s="121">
        <v>-55665</v>
      </c>
      <c r="H117" s="121">
        <v>-65554.464999999997</v>
      </c>
      <c r="I117" s="121">
        <v>603531.88054677029</v>
      </c>
      <c r="J117" s="34">
        <v>226326.47748699415</v>
      </c>
      <c r="K117" s="34">
        <v>-224072.69251133129</v>
      </c>
      <c r="L117" s="34">
        <v>85840.511738176036</v>
      </c>
      <c r="M117" s="34">
        <v>4453.2</v>
      </c>
      <c r="N117" s="254">
        <f>SUM(LisäyksetVähennykset[[#This Row],[Kuntien yhdistymisavustus (-0,99 €/as)]:[Vuonna 2023 käyttämättä jääneiden yhdistymisavustusten palautus]])</f>
        <v>565458.71226060914</v>
      </c>
      <c r="O117" s="112"/>
    </row>
    <row r="118" spans="1:15" s="45" customFormat="1" x14ac:dyDescent="0.25">
      <c r="A118" s="242">
        <v>320</v>
      </c>
      <c r="B118" s="242" t="s">
        <v>125</v>
      </c>
      <c r="C118" s="332">
        <v>-6926.04</v>
      </c>
      <c r="D118" s="121">
        <v>-12662.76</v>
      </c>
      <c r="E118" s="121">
        <v>-6926.04</v>
      </c>
      <c r="F118" s="121">
        <v>-69.960000000000008</v>
      </c>
      <c r="G118" s="121">
        <v>-157410</v>
      </c>
      <c r="H118" s="121">
        <v>-203968.27499999999</v>
      </c>
      <c r="I118" s="121">
        <v>428143.17379731592</v>
      </c>
      <c r="J118" s="34">
        <v>725284.48465979844</v>
      </c>
      <c r="K118" s="34">
        <v>-633634.82490269747</v>
      </c>
      <c r="L118" s="34">
        <v>242740.5901860467</v>
      </c>
      <c r="M118" s="34">
        <v>12592.800000000001</v>
      </c>
      <c r="N118" s="254">
        <f>SUM(LisäyksetVähennykset[[#This Row],[Kuntien yhdistymisavustus (-0,99 €/as)]:[Vuonna 2023 käyttämättä jääneiden yhdistymisavustusten palautus]])</f>
        <v>387163.1487404636</v>
      </c>
      <c r="O118" s="112"/>
    </row>
    <row r="119" spans="1:15" s="45" customFormat="1" x14ac:dyDescent="0.25">
      <c r="A119" s="242">
        <v>322</v>
      </c>
      <c r="B119" s="242" t="s">
        <v>126</v>
      </c>
      <c r="C119" s="332">
        <v>-6483.51</v>
      </c>
      <c r="D119" s="121">
        <v>-11853.69</v>
      </c>
      <c r="E119" s="121">
        <v>-6483.51</v>
      </c>
      <c r="F119" s="121">
        <v>-65.489999999999995</v>
      </c>
      <c r="G119" s="121">
        <v>-147352.5</v>
      </c>
      <c r="H119" s="121">
        <v>-168457.81</v>
      </c>
      <c r="I119" s="121">
        <v>1132721.2076239495</v>
      </c>
      <c r="J119" s="34">
        <v>1030699.7435879781</v>
      </c>
      <c r="K119" s="34">
        <v>-593149.58094450622</v>
      </c>
      <c r="L119" s="34">
        <v>227231.00702235845</v>
      </c>
      <c r="M119" s="34">
        <v>11788.2</v>
      </c>
      <c r="N119" s="254">
        <f>SUM(LisäyksetVähennykset[[#This Row],[Kuntien yhdistymisavustus (-0,99 €/as)]:[Vuonna 2023 käyttämättä jääneiden yhdistymisavustusten palautus]])</f>
        <v>1468594.0672897799</v>
      </c>
      <c r="O119" s="112"/>
    </row>
    <row r="120" spans="1:15" s="45" customFormat="1" x14ac:dyDescent="0.25">
      <c r="A120" s="242">
        <v>398</v>
      </c>
      <c r="B120" s="242" t="s">
        <v>127</v>
      </c>
      <c r="C120" s="332">
        <v>-118973.25</v>
      </c>
      <c r="D120" s="121">
        <v>-217516.75</v>
      </c>
      <c r="E120" s="121">
        <v>-118973.25</v>
      </c>
      <c r="F120" s="121">
        <v>-1201.75</v>
      </c>
      <c r="G120" s="121">
        <v>-2703937.5</v>
      </c>
      <c r="H120" s="121">
        <v>-11503541.45875</v>
      </c>
      <c r="I120" s="121">
        <v>9529173.0882378947</v>
      </c>
      <c r="J120" s="34">
        <v>14250045.532246923</v>
      </c>
      <c r="K120" s="34">
        <v>-10884371.795694921</v>
      </c>
      <c r="L120" s="34">
        <v>4169718.4713562266</v>
      </c>
      <c r="M120" s="34">
        <v>216315</v>
      </c>
      <c r="N120" s="254">
        <f>SUM(LisäyksetVähennykset[[#This Row],[Kuntien yhdistymisavustus (-0,99 €/as)]:[Vuonna 2023 käyttämättä jääneiden yhdistymisavustusten palautus]])</f>
        <v>2616736.337396123</v>
      </c>
      <c r="O120" s="112"/>
    </row>
    <row r="121" spans="1:15" s="104" customFormat="1" x14ac:dyDescent="0.25">
      <c r="A121" s="240">
        <v>399</v>
      </c>
      <c r="B121" s="242" t="s">
        <v>128</v>
      </c>
      <c r="C121" s="332">
        <v>-7738.83</v>
      </c>
      <c r="D121" s="121">
        <v>-14148.77</v>
      </c>
      <c r="E121" s="121">
        <v>-7738.83</v>
      </c>
      <c r="F121" s="121">
        <v>-78.17</v>
      </c>
      <c r="G121" s="121">
        <v>-175882.5</v>
      </c>
      <c r="H121" s="121">
        <v>-171381.715</v>
      </c>
      <c r="I121" s="121">
        <v>-1522000.7555946151</v>
      </c>
      <c r="J121" s="121">
        <v>-1680627.519771659</v>
      </c>
      <c r="K121" s="121">
        <v>-707993.62868273107</v>
      </c>
      <c r="L121" s="121">
        <v>271226.87156722799</v>
      </c>
      <c r="M121" s="121">
        <v>14070.6</v>
      </c>
      <c r="N121" s="254">
        <f>SUM(LisäyksetVähennykset[[#This Row],[Kuntien yhdistymisavustus (-0,99 €/as)]:[Vuonna 2023 käyttämättä jääneiden yhdistymisavustusten palautus]])</f>
        <v>-4002293.2474817769</v>
      </c>
      <c r="O121" s="60"/>
    </row>
    <row r="122" spans="1:15" s="45" customFormat="1" x14ac:dyDescent="0.25">
      <c r="A122" s="242">
        <v>400</v>
      </c>
      <c r="B122" s="242" t="s">
        <v>129</v>
      </c>
      <c r="C122" s="332">
        <v>-8282.34</v>
      </c>
      <c r="D122" s="121">
        <v>-15142.460000000001</v>
      </c>
      <c r="E122" s="121">
        <v>-8282.34</v>
      </c>
      <c r="F122" s="121">
        <v>-83.66</v>
      </c>
      <c r="G122" s="121">
        <v>-188235</v>
      </c>
      <c r="H122" s="121">
        <v>-173197.495</v>
      </c>
      <c r="I122" s="121">
        <v>1537828.7900891798</v>
      </c>
      <c r="J122" s="34">
        <v>1089284.166461041</v>
      </c>
      <c r="K122" s="34">
        <v>-757717.11622869747</v>
      </c>
      <c r="L122" s="34">
        <v>290275.55424477794</v>
      </c>
      <c r="M122" s="34">
        <v>15058.800000000001</v>
      </c>
      <c r="N122" s="254">
        <f>SUM(LisäyksetVähennykset[[#This Row],[Kuntien yhdistymisavustus (-0,99 €/as)]:[Vuonna 2023 käyttämättä jääneiden yhdistymisavustusten palautus]])</f>
        <v>1781506.8995663016</v>
      </c>
      <c r="O122" s="112"/>
    </row>
    <row r="123" spans="1:15" s="45" customFormat="1" x14ac:dyDescent="0.25">
      <c r="A123" s="242">
        <v>402</v>
      </c>
      <c r="B123" s="242" t="s">
        <v>130</v>
      </c>
      <c r="C123" s="332">
        <v>-9008.01</v>
      </c>
      <c r="D123" s="121">
        <v>-16469.189999999999</v>
      </c>
      <c r="E123" s="121">
        <v>-9008.01</v>
      </c>
      <c r="F123" s="121">
        <v>-90.99</v>
      </c>
      <c r="G123" s="121">
        <v>-204727.5</v>
      </c>
      <c r="H123" s="121">
        <v>-364921.51500000001</v>
      </c>
      <c r="I123" s="121">
        <v>-1869385.7573780392</v>
      </c>
      <c r="J123" s="34">
        <v>-1581115.2397226396</v>
      </c>
      <c r="K123" s="34">
        <v>-824105.6706388857</v>
      </c>
      <c r="L123" s="34">
        <v>315708.49486890208</v>
      </c>
      <c r="M123" s="34">
        <v>16378.2</v>
      </c>
      <c r="N123" s="254">
        <f>SUM(LisäyksetVähennykset[[#This Row],[Kuntien yhdistymisavustus (-0,99 €/as)]:[Vuonna 2023 käyttämättä jääneiden yhdistymisavustusten palautus]])</f>
        <v>-4546745.1878706617</v>
      </c>
      <c r="O123" s="112"/>
    </row>
    <row r="124" spans="1:15" s="45" customFormat="1" x14ac:dyDescent="0.25">
      <c r="A124" s="242">
        <v>403</v>
      </c>
      <c r="B124" s="242" t="s">
        <v>131</v>
      </c>
      <c r="C124" s="332">
        <v>-2791.8</v>
      </c>
      <c r="D124" s="121">
        <v>-5104.2</v>
      </c>
      <c r="E124" s="121">
        <v>-2791.8</v>
      </c>
      <c r="F124" s="121">
        <v>-28.2</v>
      </c>
      <c r="G124" s="121">
        <v>-63450</v>
      </c>
      <c r="H124" s="121">
        <v>-49586.425000000003</v>
      </c>
      <c r="I124" s="121">
        <v>275941.70974205603</v>
      </c>
      <c r="J124" s="34">
        <v>-4824.7149475749038</v>
      </c>
      <c r="K124" s="34">
        <v>-255410.26389731374</v>
      </c>
      <c r="L124" s="34">
        <v>97845.692442059983</v>
      </c>
      <c r="M124" s="34">
        <v>5076</v>
      </c>
      <c r="N124" s="254">
        <f>SUM(LisäyksetVähennykset[[#This Row],[Kuntien yhdistymisavustus (-0,99 €/as)]:[Vuonna 2023 käyttämättä jääneiden yhdistymisavustusten palautus]])</f>
        <v>-5124.0016607726284</v>
      </c>
      <c r="O124" s="112"/>
    </row>
    <row r="125" spans="1:15" s="45" customFormat="1" x14ac:dyDescent="0.25">
      <c r="A125" s="242">
        <v>405</v>
      </c>
      <c r="B125" s="242" t="s">
        <v>132</v>
      </c>
      <c r="C125" s="332">
        <v>-71923.5</v>
      </c>
      <c r="D125" s="121">
        <v>-131496.5</v>
      </c>
      <c r="E125" s="121">
        <v>-71923.5</v>
      </c>
      <c r="F125" s="121">
        <v>-726.5</v>
      </c>
      <c r="G125" s="121">
        <v>-1634625</v>
      </c>
      <c r="H125" s="121">
        <v>-4549494.0915000001</v>
      </c>
      <c r="I125" s="121">
        <v>-2680554.9973284649</v>
      </c>
      <c r="J125" s="34">
        <v>1219959.5452476817</v>
      </c>
      <c r="K125" s="34">
        <v>-6579984.2809006535</v>
      </c>
      <c r="L125" s="34">
        <v>2520740.9772750558</v>
      </c>
      <c r="M125" s="34">
        <v>130770</v>
      </c>
      <c r="N125" s="254">
        <f>SUM(LisäyksetVähennykset[[#This Row],[Kuntien yhdistymisavustus (-0,99 €/as)]:[Vuonna 2023 käyttämättä jääneiden yhdistymisavustusten palautus]])</f>
        <v>-11849257.84720638</v>
      </c>
      <c r="O125" s="112"/>
    </row>
    <row r="126" spans="1:15" s="45" customFormat="1" x14ac:dyDescent="0.25">
      <c r="A126" s="242">
        <v>407</v>
      </c>
      <c r="B126" s="242" t="s">
        <v>133</v>
      </c>
      <c r="C126" s="332">
        <v>-2492.8200000000002</v>
      </c>
      <c r="D126" s="121">
        <v>-4557.58</v>
      </c>
      <c r="E126" s="121">
        <v>-2492.8200000000002</v>
      </c>
      <c r="F126" s="121">
        <v>-25.18</v>
      </c>
      <c r="G126" s="121">
        <v>-56655</v>
      </c>
      <c r="H126" s="121">
        <v>-100673.985</v>
      </c>
      <c r="I126" s="121">
        <v>219185.76756665396</v>
      </c>
      <c r="J126" s="34">
        <v>55259.052914683853</v>
      </c>
      <c r="K126" s="34">
        <v>-228057.81719625389</v>
      </c>
      <c r="L126" s="34">
        <v>87367.182116704629</v>
      </c>
      <c r="M126" s="34">
        <v>4532.4000000000005</v>
      </c>
      <c r="N126" s="254">
        <f>SUM(LisäyksetVähennykset[[#This Row],[Kuntien yhdistymisavustus (-0,99 €/as)]:[Vuonna 2023 käyttämättä jääneiden yhdistymisavustusten palautus]])</f>
        <v>-28610.799598211459</v>
      </c>
      <c r="O126" s="112"/>
    </row>
    <row r="127" spans="1:15" s="45" customFormat="1" x14ac:dyDescent="0.25">
      <c r="A127" s="242">
        <v>408</v>
      </c>
      <c r="B127" s="242" t="s">
        <v>134</v>
      </c>
      <c r="C127" s="332">
        <v>-13958.01</v>
      </c>
      <c r="D127" s="121">
        <v>-25519.190000000002</v>
      </c>
      <c r="E127" s="121">
        <v>-13958.01</v>
      </c>
      <c r="F127" s="121">
        <v>-140.99</v>
      </c>
      <c r="G127" s="121">
        <v>-317227.5</v>
      </c>
      <c r="H127" s="121">
        <v>-497929.39</v>
      </c>
      <c r="I127" s="121">
        <v>580006.69596974109</v>
      </c>
      <c r="J127" s="34">
        <v>-138440.55450543977</v>
      </c>
      <c r="K127" s="34">
        <v>-1276960.7484710023</v>
      </c>
      <c r="L127" s="34">
        <v>489193.76515624247</v>
      </c>
      <c r="M127" s="34">
        <v>25378.2</v>
      </c>
      <c r="N127" s="254">
        <f>SUM(LisäyksetVähennykset[[#This Row],[Kuntien yhdistymisavustus (-0,99 €/as)]:[Vuonna 2023 käyttämättä jääneiden yhdistymisavustusten palautus]])</f>
        <v>-1189555.7318504585</v>
      </c>
      <c r="O127" s="112"/>
    </row>
    <row r="128" spans="1:15" s="45" customFormat="1" x14ac:dyDescent="0.25">
      <c r="A128" s="242">
        <v>410</v>
      </c>
      <c r="B128" s="242" t="s">
        <v>135</v>
      </c>
      <c r="C128" s="332">
        <v>-18587.25</v>
      </c>
      <c r="D128" s="121">
        <v>-33982.75</v>
      </c>
      <c r="E128" s="121">
        <v>-18587.25</v>
      </c>
      <c r="F128" s="121">
        <v>-187.75</v>
      </c>
      <c r="G128" s="121">
        <v>-422437.5</v>
      </c>
      <c r="H128" s="121">
        <v>-679201.03625</v>
      </c>
      <c r="I128" s="121">
        <v>-3718134.796940987</v>
      </c>
      <c r="J128" s="34">
        <v>-2826056.3874998256</v>
      </c>
      <c r="K128" s="34">
        <v>-1700470.8172595976</v>
      </c>
      <c r="L128" s="34">
        <v>651437.1899289632</v>
      </c>
      <c r="M128" s="34">
        <v>33795</v>
      </c>
      <c r="N128" s="254">
        <f>SUM(LisäyksetVähennykset[[#This Row],[Kuntien yhdistymisavustus (-0,99 €/as)]:[Vuonna 2023 käyttämättä jääneiden yhdistymisavustusten palautus]])</f>
        <v>-8732413.3480214477</v>
      </c>
      <c r="O128" s="112"/>
    </row>
    <row r="129" spans="1:15" s="45" customFormat="1" x14ac:dyDescent="0.25">
      <c r="A129" s="242">
        <v>416</v>
      </c>
      <c r="B129" s="242" t="s">
        <v>136</v>
      </c>
      <c r="C129" s="332">
        <v>-2857.14</v>
      </c>
      <c r="D129" s="121">
        <v>-5223.66</v>
      </c>
      <c r="E129" s="121">
        <v>-2857.14</v>
      </c>
      <c r="F129" s="121">
        <v>-28.86</v>
      </c>
      <c r="G129" s="121">
        <v>-64935</v>
      </c>
      <c r="H129" s="121">
        <v>-93404.71</v>
      </c>
      <c r="I129" s="121">
        <v>-449151.69105400209</v>
      </c>
      <c r="J129" s="34">
        <v>-308080.83929201949</v>
      </c>
      <c r="K129" s="34">
        <v>-261387.95092469768</v>
      </c>
      <c r="L129" s="34">
        <v>100135.69800985287</v>
      </c>
      <c r="M129" s="34">
        <v>5194.8</v>
      </c>
      <c r="N129" s="254">
        <f>SUM(LisäyksetVähennykset[[#This Row],[Kuntien yhdistymisavustus (-0,99 €/as)]:[Vuonna 2023 käyttämättä jääneiden yhdistymisavustusten palautus]])</f>
        <v>-1082596.4932608665</v>
      </c>
      <c r="O129" s="112"/>
    </row>
    <row r="130" spans="1:15" s="45" customFormat="1" x14ac:dyDescent="0.25">
      <c r="A130" s="242">
        <v>418</v>
      </c>
      <c r="B130" s="246" t="s">
        <v>137</v>
      </c>
      <c r="C130" s="332">
        <v>-24334.2</v>
      </c>
      <c r="D130" s="121">
        <v>-44489.8</v>
      </c>
      <c r="E130" s="121">
        <v>-24334.2</v>
      </c>
      <c r="F130" s="121">
        <v>-245.8</v>
      </c>
      <c r="G130" s="121">
        <v>-553050</v>
      </c>
      <c r="H130" s="121">
        <v>-915684.04500000004</v>
      </c>
      <c r="I130" s="121">
        <v>87527.887049725701</v>
      </c>
      <c r="J130" s="34">
        <v>11298.43556411851</v>
      </c>
      <c r="K130" s="34">
        <v>-2226235.562622685</v>
      </c>
      <c r="L130" s="34">
        <v>852853.5887325654</v>
      </c>
      <c r="M130" s="34">
        <v>44244</v>
      </c>
      <c r="N130" s="254">
        <f>SUM(LisäyksetVähennykset[[#This Row],[Kuntien yhdistymisavustus (-0,99 €/as)]:[Vuonna 2023 käyttämättä jääneiden yhdistymisavustusten palautus]])</f>
        <v>-2792449.6962762754</v>
      </c>
      <c r="O130" s="112"/>
    </row>
    <row r="131" spans="1:15" s="45" customFormat="1" x14ac:dyDescent="0.25">
      <c r="A131" s="242">
        <v>420</v>
      </c>
      <c r="B131" s="242" t="s">
        <v>138</v>
      </c>
      <c r="C131" s="332">
        <v>-9085.23</v>
      </c>
      <c r="D131" s="121">
        <v>-16610.37</v>
      </c>
      <c r="E131" s="121">
        <v>-9085.23</v>
      </c>
      <c r="F131" s="121">
        <v>-91.77</v>
      </c>
      <c r="G131" s="121">
        <v>-206482.5</v>
      </c>
      <c r="H131" s="121">
        <v>-337236.94500000001</v>
      </c>
      <c r="I131" s="121">
        <v>830477.12585432839</v>
      </c>
      <c r="J131" s="34">
        <v>291545.14032729022</v>
      </c>
      <c r="K131" s="34">
        <v>-831170.20985306671</v>
      </c>
      <c r="L131" s="34">
        <v>318414.86508538458</v>
      </c>
      <c r="M131" s="34">
        <v>16518.600000000002</v>
      </c>
      <c r="N131" s="254">
        <f>SUM(LisäyksetVähennykset[[#This Row],[Kuntien yhdistymisavustus (-0,99 €/as)]:[Vuonna 2023 käyttämättä jääneiden yhdistymisavustusten palautus]])</f>
        <v>47193.476413936383</v>
      </c>
      <c r="O131" s="112"/>
    </row>
    <row r="132" spans="1:15" s="45" customFormat="1" x14ac:dyDescent="0.25">
      <c r="A132" s="242">
        <v>421</v>
      </c>
      <c r="B132" s="242" t="s">
        <v>139</v>
      </c>
      <c r="C132" s="332">
        <v>-688.05</v>
      </c>
      <c r="D132" s="121">
        <v>-1257.95</v>
      </c>
      <c r="E132" s="121">
        <v>-688.05</v>
      </c>
      <c r="F132" s="121">
        <v>-6.95</v>
      </c>
      <c r="G132" s="121">
        <v>-15637.5</v>
      </c>
      <c r="H132" s="121">
        <v>-25949.264999999999</v>
      </c>
      <c r="I132" s="121">
        <v>339846.08488809998</v>
      </c>
      <c r="J132" s="34">
        <v>122645.7097075627</v>
      </c>
      <c r="K132" s="34">
        <v>-62946.855818664204</v>
      </c>
      <c r="L132" s="34">
        <v>24114.452569940317</v>
      </c>
      <c r="M132" s="34">
        <v>1251</v>
      </c>
      <c r="N132" s="254">
        <f>SUM(LisäyksetVähennykset[[#This Row],[Kuntien yhdistymisavustus (-0,99 €/as)]:[Vuonna 2023 käyttämättä jääneiden yhdistymisavustusten palautus]])</f>
        <v>380682.62634693878</v>
      </c>
      <c r="O132" s="112"/>
    </row>
    <row r="133" spans="1:15" s="45" customFormat="1" x14ac:dyDescent="0.25">
      <c r="A133" s="242">
        <v>422</v>
      </c>
      <c r="B133" s="242" t="s">
        <v>140</v>
      </c>
      <c r="C133" s="332">
        <v>-10268.280000000001</v>
      </c>
      <c r="D133" s="121">
        <v>-18773.32</v>
      </c>
      <c r="E133" s="121">
        <v>-10268.280000000001</v>
      </c>
      <c r="F133" s="121">
        <v>-103.72</v>
      </c>
      <c r="G133" s="121">
        <v>-233370</v>
      </c>
      <c r="H133" s="121">
        <v>-448113.4375</v>
      </c>
      <c r="I133" s="121">
        <v>-303805.50825229962</v>
      </c>
      <c r="J133" s="34">
        <v>4767.5904666817405</v>
      </c>
      <c r="K133" s="34">
        <v>-939402.57345494255</v>
      </c>
      <c r="L133" s="34">
        <v>359877.84468405892</v>
      </c>
      <c r="M133" s="34">
        <v>18669.600000000002</v>
      </c>
      <c r="N133" s="254">
        <f>SUM(LisäyksetVähennykset[[#This Row],[Kuntien yhdistymisavustus (-0,99 €/as)]:[Vuonna 2023 käyttämättä jääneiden yhdistymisavustusten palautus]])</f>
        <v>-1580790.0840565013</v>
      </c>
      <c r="O133" s="112"/>
    </row>
    <row r="134" spans="1:15" s="45" customFormat="1" x14ac:dyDescent="0.25">
      <c r="A134" s="242">
        <v>423</v>
      </c>
      <c r="B134" s="242" t="s">
        <v>141</v>
      </c>
      <c r="C134" s="332">
        <v>-20292.03</v>
      </c>
      <c r="D134" s="121">
        <v>-37099.57</v>
      </c>
      <c r="E134" s="121">
        <v>-20292.03</v>
      </c>
      <c r="F134" s="121">
        <v>-204.97</v>
      </c>
      <c r="G134" s="121">
        <v>-461182.5</v>
      </c>
      <c r="H134" s="121">
        <v>-422423.45500000002</v>
      </c>
      <c r="I134" s="121">
        <v>2692273.7804819779</v>
      </c>
      <c r="J134" s="34">
        <v>662253.49914224225</v>
      </c>
      <c r="K134" s="34">
        <v>-1856434.1060649788</v>
      </c>
      <c r="L134" s="34">
        <v>711185.51701592328</v>
      </c>
      <c r="M134" s="34">
        <v>36894.6</v>
      </c>
      <c r="N134" s="254">
        <f>SUM(LisäyksetVähennykset[[#This Row],[Kuntien yhdistymisavustus (-0,99 €/as)]:[Vuonna 2023 käyttämättä jääneiden yhdistymisavustusten palautus]])</f>
        <v>1284678.7355751649</v>
      </c>
      <c r="O134" s="112"/>
    </row>
    <row r="135" spans="1:15" s="45" customFormat="1" x14ac:dyDescent="0.25">
      <c r="A135" s="240">
        <v>425</v>
      </c>
      <c r="B135" s="242" t="s">
        <v>142</v>
      </c>
      <c r="C135" s="332">
        <v>-10155.42</v>
      </c>
      <c r="D135" s="121">
        <v>-18566.98</v>
      </c>
      <c r="E135" s="121">
        <v>-10155.42</v>
      </c>
      <c r="F135" s="121">
        <v>-102.58</v>
      </c>
      <c r="G135" s="121">
        <v>-230805</v>
      </c>
      <c r="H135" s="121">
        <v>-161887.19500000001</v>
      </c>
      <c r="I135" s="121">
        <v>-655908.62277299759</v>
      </c>
      <c r="J135" s="121">
        <v>-1449669.1636128903</v>
      </c>
      <c r="K135" s="121">
        <v>-929077.47768037033</v>
      </c>
      <c r="L135" s="121">
        <v>355922.38052150758</v>
      </c>
      <c r="M135" s="121">
        <v>18464.400000000001</v>
      </c>
      <c r="N135" s="254">
        <f>SUM(LisäyksetVähennykset[[#This Row],[Kuntien yhdistymisavustus (-0,99 €/as)]:[Vuonna 2023 käyttämättä jääneiden yhdistymisavustusten palautus]])</f>
        <v>-3091941.0785447508</v>
      </c>
      <c r="O135" s="112"/>
    </row>
    <row r="136" spans="1:15" s="45" customFormat="1" x14ac:dyDescent="0.25">
      <c r="A136" s="242">
        <v>426</v>
      </c>
      <c r="B136" s="242" t="s">
        <v>143</v>
      </c>
      <c r="C136" s="332">
        <v>-11842.38</v>
      </c>
      <c r="D136" s="121">
        <v>-21651.22</v>
      </c>
      <c r="E136" s="121">
        <v>-11842.38</v>
      </c>
      <c r="F136" s="121">
        <v>-119.62</v>
      </c>
      <c r="G136" s="121">
        <v>-269145</v>
      </c>
      <c r="H136" s="121">
        <v>-444060.19750000001</v>
      </c>
      <c r="I136" s="121">
        <v>-1689718.2459034517</v>
      </c>
      <c r="J136" s="34">
        <v>-1116468.0942660593</v>
      </c>
      <c r="K136" s="34">
        <v>-1083410.4882055556</v>
      </c>
      <c r="L136" s="34">
        <v>415046.16063543316</v>
      </c>
      <c r="M136" s="34">
        <v>21531.600000000002</v>
      </c>
      <c r="N136" s="254">
        <f>SUM(LisäyksetVähennykset[[#This Row],[Kuntien yhdistymisavustus (-0,99 €/as)]:[Vuonna 2023 käyttämättä jääneiden yhdistymisavustusten palautus]])</f>
        <v>-4211679.8652396342</v>
      </c>
      <c r="O136" s="112"/>
    </row>
    <row r="137" spans="1:15" s="45" customFormat="1" x14ac:dyDescent="0.25">
      <c r="A137" s="242">
        <v>430</v>
      </c>
      <c r="B137" s="242" t="s">
        <v>144</v>
      </c>
      <c r="C137" s="332">
        <v>-15238.08</v>
      </c>
      <c r="D137" s="121">
        <v>-27859.52</v>
      </c>
      <c r="E137" s="121">
        <v>-15238.08</v>
      </c>
      <c r="F137" s="121">
        <v>-153.92000000000002</v>
      </c>
      <c r="G137" s="121">
        <v>-346320</v>
      </c>
      <c r="H137" s="121">
        <v>-540747.29385000002</v>
      </c>
      <c r="I137" s="121">
        <v>1261488.4010607996</v>
      </c>
      <c r="J137" s="34">
        <v>439069.3801450734</v>
      </c>
      <c r="K137" s="34">
        <v>-1394069.0715983876</v>
      </c>
      <c r="L137" s="34">
        <v>534057.05605254869</v>
      </c>
      <c r="M137" s="34">
        <v>27705.600000000002</v>
      </c>
      <c r="N137" s="254">
        <f>SUM(LisäyksetVähennykset[[#This Row],[Kuntien yhdistymisavustus (-0,99 €/as)]:[Vuonna 2023 käyttämättä jääneiden yhdistymisavustusten palautus]])</f>
        <v>-77305.528189965844</v>
      </c>
      <c r="O137" s="112"/>
    </row>
    <row r="138" spans="1:15" s="45" customFormat="1" x14ac:dyDescent="0.25">
      <c r="A138" s="242">
        <v>433</v>
      </c>
      <c r="B138" s="242" t="s">
        <v>145</v>
      </c>
      <c r="C138" s="332">
        <v>-7671.51</v>
      </c>
      <c r="D138" s="121">
        <v>-14025.69</v>
      </c>
      <c r="E138" s="121">
        <v>-7671.51</v>
      </c>
      <c r="F138" s="121">
        <v>-77.489999999999995</v>
      </c>
      <c r="G138" s="121">
        <v>-174352.5</v>
      </c>
      <c r="H138" s="121">
        <v>-257070.02</v>
      </c>
      <c r="I138" s="121">
        <v>55291.691277203128</v>
      </c>
      <c r="J138" s="34">
        <v>21059.308798090573</v>
      </c>
      <c r="K138" s="34">
        <v>-701834.7996242143</v>
      </c>
      <c r="L138" s="34">
        <v>268867.47189132014</v>
      </c>
      <c r="M138" s="34">
        <v>13948.2</v>
      </c>
      <c r="N138" s="254">
        <f>SUM(LisäyksetVähennykset[[#This Row],[Kuntien yhdistymisavustus (-0,99 €/as)]:[Vuonna 2023 käyttämättä jääneiden yhdistymisavustusten palautus]])</f>
        <v>-803536.84765760042</v>
      </c>
      <c r="O138" s="112"/>
    </row>
    <row r="139" spans="1:15" s="45" customFormat="1" x14ac:dyDescent="0.25">
      <c r="A139" s="242">
        <v>434</v>
      </c>
      <c r="B139" s="242" t="s">
        <v>146</v>
      </c>
      <c r="C139" s="332">
        <v>-14422.32</v>
      </c>
      <c r="D139" s="121">
        <v>-26368.080000000002</v>
      </c>
      <c r="E139" s="121">
        <v>-14422.32</v>
      </c>
      <c r="F139" s="121">
        <v>-145.68</v>
      </c>
      <c r="G139" s="121">
        <v>-327780</v>
      </c>
      <c r="H139" s="121">
        <v>-575741.23250000004</v>
      </c>
      <c r="I139" s="121">
        <v>2253525.4227396073</v>
      </c>
      <c r="J139" s="34">
        <v>1158393.5727888257</v>
      </c>
      <c r="K139" s="34">
        <v>-1319438.5547716548</v>
      </c>
      <c r="L139" s="34">
        <v>505466.68350919499</v>
      </c>
      <c r="M139" s="34">
        <v>26222.400000000001</v>
      </c>
      <c r="N139" s="254">
        <f>SUM(LisäyksetVähennykset[[#This Row],[Kuntien yhdistymisavustus (-0,99 €/as)]:[Vuonna 2023 käyttämättä jääneiden yhdistymisavustusten palautus]])</f>
        <v>1665289.8917659733</v>
      </c>
      <c r="O139" s="112"/>
    </row>
    <row r="140" spans="1:15" s="45" customFormat="1" x14ac:dyDescent="0.25">
      <c r="A140" s="242">
        <v>435</v>
      </c>
      <c r="B140" s="242" t="s">
        <v>147</v>
      </c>
      <c r="C140" s="332">
        <v>-685.08</v>
      </c>
      <c r="D140" s="121">
        <v>-1252.52</v>
      </c>
      <c r="E140" s="121">
        <v>-685.08</v>
      </c>
      <c r="F140" s="121">
        <v>-6.92</v>
      </c>
      <c r="G140" s="121">
        <v>-15570</v>
      </c>
      <c r="H140" s="121">
        <v>-12100.79</v>
      </c>
      <c r="I140" s="121">
        <v>386514.52093453839</v>
      </c>
      <c r="J140" s="34">
        <v>398689.41760600469</v>
      </c>
      <c r="K140" s="34">
        <v>-62675.142771964929</v>
      </c>
      <c r="L140" s="34">
        <v>24010.361407767912</v>
      </c>
      <c r="M140" s="34">
        <v>1245.6000000000001</v>
      </c>
      <c r="N140" s="254">
        <f>SUM(LisäyksetVähennykset[[#This Row],[Kuntien yhdistymisavustus (-0,99 €/as)]:[Vuonna 2023 käyttämättä jääneiden yhdistymisavustusten palautus]])</f>
        <v>717484.36717634602</v>
      </c>
      <c r="O140" s="112"/>
    </row>
    <row r="141" spans="1:15" s="45" customFormat="1" x14ac:dyDescent="0.25">
      <c r="A141" s="242">
        <v>436</v>
      </c>
      <c r="B141" s="242" t="s">
        <v>148</v>
      </c>
      <c r="C141" s="332">
        <v>-1968.12</v>
      </c>
      <c r="D141" s="121">
        <v>-3598.28</v>
      </c>
      <c r="E141" s="121">
        <v>-1968.12</v>
      </c>
      <c r="F141" s="121">
        <v>-19.88</v>
      </c>
      <c r="G141" s="121">
        <v>-44730</v>
      </c>
      <c r="H141" s="121">
        <v>-32828.67</v>
      </c>
      <c r="I141" s="121">
        <v>-93853.417441251542</v>
      </c>
      <c r="J141" s="34">
        <v>-197935.69140400569</v>
      </c>
      <c r="K141" s="34">
        <v>-180055.17894604953</v>
      </c>
      <c r="L141" s="34">
        <v>68977.743466246538</v>
      </c>
      <c r="M141" s="34">
        <v>3578.4</v>
      </c>
      <c r="N141" s="254">
        <f>SUM(LisäyksetVähennykset[[#This Row],[Kuntien yhdistymisavustus (-0,99 €/as)]:[Vuonna 2023 käyttämättä jääneiden yhdistymisavustusten palautus]])</f>
        <v>-484401.21432506025</v>
      </c>
      <c r="O141" s="112"/>
    </row>
    <row r="142" spans="1:15" s="45" customFormat="1" x14ac:dyDescent="0.25">
      <c r="A142" s="242">
        <v>440</v>
      </c>
      <c r="B142" s="242" t="s">
        <v>149</v>
      </c>
      <c r="C142" s="332">
        <v>-5674.68</v>
      </c>
      <c r="D142" s="121">
        <v>-10374.92</v>
      </c>
      <c r="E142" s="121">
        <v>-5674.68</v>
      </c>
      <c r="F142" s="121">
        <v>-57.32</v>
      </c>
      <c r="G142" s="121">
        <v>-128970</v>
      </c>
      <c r="H142" s="121">
        <v>-33531.86</v>
      </c>
      <c r="I142" s="121">
        <v>-1088842.0824706783</v>
      </c>
      <c r="J142" s="34">
        <v>-1161086.4604951169</v>
      </c>
      <c r="K142" s="34">
        <v>-519153.06122673844</v>
      </c>
      <c r="L142" s="34">
        <v>198883.51385740703</v>
      </c>
      <c r="M142" s="34">
        <v>10317.6</v>
      </c>
      <c r="N142" s="254">
        <f>SUM(LisäyksetVähennykset[[#This Row],[Kuntien yhdistymisavustus (-0,99 €/as)]:[Vuonna 2023 käyttämättä jääneiden yhdistymisavustusten palautus]])</f>
        <v>-2744163.9503351264</v>
      </c>
      <c r="O142" s="112"/>
    </row>
    <row r="143" spans="1:15" s="45" customFormat="1" x14ac:dyDescent="0.25">
      <c r="A143" s="242">
        <v>441</v>
      </c>
      <c r="B143" s="242" t="s">
        <v>150</v>
      </c>
      <c r="C143" s="332">
        <v>-4376.79</v>
      </c>
      <c r="D143" s="121">
        <v>-8002.01</v>
      </c>
      <c r="E143" s="121">
        <v>-4376.79</v>
      </c>
      <c r="F143" s="121">
        <v>-44.21</v>
      </c>
      <c r="G143" s="121">
        <v>-99472.5</v>
      </c>
      <c r="H143" s="121">
        <v>-181562.26</v>
      </c>
      <c r="I143" s="121">
        <v>-829996.46312295948</v>
      </c>
      <c r="J143" s="34">
        <v>-247162.28629509846</v>
      </c>
      <c r="K143" s="34">
        <v>-400414.45981915749</v>
      </c>
      <c r="L143" s="34">
        <v>153395.67598806639</v>
      </c>
      <c r="M143" s="34">
        <v>7957.8</v>
      </c>
      <c r="N143" s="254">
        <f>SUM(LisäyksetVähennykset[[#This Row],[Kuntien yhdistymisavustus (-0,99 €/as)]:[Vuonna 2023 käyttämättä jääneiden yhdistymisavustusten palautus]])</f>
        <v>-1614054.2932491491</v>
      </c>
      <c r="O143" s="112"/>
    </row>
    <row r="144" spans="1:15" s="45" customFormat="1" x14ac:dyDescent="0.25">
      <c r="A144" s="242">
        <v>444</v>
      </c>
      <c r="B144" s="242" t="s">
        <v>151</v>
      </c>
      <c r="C144" s="332">
        <v>-45352.89</v>
      </c>
      <c r="D144" s="121">
        <v>-82917.91</v>
      </c>
      <c r="E144" s="121">
        <v>-45352.89</v>
      </c>
      <c r="F144" s="121">
        <v>-458.11</v>
      </c>
      <c r="G144" s="121">
        <v>-1030747.5</v>
      </c>
      <c r="H144" s="121">
        <v>-2657114.5649999999</v>
      </c>
      <c r="I144" s="121">
        <v>2478386.7976316563</v>
      </c>
      <c r="J144" s="34">
        <v>3572348.5998611343</v>
      </c>
      <c r="K144" s="34">
        <v>-4149148.7941134186</v>
      </c>
      <c r="L144" s="34">
        <v>1589506.7434266701</v>
      </c>
      <c r="M144" s="34">
        <v>82459.8</v>
      </c>
      <c r="N144" s="254">
        <f>SUM(LisäyksetVähennykset[[#This Row],[Kuntien yhdistymisavustus (-0,99 €/as)]:[Vuonna 2023 käyttämättä jääneiden yhdistymisavustusten palautus]])</f>
        <v>-288390.71819395811</v>
      </c>
      <c r="O144" s="112"/>
    </row>
    <row r="145" spans="1:15" s="45" customFormat="1" x14ac:dyDescent="0.25">
      <c r="A145" s="242">
        <v>445</v>
      </c>
      <c r="B145" s="242" t="s">
        <v>152</v>
      </c>
      <c r="C145" s="332">
        <v>-14841.09</v>
      </c>
      <c r="D145" s="121">
        <v>-27133.71</v>
      </c>
      <c r="E145" s="121">
        <v>-14841.09</v>
      </c>
      <c r="F145" s="121">
        <v>-149.91</v>
      </c>
      <c r="G145" s="121">
        <v>-337297.5</v>
      </c>
      <c r="H145" s="121">
        <v>-331528.68</v>
      </c>
      <c r="I145" s="121">
        <v>-4499630.5183719164</v>
      </c>
      <c r="J145" s="34">
        <v>-793600.92866613599</v>
      </c>
      <c r="K145" s="34">
        <v>-1357750.0943562519</v>
      </c>
      <c r="L145" s="34">
        <v>520143.53737550398</v>
      </c>
      <c r="M145" s="34">
        <v>26983.8</v>
      </c>
      <c r="N145" s="254">
        <f>SUM(LisäyksetVähennykset[[#This Row],[Kuntien yhdistymisavustus (-0,99 €/as)]:[Vuonna 2023 käyttämättä jääneiden yhdistymisavustusten palautus]])</f>
        <v>-6829646.1840188</v>
      </c>
      <c r="O145" s="112"/>
    </row>
    <row r="146" spans="1:15" s="45" customFormat="1" x14ac:dyDescent="0.25">
      <c r="A146" s="242">
        <v>475</v>
      </c>
      <c r="B146" s="242" t="s">
        <v>153</v>
      </c>
      <c r="C146" s="332">
        <v>-5424.21</v>
      </c>
      <c r="D146" s="121">
        <v>-9916.99</v>
      </c>
      <c r="E146" s="121">
        <v>-5424.21</v>
      </c>
      <c r="F146" s="121">
        <v>-54.79</v>
      </c>
      <c r="G146" s="121">
        <v>-123277.5</v>
      </c>
      <c r="H146" s="121">
        <v>-53528.464999999997</v>
      </c>
      <c r="I146" s="121">
        <v>-1368804.3046799542</v>
      </c>
      <c r="J146" s="34">
        <v>-981932.40847028233</v>
      </c>
      <c r="K146" s="34">
        <v>-496238.59428843332</v>
      </c>
      <c r="L146" s="34">
        <v>190105.1591808676</v>
      </c>
      <c r="M146" s="34">
        <v>9862.2000000000007</v>
      </c>
      <c r="N146" s="254">
        <f>SUM(LisäyksetVähennykset[[#This Row],[Kuntien yhdistymisavustus (-0,99 €/as)]:[Vuonna 2023 käyttämättä jääneiden yhdistymisavustusten palautus]])</f>
        <v>-2844634.1132578026</v>
      </c>
      <c r="O146" s="112"/>
    </row>
    <row r="147" spans="1:15" s="45" customFormat="1" x14ac:dyDescent="0.25">
      <c r="A147" s="242">
        <v>480</v>
      </c>
      <c r="B147" s="242" t="s">
        <v>154</v>
      </c>
      <c r="C147" s="332">
        <v>-1958.22</v>
      </c>
      <c r="D147" s="121">
        <v>-3580.1800000000003</v>
      </c>
      <c r="E147" s="121">
        <v>-1958.22</v>
      </c>
      <c r="F147" s="121">
        <v>-19.78</v>
      </c>
      <c r="G147" s="121">
        <v>-44505</v>
      </c>
      <c r="H147" s="121">
        <v>-34075.519999999997</v>
      </c>
      <c r="I147" s="121">
        <v>111836.96442156307</v>
      </c>
      <c r="J147" s="34">
        <v>-3545.877234525467</v>
      </c>
      <c r="K147" s="34">
        <v>-179149.46879038532</v>
      </c>
      <c r="L147" s="34">
        <v>68630.772925671859</v>
      </c>
      <c r="M147" s="34">
        <v>3560.4</v>
      </c>
      <c r="N147" s="254">
        <f>SUM(LisäyksetVähennykset[[#This Row],[Kuntien yhdistymisavustus (-0,99 €/as)]:[Vuonna 2023 käyttämättä jääneiden yhdistymisavustusten palautus]])</f>
        <v>-84764.12867767585</v>
      </c>
      <c r="O147" s="112"/>
    </row>
    <row r="148" spans="1:15" s="45" customFormat="1" x14ac:dyDescent="0.25">
      <c r="A148" s="242">
        <v>481</v>
      </c>
      <c r="B148" s="242" t="s">
        <v>155</v>
      </c>
      <c r="C148" s="332">
        <v>-9545.58</v>
      </c>
      <c r="D148" s="121">
        <v>-17452.02</v>
      </c>
      <c r="E148" s="121">
        <v>-9545.58</v>
      </c>
      <c r="F148" s="121">
        <v>-96.42</v>
      </c>
      <c r="G148" s="121">
        <v>-216945</v>
      </c>
      <c r="H148" s="121">
        <v>-96933.797500000001</v>
      </c>
      <c r="I148" s="121">
        <v>328508.05771031545</v>
      </c>
      <c r="J148" s="34">
        <v>4432.0388815797669</v>
      </c>
      <c r="K148" s="34">
        <v>-873285.73209145362</v>
      </c>
      <c r="L148" s="34">
        <v>334548.99522210722</v>
      </c>
      <c r="M148" s="34">
        <v>17355.600000000002</v>
      </c>
      <c r="N148" s="254">
        <f>SUM(LisäyksetVähennykset[[#This Row],[Kuntien yhdistymisavustus (-0,99 €/as)]:[Vuonna 2023 käyttämättä jääneiden yhdistymisavustusten palautus]])</f>
        <v>-538959.43777745112</v>
      </c>
      <c r="O148" s="112"/>
    </row>
    <row r="149" spans="1:15" s="45" customFormat="1" x14ac:dyDescent="0.25">
      <c r="A149" s="242">
        <v>483</v>
      </c>
      <c r="B149" s="242" t="s">
        <v>156</v>
      </c>
      <c r="C149" s="332">
        <v>-1056.33</v>
      </c>
      <c r="D149" s="121">
        <v>-1931.27</v>
      </c>
      <c r="E149" s="121">
        <v>-1056.33</v>
      </c>
      <c r="F149" s="121">
        <v>-10.67</v>
      </c>
      <c r="G149" s="121">
        <v>-24007.5</v>
      </c>
      <c r="H149" s="121">
        <v>-36982.695</v>
      </c>
      <c r="I149" s="121">
        <v>-212018.61245962916</v>
      </c>
      <c r="J149" s="34">
        <v>-275470.68724682397</v>
      </c>
      <c r="K149" s="34">
        <v>-96639.273609373675</v>
      </c>
      <c r="L149" s="34">
        <v>37021.756679318438</v>
      </c>
      <c r="M149" s="34">
        <v>1920.6000000000001</v>
      </c>
      <c r="N149" s="254">
        <f>SUM(LisäyksetVähennykset[[#This Row],[Kuntien yhdistymisavustus (-0,99 €/as)]:[Vuonna 2023 käyttämättä jääneiden yhdistymisavustusten palautus]])</f>
        <v>-610231.01163650851</v>
      </c>
      <c r="O149" s="112"/>
    </row>
    <row r="150" spans="1:15" s="45" customFormat="1" x14ac:dyDescent="0.25">
      <c r="A150" s="242">
        <v>484</v>
      </c>
      <c r="B150" s="242" t="s">
        <v>157</v>
      </c>
      <c r="C150" s="332">
        <v>-2937.33</v>
      </c>
      <c r="D150" s="121">
        <v>-5370.27</v>
      </c>
      <c r="E150" s="121">
        <v>-2937.33</v>
      </c>
      <c r="F150" s="121">
        <v>-29.67</v>
      </c>
      <c r="G150" s="121">
        <v>-66757.5</v>
      </c>
      <c r="H150" s="121">
        <v>-41013.089999999997</v>
      </c>
      <c r="I150" s="121">
        <v>-370876.19512735825</v>
      </c>
      <c r="J150" s="34">
        <v>68537.646507680751</v>
      </c>
      <c r="K150" s="34">
        <v>-268724.20318557799</v>
      </c>
      <c r="L150" s="34">
        <v>102946.15938850779</v>
      </c>
      <c r="M150" s="34">
        <v>5340.6</v>
      </c>
      <c r="N150" s="254">
        <f>SUM(LisäyksetVähennykset[[#This Row],[Kuntien yhdistymisavustus (-0,99 €/as)]:[Vuonna 2023 käyttämättä jääneiden yhdistymisavustusten palautus]])</f>
        <v>-581821.18241674767</v>
      </c>
      <c r="O150" s="112"/>
    </row>
    <row r="151" spans="1:15" s="45" customFormat="1" x14ac:dyDescent="0.25">
      <c r="A151" s="242">
        <v>489</v>
      </c>
      <c r="B151" s="242" t="s">
        <v>158</v>
      </c>
      <c r="C151" s="332">
        <v>-1773.09</v>
      </c>
      <c r="D151" s="121">
        <v>-3241.71</v>
      </c>
      <c r="E151" s="121">
        <v>-1773.09</v>
      </c>
      <c r="F151" s="121">
        <v>-17.91</v>
      </c>
      <c r="G151" s="121">
        <v>-40297.5</v>
      </c>
      <c r="H151" s="121">
        <v>-34666.76</v>
      </c>
      <c r="I151" s="121">
        <v>633509.21216143866</v>
      </c>
      <c r="J151" s="34">
        <v>330104.97979658458</v>
      </c>
      <c r="K151" s="34">
        <v>-162212.68887946414</v>
      </c>
      <c r="L151" s="34">
        <v>62142.423816925329</v>
      </c>
      <c r="M151" s="34">
        <v>3223.8</v>
      </c>
      <c r="N151" s="254">
        <f>SUM(LisäyksetVähennykset[[#This Row],[Kuntien yhdistymisavustus (-0,99 €/as)]:[Vuonna 2023 käyttämättä jääneiden yhdistymisavustusten palautus]])</f>
        <v>784997.66689548455</v>
      </c>
      <c r="O151" s="112"/>
    </row>
    <row r="152" spans="1:15" s="45" customFormat="1" x14ac:dyDescent="0.25">
      <c r="A152" s="242">
        <v>491</v>
      </c>
      <c r="B152" s="242" t="s">
        <v>159</v>
      </c>
      <c r="C152" s="332">
        <v>-51460.2</v>
      </c>
      <c r="D152" s="121">
        <v>-94083.8</v>
      </c>
      <c r="E152" s="121">
        <v>-51460.2</v>
      </c>
      <c r="F152" s="121">
        <v>-519.79999999999995</v>
      </c>
      <c r="G152" s="121">
        <v>-1169550</v>
      </c>
      <c r="H152" s="121">
        <v>-2821299.0830000001</v>
      </c>
      <c r="I152" s="121">
        <v>-12122341.839662476</v>
      </c>
      <c r="J152" s="34">
        <v>-5029793.2100910293</v>
      </c>
      <c r="K152" s="34">
        <v>-4707881.3891426837</v>
      </c>
      <c r="L152" s="34">
        <v>1803552.8699071908</v>
      </c>
      <c r="M152" s="34">
        <v>93564</v>
      </c>
      <c r="N152" s="254">
        <f>SUM(LisäyksetVähennykset[[#This Row],[Kuntien yhdistymisavustus (-0,99 €/as)]:[Vuonna 2023 käyttämättä jääneiden yhdistymisavustusten palautus]])</f>
        <v>-24151272.651989002</v>
      </c>
      <c r="O152" s="112"/>
    </row>
    <row r="153" spans="1:15" s="45" customFormat="1" x14ac:dyDescent="0.25">
      <c r="A153" s="242">
        <v>494</v>
      </c>
      <c r="B153" s="242" t="s">
        <v>160</v>
      </c>
      <c r="C153" s="332">
        <v>-8793.18</v>
      </c>
      <c r="D153" s="121">
        <v>-16076.42</v>
      </c>
      <c r="E153" s="121">
        <v>-8793.18</v>
      </c>
      <c r="F153" s="121">
        <v>-88.820000000000007</v>
      </c>
      <c r="G153" s="121">
        <v>-199845</v>
      </c>
      <c r="H153" s="121">
        <v>-270538.83500000002</v>
      </c>
      <c r="I153" s="121">
        <v>-1683048.3172458161</v>
      </c>
      <c r="J153" s="34">
        <v>-1940057.6494636505</v>
      </c>
      <c r="K153" s="34">
        <v>-804451.76026097185</v>
      </c>
      <c r="L153" s="34">
        <v>308179.23413843149</v>
      </c>
      <c r="M153" s="34">
        <v>15987.6</v>
      </c>
      <c r="N153" s="254">
        <f>SUM(LisäyksetVähennykset[[#This Row],[Kuntien yhdistymisavustus (-0,99 €/as)]:[Vuonna 2023 käyttämättä jääneiden yhdistymisavustusten palautus]])</f>
        <v>-4607526.3278320078</v>
      </c>
      <c r="O153" s="112"/>
    </row>
    <row r="154" spans="1:15" s="45" customFormat="1" x14ac:dyDescent="0.25">
      <c r="A154" s="242">
        <v>495</v>
      </c>
      <c r="B154" s="242" t="s">
        <v>161</v>
      </c>
      <c r="C154" s="332">
        <v>-1462.23</v>
      </c>
      <c r="D154" s="121">
        <v>-2673.37</v>
      </c>
      <c r="E154" s="121">
        <v>-1462.23</v>
      </c>
      <c r="F154" s="121">
        <v>-14.77</v>
      </c>
      <c r="G154" s="121">
        <v>-33232.5</v>
      </c>
      <c r="H154" s="121">
        <v>-61190.69</v>
      </c>
      <c r="I154" s="121">
        <v>-7961.7651400020659</v>
      </c>
      <c r="J154" s="34">
        <v>2011.3875876180136</v>
      </c>
      <c r="K154" s="34">
        <v>-133773.38999160723</v>
      </c>
      <c r="L154" s="34">
        <v>51247.548842880351</v>
      </c>
      <c r="M154" s="34">
        <v>2658.6</v>
      </c>
      <c r="N154" s="254">
        <f>SUM(LisäyksetVähennykset[[#This Row],[Kuntien yhdistymisavustus (-0,99 €/as)]:[Vuonna 2023 käyttämättä jääneiden yhdistymisavustusten palautus]])</f>
        <v>-185853.40870111095</v>
      </c>
      <c r="O154" s="112"/>
    </row>
    <row r="155" spans="1:15" s="45" customFormat="1" x14ac:dyDescent="0.25">
      <c r="A155" s="242">
        <v>498</v>
      </c>
      <c r="B155" s="242" t="s">
        <v>162</v>
      </c>
      <c r="C155" s="332">
        <v>-2258.19</v>
      </c>
      <c r="D155" s="121">
        <v>-4128.6099999999997</v>
      </c>
      <c r="E155" s="121">
        <v>-2258.19</v>
      </c>
      <c r="F155" s="121">
        <v>-22.81</v>
      </c>
      <c r="G155" s="121">
        <v>-51322.5</v>
      </c>
      <c r="H155" s="121">
        <v>-22698.26</v>
      </c>
      <c r="I155" s="121">
        <v>73697.868990974603</v>
      </c>
      <c r="J155" s="34">
        <v>581467.94137752149</v>
      </c>
      <c r="K155" s="34">
        <v>-206592.48650701158</v>
      </c>
      <c r="L155" s="34">
        <v>79143.980305084697</v>
      </c>
      <c r="M155" s="34">
        <v>4105.8</v>
      </c>
      <c r="N155" s="254">
        <f>SUM(LisäyksetVähennykset[[#This Row],[Kuntien yhdistymisavustus (-0,99 €/as)]:[Vuonna 2023 käyttämättä jääneiden yhdistymisavustusten palautus]])</f>
        <v>449134.54416656919</v>
      </c>
      <c r="O155" s="112"/>
    </row>
    <row r="156" spans="1:15" s="45" customFormat="1" x14ac:dyDescent="0.25">
      <c r="A156" s="242">
        <v>499</v>
      </c>
      <c r="B156" s="242" t="s">
        <v>163</v>
      </c>
      <c r="C156" s="332">
        <v>-19465.38</v>
      </c>
      <c r="D156" s="121">
        <v>-35588.22</v>
      </c>
      <c r="E156" s="121">
        <v>-19465.38</v>
      </c>
      <c r="F156" s="121">
        <v>-196.62</v>
      </c>
      <c r="G156" s="121">
        <v>-442395</v>
      </c>
      <c r="H156" s="121">
        <v>-249149.9425</v>
      </c>
      <c r="I156" s="121">
        <v>1283600.7430349656</v>
      </c>
      <c r="J156" s="34">
        <v>9037.8291318835691</v>
      </c>
      <c r="K156" s="34">
        <v>-1780807.3080670151</v>
      </c>
      <c r="L156" s="34">
        <v>682213.47687793733</v>
      </c>
      <c r="M156" s="34">
        <v>35391.599999999999</v>
      </c>
      <c r="N156" s="254">
        <f>SUM(LisäyksetVähennykset[[#This Row],[Kuntien yhdistymisavustus (-0,99 €/as)]:[Vuonna 2023 käyttämättä jääneiden yhdistymisavustusten palautus]])</f>
        <v>-536824.20152222866</v>
      </c>
      <c r="O156" s="112"/>
    </row>
    <row r="157" spans="1:15" s="45" customFormat="1" x14ac:dyDescent="0.25">
      <c r="A157" s="242">
        <v>500</v>
      </c>
      <c r="B157" s="242" t="s">
        <v>164</v>
      </c>
      <c r="C157" s="332">
        <v>-10381.14</v>
      </c>
      <c r="D157" s="121">
        <v>-18979.66</v>
      </c>
      <c r="E157" s="121">
        <v>-10381.14</v>
      </c>
      <c r="F157" s="121">
        <v>-104.86</v>
      </c>
      <c r="G157" s="121">
        <v>-235935</v>
      </c>
      <c r="H157" s="121">
        <v>-200837.83499999999</v>
      </c>
      <c r="I157" s="121">
        <v>2705573.7844638815</v>
      </c>
      <c r="J157" s="34">
        <v>1285616.5212164067</v>
      </c>
      <c r="K157" s="34">
        <v>-949727.6692295149</v>
      </c>
      <c r="L157" s="34">
        <v>363833.30884661031</v>
      </c>
      <c r="M157" s="34">
        <v>18874.8</v>
      </c>
      <c r="N157" s="254">
        <f>SUM(LisäyksetVähennykset[[#This Row],[Kuntien yhdistymisavustus (-0,99 €/as)]:[Vuonna 2023 käyttämättä jääneiden yhdistymisavustusten palautus]])</f>
        <v>2947551.1102973833</v>
      </c>
      <c r="O157" s="112"/>
    </row>
    <row r="158" spans="1:15" s="45" customFormat="1" x14ac:dyDescent="0.25">
      <c r="A158" s="242">
        <v>503</v>
      </c>
      <c r="B158" s="242" t="s">
        <v>165</v>
      </c>
      <c r="C158" s="332">
        <v>-7463.61</v>
      </c>
      <c r="D158" s="121">
        <v>-13645.59</v>
      </c>
      <c r="E158" s="121">
        <v>-7463.61</v>
      </c>
      <c r="F158" s="121">
        <v>-75.39</v>
      </c>
      <c r="G158" s="121">
        <v>-169627.5</v>
      </c>
      <c r="H158" s="121">
        <v>-152616.57500000001</v>
      </c>
      <c r="I158" s="121">
        <v>-627304.2812280748</v>
      </c>
      <c r="J158" s="34">
        <v>-758664.3791083364</v>
      </c>
      <c r="K158" s="34">
        <v>-682814.88635526539</v>
      </c>
      <c r="L158" s="34">
        <v>261581.09053925186</v>
      </c>
      <c r="M158" s="34">
        <v>13570.2</v>
      </c>
      <c r="N158" s="254">
        <f>SUM(LisäyksetVähennykset[[#This Row],[Kuntien yhdistymisavustus (-0,99 €/as)]:[Vuonna 2023 käyttämättä jääneiden yhdistymisavustusten palautus]])</f>
        <v>-2144524.5311524244</v>
      </c>
      <c r="O158" s="112"/>
    </row>
    <row r="159" spans="1:15" s="45" customFormat="1" x14ac:dyDescent="0.25">
      <c r="A159" s="242">
        <v>504</v>
      </c>
      <c r="B159" s="242" t="s">
        <v>166</v>
      </c>
      <c r="C159" s="332">
        <v>-1746.36</v>
      </c>
      <c r="D159" s="121">
        <v>-3192.84</v>
      </c>
      <c r="E159" s="121">
        <v>-1746.36</v>
      </c>
      <c r="F159" s="121">
        <v>-17.64</v>
      </c>
      <c r="G159" s="121">
        <v>-39690</v>
      </c>
      <c r="H159" s="121">
        <v>-63438.855000000003</v>
      </c>
      <c r="I159" s="121">
        <v>-480665.71192696487</v>
      </c>
      <c r="J159" s="34">
        <v>-174657.15057842605</v>
      </c>
      <c r="K159" s="34">
        <v>-159767.27145917073</v>
      </c>
      <c r="L159" s="34">
        <v>61205.603357373693</v>
      </c>
      <c r="M159" s="34">
        <v>3175.2000000000003</v>
      </c>
      <c r="N159" s="254">
        <f>SUM(LisäyksetVähennykset[[#This Row],[Kuntien yhdistymisavustus (-0,99 €/as)]:[Vuonna 2023 käyttämättä jääneiden yhdistymisavustusten palautus]])</f>
        <v>-860541.38560718799</v>
      </c>
      <c r="O159" s="112"/>
    </row>
    <row r="160" spans="1:15" s="45" customFormat="1" x14ac:dyDescent="0.25">
      <c r="A160" s="242">
        <v>505</v>
      </c>
      <c r="B160" s="242" t="s">
        <v>167</v>
      </c>
      <c r="C160" s="332">
        <v>-20702.88</v>
      </c>
      <c r="D160" s="121">
        <v>-37850.720000000001</v>
      </c>
      <c r="E160" s="121">
        <v>-20702.88</v>
      </c>
      <c r="F160" s="121">
        <v>-209.12</v>
      </c>
      <c r="G160" s="121">
        <v>-470520</v>
      </c>
      <c r="H160" s="121">
        <v>-805752.06030000001</v>
      </c>
      <c r="I160" s="121">
        <v>-686844.96260971308</v>
      </c>
      <c r="J160" s="34">
        <v>-6089.0036184167311</v>
      </c>
      <c r="K160" s="34">
        <v>-1894021.0775250443</v>
      </c>
      <c r="L160" s="34">
        <v>725584.79444977245</v>
      </c>
      <c r="M160" s="34">
        <v>37641.599999999999</v>
      </c>
      <c r="N160" s="254">
        <f>SUM(LisäyksetVähennykset[[#This Row],[Kuntien yhdistymisavustus (-0,99 €/as)]:[Vuonna 2023 käyttämättä jääneiden yhdistymisavustusten palautus]])</f>
        <v>-3179466.3096034019</v>
      </c>
      <c r="O160" s="112"/>
    </row>
    <row r="161" spans="1:15" s="45" customFormat="1" x14ac:dyDescent="0.25">
      <c r="A161" s="242">
        <v>507</v>
      </c>
      <c r="B161" s="242" t="s">
        <v>168</v>
      </c>
      <c r="C161" s="332">
        <v>-5508.36</v>
      </c>
      <c r="D161" s="121">
        <v>-10070.84</v>
      </c>
      <c r="E161" s="121">
        <v>-5508.36</v>
      </c>
      <c r="F161" s="121">
        <v>-55.64</v>
      </c>
      <c r="G161" s="121">
        <v>-125190</v>
      </c>
      <c r="H161" s="121">
        <v>-210707.63500000001</v>
      </c>
      <c r="I161" s="121">
        <v>-777950.7154690891</v>
      </c>
      <c r="J161" s="34">
        <v>-75741.755449885313</v>
      </c>
      <c r="K161" s="34">
        <v>-503937.13061157928</v>
      </c>
      <c r="L161" s="34">
        <v>193054.40877575238</v>
      </c>
      <c r="M161" s="34">
        <v>10015.200000000001</v>
      </c>
      <c r="N161" s="254">
        <f>SUM(LisäyksetVähennykset[[#This Row],[Kuntien yhdistymisavustus (-0,99 €/as)]:[Vuonna 2023 käyttämättä jääneiden yhdistymisavustusten palautus]])</f>
        <v>-1511600.8277548014</v>
      </c>
      <c r="O161" s="112"/>
    </row>
    <row r="162" spans="1:15" s="45" customFormat="1" x14ac:dyDescent="0.25">
      <c r="A162" s="242">
        <v>508</v>
      </c>
      <c r="B162" s="242" t="s">
        <v>169</v>
      </c>
      <c r="C162" s="332">
        <v>-9266.4</v>
      </c>
      <c r="D162" s="121">
        <v>-16941.600000000002</v>
      </c>
      <c r="E162" s="121">
        <v>-9266.4</v>
      </c>
      <c r="F162" s="121">
        <v>-93.600000000000009</v>
      </c>
      <c r="G162" s="121">
        <v>-210600</v>
      </c>
      <c r="H162" s="121">
        <v>-505410.18910000002</v>
      </c>
      <c r="I162" s="121">
        <v>-836985.06646362867</v>
      </c>
      <c r="J162" s="34">
        <v>-491822.01145742444</v>
      </c>
      <c r="K162" s="34">
        <v>-847744.70570172218</v>
      </c>
      <c r="L162" s="34">
        <v>324764.42597790121</v>
      </c>
      <c r="M162" s="34">
        <v>16848</v>
      </c>
      <c r="N162" s="254">
        <f>SUM(LisäyksetVähennykset[[#This Row],[Kuntien yhdistymisavustus (-0,99 €/as)]:[Vuonna 2023 käyttämättä jääneiden yhdistymisavustusten palautus]])</f>
        <v>-2586517.5467448742</v>
      </c>
      <c r="O162" s="112"/>
    </row>
    <row r="163" spans="1:15" s="45" customFormat="1" x14ac:dyDescent="0.25">
      <c r="A163" s="242">
        <v>529</v>
      </c>
      <c r="B163" s="242" t="s">
        <v>170</v>
      </c>
      <c r="C163" s="332">
        <v>-19651.5</v>
      </c>
      <c r="D163" s="121">
        <v>-35928.5</v>
      </c>
      <c r="E163" s="121">
        <v>-19651.5</v>
      </c>
      <c r="F163" s="121">
        <v>-198.5</v>
      </c>
      <c r="G163" s="121">
        <v>-446625</v>
      </c>
      <c r="H163" s="121">
        <v>-554322.26249999995</v>
      </c>
      <c r="I163" s="121">
        <v>4328799.4813034628</v>
      </c>
      <c r="J163" s="34">
        <v>953971.93532920396</v>
      </c>
      <c r="K163" s="34">
        <v>-1797834.6589935028</v>
      </c>
      <c r="L163" s="34">
        <v>688736.52304074133</v>
      </c>
      <c r="M163" s="34">
        <v>35730</v>
      </c>
      <c r="N163" s="254">
        <f>SUM(LisäyksetVähennykset[[#This Row],[Kuntien yhdistymisavustus (-0,99 €/as)]:[Vuonna 2023 käyttämättä jääneiden yhdistymisavustusten palautus]])</f>
        <v>3133026.0181799042</v>
      </c>
      <c r="O163" s="112"/>
    </row>
    <row r="164" spans="1:15" s="45" customFormat="1" x14ac:dyDescent="0.25">
      <c r="A164" s="242">
        <v>531</v>
      </c>
      <c r="B164" s="242" t="s">
        <v>171</v>
      </c>
      <c r="C164" s="332">
        <v>-5021.28</v>
      </c>
      <c r="D164" s="121">
        <v>-9180.32</v>
      </c>
      <c r="E164" s="121">
        <v>-5021.28</v>
      </c>
      <c r="F164" s="121">
        <v>-50.72</v>
      </c>
      <c r="G164" s="121">
        <v>-114120</v>
      </c>
      <c r="H164" s="121">
        <v>-143782.83749999999</v>
      </c>
      <c r="I164" s="121">
        <v>-1123293.0359543334</v>
      </c>
      <c r="J164" s="34">
        <v>-999917.29458795243</v>
      </c>
      <c r="K164" s="34">
        <v>-459376.19095289905</v>
      </c>
      <c r="L164" s="34">
        <v>175983.4581794781</v>
      </c>
      <c r="M164" s="34">
        <v>9129.6</v>
      </c>
      <c r="N164" s="254">
        <f>SUM(LisäyksetVähennykset[[#This Row],[Kuntien yhdistymisavustus (-0,99 €/as)]:[Vuonna 2023 käyttämättä jääneiden yhdistymisavustusten palautus]])</f>
        <v>-2674649.9008157067</v>
      </c>
      <c r="O164" s="112"/>
    </row>
    <row r="165" spans="1:15" s="45" customFormat="1" x14ac:dyDescent="0.25">
      <c r="A165" s="242">
        <v>535</v>
      </c>
      <c r="B165" s="242" t="s">
        <v>172</v>
      </c>
      <c r="C165" s="332">
        <v>-10314.81</v>
      </c>
      <c r="D165" s="121">
        <v>-18858.39</v>
      </c>
      <c r="E165" s="121">
        <v>-10314.81</v>
      </c>
      <c r="F165" s="121">
        <v>-104.19</v>
      </c>
      <c r="G165" s="121">
        <v>-234427.5</v>
      </c>
      <c r="H165" s="121">
        <v>-235103.72500000001</v>
      </c>
      <c r="I165" s="121">
        <v>431355.8732414273</v>
      </c>
      <c r="J165" s="34">
        <v>-360276.35514438874</v>
      </c>
      <c r="K165" s="34">
        <v>-943659.41118656448</v>
      </c>
      <c r="L165" s="34">
        <v>361508.60622475995</v>
      </c>
      <c r="M165" s="34">
        <v>18754.2</v>
      </c>
      <c r="N165" s="254">
        <f>SUM(LisäyksetVähennykset[[#This Row],[Kuntien yhdistymisavustus (-0,99 €/as)]:[Vuonna 2023 käyttämättä jääneiden yhdistymisavustusten palautus]])</f>
        <v>-1001440.511864766</v>
      </c>
      <c r="O165" s="112"/>
    </row>
    <row r="166" spans="1:15" s="45" customFormat="1" x14ac:dyDescent="0.25">
      <c r="A166" s="242">
        <v>536</v>
      </c>
      <c r="B166" s="242" t="s">
        <v>173</v>
      </c>
      <c r="C166" s="332">
        <v>-34992.54</v>
      </c>
      <c r="D166" s="121">
        <v>-63976.26</v>
      </c>
      <c r="E166" s="121">
        <v>-34992.54</v>
      </c>
      <c r="F166" s="121">
        <v>-353.46</v>
      </c>
      <c r="G166" s="121">
        <v>-795285</v>
      </c>
      <c r="H166" s="121">
        <v>-1643810.3174999999</v>
      </c>
      <c r="I166" s="121">
        <v>-1468266.4195354653</v>
      </c>
      <c r="J166" s="34">
        <v>-862947.85170963779</v>
      </c>
      <c r="K166" s="34">
        <v>-3201323.1162107983</v>
      </c>
      <c r="L166" s="34">
        <v>1226402.0727152668</v>
      </c>
      <c r="M166" s="34">
        <v>63622.8</v>
      </c>
      <c r="N166" s="254">
        <f>SUM(LisäyksetVähennykset[[#This Row],[Kuntien yhdistymisavustus (-0,99 €/as)]:[Vuonna 2023 käyttämättä jääneiden yhdistymisavustusten palautus]])</f>
        <v>-6815922.6322406344</v>
      </c>
      <c r="O166" s="112"/>
    </row>
    <row r="167" spans="1:15" s="45" customFormat="1" x14ac:dyDescent="0.25">
      <c r="A167" s="242">
        <v>538</v>
      </c>
      <c r="B167" s="242" t="s">
        <v>174</v>
      </c>
      <c r="C167" s="332">
        <v>-4597.5600000000004</v>
      </c>
      <c r="D167" s="121">
        <v>-8405.64</v>
      </c>
      <c r="E167" s="121">
        <v>-4597.5600000000004</v>
      </c>
      <c r="F167" s="121">
        <v>-46.44</v>
      </c>
      <c r="G167" s="121">
        <v>-104490</v>
      </c>
      <c r="H167" s="121">
        <v>-51360.747499999998</v>
      </c>
      <c r="I167" s="121">
        <v>4520.992781539514</v>
      </c>
      <c r="J167" s="34">
        <v>-206149.2044784037</v>
      </c>
      <c r="K167" s="34">
        <v>-420611.79629046988</v>
      </c>
      <c r="L167" s="34">
        <v>161133.11904288176</v>
      </c>
      <c r="M167" s="34">
        <v>8359.2000000000007</v>
      </c>
      <c r="N167" s="254">
        <f>SUM(LisäyksetVähennykset[[#This Row],[Kuntien yhdistymisavustus (-0,99 €/as)]:[Vuonna 2023 käyttämättä jääneiden yhdistymisavustusten palautus]])</f>
        <v>-626245.63644445245</v>
      </c>
      <c r="O167" s="112"/>
    </row>
    <row r="168" spans="1:15" s="45" customFormat="1" x14ac:dyDescent="0.25">
      <c r="A168" s="242">
        <v>541</v>
      </c>
      <c r="B168" s="242" t="s">
        <v>175</v>
      </c>
      <c r="C168" s="332">
        <v>-9150.57</v>
      </c>
      <c r="D168" s="121">
        <v>-16729.830000000002</v>
      </c>
      <c r="E168" s="121">
        <v>-9150.57</v>
      </c>
      <c r="F168" s="121">
        <v>-92.43</v>
      </c>
      <c r="G168" s="121">
        <v>-207967.5</v>
      </c>
      <c r="H168" s="121">
        <v>-328769.23499999999</v>
      </c>
      <c r="I168" s="121">
        <v>2452029.1786533692</v>
      </c>
      <c r="J168" s="34">
        <v>1665290.1826260842</v>
      </c>
      <c r="K168" s="34">
        <v>-837147.89688045066</v>
      </c>
      <c r="L168" s="34">
        <v>320704.87065317744</v>
      </c>
      <c r="M168" s="34">
        <v>16637.400000000001</v>
      </c>
      <c r="N168" s="254">
        <f>SUM(LisäyksetVähennykset[[#This Row],[Kuntien yhdistymisavustus (-0,99 €/as)]:[Vuonna 2023 käyttämättä jääneiden yhdistymisavustusten palautus]])</f>
        <v>3045653.6000521802</v>
      </c>
      <c r="O168" s="112"/>
    </row>
    <row r="169" spans="1:15" s="45" customFormat="1" x14ac:dyDescent="0.25">
      <c r="A169" s="242">
        <v>543</v>
      </c>
      <c r="B169" s="242" t="s">
        <v>176</v>
      </c>
      <c r="C169" s="332">
        <v>-44013.42</v>
      </c>
      <c r="D169" s="121">
        <v>-80468.98</v>
      </c>
      <c r="E169" s="121">
        <v>-44013.42</v>
      </c>
      <c r="F169" s="121">
        <v>-444.58</v>
      </c>
      <c r="G169" s="121">
        <v>-1000305</v>
      </c>
      <c r="H169" s="121">
        <v>-1773385.575</v>
      </c>
      <c r="I169" s="121">
        <v>5233977.5570725771</v>
      </c>
      <c r="J169" s="34">
        <v>2992849.2983238832</v>
      </c>
      <c r="K169" s="34">
        <v>-4026606.2100520479</v>
      </c>
      <c r="L169" s="34">
        <v>1542561.629286916</v>
      </c>
      <c r="M169" s="34">
        <v>80024.400000000009</v>
      </c>
      <c r="N169" s="254">
        <f>SUM(LisäyksetVähennykset[[#This Row],[Kuntien yhdistymisavustus (-0,99 €/as)]:[Vuonna 2023 käyttämättä jääneiden yhdistymisavustusten palautus]])</f>
        <v>2880175.6996313292</v>
      </c>
      <c r="O169" s="112"/>
    </row>
    <row r="170" spans="1:15" s="45" customFormat="1" x14ac:dyDescent="0.25">
      <c r="A170" s="242">
        <v>545</v>
      </c>
      <c r="B170" s="242" t="s">
        <v>177</v>
      </c>
      <c r="C170" s="332">
        <v>-9488.16</v>
      </c>
      <c r="D170" s="121">
        <v>-17347.04</v>
      </c>
      <c r="E170" s="121">
        <v>-9488.16</v>
      </c>
      <c r="F170" s="121">
        <v>-95.84</v>
      </c>
      <c r="G170" s="121">
        <v>-215640</v>
      </c>
      <c r="H170" s="121">
        <v>-79379.12</v>
      </c>
      <c r="I170" s="121">
        <v>1844380.1191372457</v>
      </c>
      <c r="J170" s="34">
        <v>1425587.826921049</v>
      </c>
      <c r="K170" s="34">
        <v>-868032.61318860098</v>
      </c>
      <c r="L170" s="34">
        <v>332536.56608677405</v>
      </c>
      <c r="M170" s="34">
        <v>17251.2</v>
      </c>
      <c r="N170" s="254">
        <f>SUM(LisäyksetVähennykset[[#This Row],[Kuntien yhdistymisavustus (-0,99 €/as)]:[Vuonna 2023 käyttämättä jääneiden yhdistymisavustusten palautus]])</f>
        <v>2420284.7789564678</v>
      </c>
      <c r="O170" s="112"/>
    </row>
    <row r="171" spans="1:15" s="45" customFormat="1" x14ac:dyDescent="0.25">
      <c r="A171" s="242">
        <v>560</v>
      </c>
      <c r="B171" s="242" t="s">
        <v>178</v>
      </c>
      <c r="C171" s="332">
        <v>-15577.65</v>
      </c>
      <c r="D171" s="121">
        <v>-28480.350000000002</v>
      </c>
      <c r="E171" s="121">
        <v>-15577.65</v>
      </c>
      <c r="F171" s="121">
        <v>-157.35</v>
      </c>
      <c r="G171" s="121">
        <v>-354037.5</v>
      </c>
      <c r="H171" s="121">
        <v>-709485.97499999998</v>
      </c>
      <c r="I171" s="121">
        <v>142886.77238777475</v>
      </c>
      <c r="J171" s="34">
        <v>7232.7454679171988</v>
      </c>
      <c r="K171" s="34">
        <v>-1425134.9299376709</v>
      </c>
      <c r="L171" s="34">
        <v>545958.14559426019</v>
      </c>
      <c r="M171" s="34">
        <v>28323</v>
      </c>
      <c r="N171" s="254">
        <f>SUM(LisäyksetVähennykset[[#This Row],[Kuntien yhdistymisavustus (-0,99 €/as)]:[Vuonna 2023 käyttämättä jääneiden yhdistymisavustusten palautus]])</f>
        <v>-1824050.7414877187</v>
      </c>
      <c r="O171" s="112"/>
    </row>
    <row r="172" spans="1:15" s="45" customFormat="1" x14ac:dyDescent="0.25">
      <c r="A172" s="242">
        <v>561</v>
      </c>
      <c r="B172" s="242" t="s">
        <v>179</v>
      </c>
      <c r="C172" s="332">
        <v>-1303.83</v>
      </c>
      <c r="D172" s="121">
        <v>-2383.77</v>
      </c>
      <c r="E172" s="121">
        <v>-1303.83</v>
      </c>
      <c r="F172" s="121">
        <v>-13.17</v>
      </c>
      <c r="G172" s="121">
        <v>-29632.5</v>
      </c>
      <c r="H172" s="121">
        <v>-19956.45</v>
      </c>
      <c r="I172" s="121">
        <v>397976.52731554653</v>
      </c>
      <c r="J172" s="34">
        <v>316075.24788651336</v>
      </c>
      <c r="K172" s="34">
        <v>-119282.0275009795</v>
      </c>
      <c r="L172" s="34">
        <v>45696.020193685457</v>
      </c>
      <c r="M172" s="34">
        <v>2370.6</v>
      </c>
      <c r="N172" s="254">
        <f>SUM(LisäyksetVähennykset[[#This Row],[Kuntien yhdistymisavustus (-0,99 €/as)]:[Vuonna 2023 käyttämättä jääneiden yhdistymisavustusten palautus]])</f>
        <v>588242.81789476576</v>
      </c>
      <c r="O172" s="112"/>
    </row>
    <row r="173" spans="1:15" s="45" customFormat="1" x14ac:dyDescent="0.25">
      <c r="A173" s="242">
        <v>562</v>
      </c>
      <c r="B173" s="242" t="s">
        <v>180</v>
      </c>
      <c r="C173" s="332">
        <v>-8845.65</v>
      </c>
      <c r="D173" s="121">
        <v>-16172.35</v>
      </c>
      <c r="E173" s="121">
        <v>-8845.65</v>
      </c>
      <c r="F173" s="121">
        <v>-89.350000000000009</v>
      </c>
      <c r="G173" s="121">
        <v>-201037.5</v>
      </c>
      <c r="H173" s="121">
        <v>-271039.6225</v>
      </c>
      <c r="I173" s="121">
        <v>-14697.310719990495</v>
      </c>
      <c r="J173" s="34">
        <v>-4154.4599028903522</v>
      </c>
      <c r="K173" s="34">
        <v>-809252.02408599225</v>
      </c>
      <c r="L173" s="34">
        <v>310018.17800347728</v>
      </c>
      <c r="M173" s="34">
        <v>16083</v>
      </c>
      <c r="N173" s="254">
        <f>SUM(LisäyksetVähennykset[[#This Row],[Kuntien yhdistymisavustus (-0,99 €/as)]:[Vuonna 2023 käyttämättä jääneiden yhdistymisavustusten palautus]])</f>
        <v>-1008032.7392053959</v>
      </c>
      <c r="O173" s="112"/>
    </row>
    <row r="174" spans="1:15" s="45" customFormat="1" x14ac:dyDescent="0.25">
      <c r="A174" s="242">
        <v>563</v>
      </c>
      <c r="B174" s="242" t="s">
        <v>181</v>
      </c>
      <c r="C174" s="332">
        <v>-6954.75</v>
      </c>
      <c r="D174" s="121">
        <v>-12715.25</v>
      </c>
      <c r="E174" s="121">
        <v>-6954.75</v>
      </c>
      <c r="F174" s="121">
        <v>-70.25</v>
      </c>
      <c r="G174" s="121">
        <v>-158062.5</v>
      </c>
      <c r="H174" s="121">
        <v>-202190.71</v>
      </c>
      <c r="I174" s="121">
        <v>-675793.02046721533</v>
      </c>
      <c r="J174" s="34">
        <v>-1008035.4003974086</v>
      </c>
      <c r="K174" s="34">
        <v>-636261.38435412373</v>
      </c>
      <c r="L174" s="34">
        <v>243746.80475371325</v>
      </c>
      <c r="M174" s="34">
        <v>12645</v>
      </c>
      <c r="N174" s="254">
        <f>SUM(LisäyksetVähennykset[[#This Row],[Kuntien yhdistymisavustus (-0,99 €/as)]:[Vuonna 2023 käyttämättä jääneiden yhdistymisavustusten palautus]])</f>
        <v>-2450646.2104650345</v>
      </c>
      <c r="O174" s="112"/>
    </row>
    <row r="175" spans="1:15" s="45" customFormat="1" x14ac:dyDescent="0.25">
      <c r="A175" s="242">
        <v>564</v>
      </c>
      <c r="B175" s="242" t="s">
        <v>182</v>
      </c>
      <c r="C175" s="332">
        <v>-209729.52</v>
      </c>
      <c r="D175" s="121">
        <v>-383444.88</v>
      </c>
      <c r="E175" s="121">
        <v>-209729.52</v>
      </c>
      <c r="F175" s="121">
        <v>-2118.48</v>
      </c>
      <c r="G175" s="121">
        <v>-4766580</v>
      </c>
      <c r="H175" s="121">
        <v>-11371140.5185</v>
      </c>
      <c r="I175" s="121">
        <v>-14761047.961879341</v>
      </c>
      <c r="J175" s="34">
        <v>-5115022.5986739183</v>
      </c>
      <c r="K175" s="34">
        <v>-19187288.505715646</v>
      </c>
      <c r="L175" s="34">
        <v>7350501.5079664979</v>
      </c>
      <c r="M175" s="34">
        <v>381326.4</v>
      </c>
      <c r="N175" s="254">
        <f>SUM(LisäyksetVähennykset[[#This Row],[Kuntien yhdistymisavustus (-0,99 €/as)]:[Vuonna 2023 käyttämättä jääneiden yhdistymisavustusten palautus]])</f>
        <v>-48274274.07680241</v>
      </c>
      <c r="O175" s="112"/>
    </row>
    <row r="176" spans="1:15" s="45" customFormat="1" x14ac:dyDescent="0.25">
      <c r="A176" s="242">
        <v>576</v>
      </c>
      <c r="B176" s="242" t="s">
        <v>183</v>
      </c>
      <c r="C176" s="332">
        <v>-2722.5</v>
      </c>
      <c r="D176" s="121">
        <v>-4977.5</v>
      </c>
      <c r="E176" s="121">
        <v>-2722.5</v>
      </c>
      <c r="F176" s="121">
        <v>-27.5</v>
      </c>
      <c r="G176" s="121">
        <v>-61875</v>
      </c>
      <c r="H176" s="121">
        <v>-79106.404999999999</v>
      </c>
      <c r="I176" s="121">
        <v>361001.78521974734</v>
      </c>
      <c r="J176" s="34">
        <v>366103.30700364022</v>
      </c>
      <c r="K176" s="34">
        <v>-249070.29280766411</v>
      </c>
      <c r="L176" s="34">
        <v>95416.898658037215</v>
      </c>
      <c r="M176" s="34">
        <v>4950</v>
      </c>
      <c r="N176" s="254">
        <f>SUM(LisäyksetVähennykset[[#This Row],[Kuntien yhdistymisavustus (-0,99 €/as)]:[Vuonna 2023 käyttämättä jääneiden yhdistymisavustusten palautus]])</f>
        <v>426970.29307376058</v>
      </c>
      <c r="O176" s="112"/>
    </row>
    <row r="177" spans="1:15" s="45" customFormat="1" x14ac:dyDescent="0.25">
      <c r="A177" s="242">
        <v>577</v>
      </c>
      <c r="B177" s="242" t="s">
        <v>184</v>
      </c>
      <c r="C177" s="332">
        <v>-11026.62</v>
      </c>
      <c r="D177" s="121">
        <v>-20159.78</v>
      </c>
      <c r="E177" s="121">
        <v>-11026.62</v>
      </c>
      <c r="F177" s="121">
        <v>-111.38</v>
      </c>
      <c r="G177" s="121">
        <v>-250605</v>
      </c>
      <c r="H177" s="121">
        <v>-375507.49</v>
      </c>
      <c r="I177" s="121">
        <v>320052.1982920107</v>
      </c>
      <c r="J177" s="34">
        <v>-73794.077710025405</v>
      </c>
      <c r="K177" s="34">
        <v>-1008779.9713788228</v>
      </c>
      <c r="L177" s="34">
        <v>386455.78809207946</v>
      </c>
      <c r="M177" s="34">
        <v>20048.400000000001</v>
      </c>
      <c r="N177" s="254">
        <f>SUM(LisäyksetVähennykset[[#This Row],[Kuntien yhdistymisavustus (-0,99 €/as)]:[Vuonna 2023 käyttämättä jääneiden yhdistymisavustusten palautus]])</f>
        <v>-1024454.552704758</v>
      </c>
      <c r="O177" s="112"/>
    </row>
    <row r="178" spans="1:15" s="45" customFormat="1" x14ac:dyDescent="0.25">
      <c r="A178" s="242">
        <v>578</v>
      </c>
      <c r="B178" s="242" t="s">
        <v>185</v>
      </c>
      <c r="C178" s="332">
        <v>-3069</v>
      </c>
      <c r="D178" s="121">
        <v>-5611</v>
      </c>
      <c r="E178" s="121">
        <v>-3069</v>
      </c>
      <c r="F178" s="121">
        <v>-31</v>
      </c>
      <c r="G178" s="121">
        <v>-69750</v>
      </c>
      <c r="H178" s="121">
        <v>-119593.35</v>
      </c>
      <c r="I178" s="121">
        <v>-339452.04647386627</v>
      </c>
      <c r="J178" s="34">
        <v>-252865.65966691962</v>
      </c>
      <c r="K178" s="34">
        <v>-280770.1482559123</v>
      </c>
      <c r="L178" s="34">
        <v>107560.86757815105</v>
      </c>
      <c r="M178" s="34">
        <v>5580</v>
      </c>
      <c r="N178" s="254">
        <f>SUM(LisäyksetVähennykset[[#This Row],[Kuntien yhdistymisavustus (-0,99 €/as)]:[Vuonna 2023 käyttämättä jääneiden yhdistymisavustusten palautus]])</f>
        <v>-961070.3368185471</v>
      </c>
      <c r="O178" s="112"/>
    </row>
    <row r="179" spans="1:15" s="45" customFormat="1" x14ac:dyDescent="0.25">
      <c r="A179" s="242">
        <v>580</v>
      </c>
      <c r="B179" s="242" t="s">
        <v>186</v>
      </c>
      <c r="C179" s="332">
        <v>-4393.62</v>
      </c>
      <c r="D179" s="121">
        <v>-8032.7800000000007</v>
      </c>
      <c r="E179" s="121">
        <v>-4393.62</v>
      </c>
      <c r="F179" s="121">
        <v>-44.38</v>
      </c>
      <c r="G179" s="121">
        <v>-99855</v>
      </c>
      <c r="H179" s="121">
        <v>-127250.505</v>
      </c>
      <c r="I179" s="121">
        <v>-390449.13455856533</v>
      </c>
      <c r="J179" s="34">
        <v>2039.9697735377522</v>
      </c>
      <c r="K179" s="34">
        <v>-401954.16708378668</v>
      </c>
      <c r="L179" s="34">
        <v>153985.52590704334</v>
      </c>
      <c r="M179" s="34">
        <v>7988.4000000000005</v>
      </c>
      <c r="N179" s="254">
        <f>SUM(LisäyksetVähennykset[[#This Row],[Kuntien yhdistymisavustus (-0,99 €/as)]:[Vuonna 2023 käyttämättä jääneiden yhdistymisavustusten palautus]])</f>
        <v>-872359.31096177094</v>
      </c>
      <c r="O179" s="112"/>
    </row>
    <row r="180" spans="1:15" s="45" customFormat="1" x14ac:dyDescent="0.25">
      <c r="A180" s="242">
        <v>581</v>
      </c>
      <c r="B180" s="242" t="s">
        <v>187</v>
      </c>
      <c r="C180" s="332">
        <v>-6177.6</v>
      </c>
      <c r="D180" s="121">
        <v>-11294.4</v>
      </c>
      <c r="E180" s="121">
        <v>-6177.6</v>
      </c>
      <c r="F180" s="121">
        <v>-62.4</v>
      </c>
      <c r="G180" s="121">
        <v>-140400</v>
      </c>
      <c r="H180" s="121">
        <v>-208326.95499999999</v>
      </c>
      <c r="I180" s="121">
        <v>-448062.98222282249</v>
      </c>
      <c r="J180" s="34">
        <v>-312295.27670908143</v>
      </c>
      <c r="K180" s="34">
        <v>-565163.13713448145</v>
      </c>
      <c r="L180" s="34">
        <v>216509.61731860082</v>
      </c>
      <c r="M180" s="34">
        <v>11232</v>
      </c>
      <c r="N180" s="254">
        <f>SUM(LisäyksetVähennykset[[#This Row],[Kuntien yhdistymisavustus (-0,99 €/as)]:[Vuonna 2023 käyttämättä jääneiden yhdistymisavustusten palautus]])</f>
        <v>-1470218.7337477845</v>
      </c>
      <c r="O180" s="112"/>
    </row>
    <row r="181" spans="1:15" s="45" customFormat="1" x14ac:dyDescent="0.25">
      <c r="A181" s="242">
        <v>583</v>
      </c>
      <c r="B181" s="242" t="s">
        <v>188</v>
      </c>
      <c r="C181" s="332">
        <v>-937.53</v>
      </c>
      <c r="D181" s="121">
        <v>-1714.0700000000002</v>
      </c>
      <c r="E181" s="121">
        <v>-937.53</v>
      </c>
      <c r="F181" s="121">
        <v>-9.4700000000000006</v>
      </c>
      <c r="G181" s="121">
        <v>-21307.5</v>
      </c>
      <c r="H181" s="121">
        <v>-11595.81</v>
      </c>
      <c r="I181" s="121">
        <v>-506309.77841848164</v>
      </c>
      <c r="J181" s="34">
        <v>331401.50762371108</v>
      </c>
      <c r="K181" s="34">
        <v>-85770.751741402884</v>
      </c>
      <c r="L181" s="34">
        <v>32858.110192422275</v>
      </c>
      <c r="M181" s="34">
        <v>1704.6000000000001</v>
      </c>
      <c r="N181" s="254">
        <f>SUM(LisäyksetVähennykset[[#This Row],[Kuntien yhdistymisavustus (-0,99 €/as)]:[Vuonna 2023 käyttämättä jääneiden yhdistymisavustusten palautus]])</f>
        <v>-262618.22234375117</v>
      </c>
      <c r="O181" s="112"/>
    </row>
    <row r="182" spans="1:15" s="45" customFormat="1" x14ac:dyDescent="0.25">
      <c r="A182" s="242">
        <v>584</v>
      </c>
      <c r="B182" s="242" t="s">
        <v>189</v>
      </c>
      <c r="C182" s="332">
        <v>-2626.47</v>
      </c>
      <c r="D182" s="121">
        <v>-4801.93</v>
      </c>
      <c r="E182" s="121">
        <v>-2626.47</v>
      </c>
      <c r="F182" s="121">
        <v>-26.53</v>
      </c>
      <c r="G182" s="121">
        <v>-59692.5</v>
      </c>
      <c r="H182" s="121">
        <v>-39412.205000000002</v>
      </c>
      <c r="I182" s="121">
        <v>-416187.28131920501</v>
      </c>
      <c r="J182" s="34">
        <v>-410950.04017287237</v>
      </c>
      <c r="K182" s="34">
        <v>-240284.90429772105</v>
      </c>
      <c r="L182" s="34">
        <v>92051.284414462818</v>
      </c>
      <c r="M182" s="34">
        <v>4775.4000000000005</v>
      </c>
      <c r="N182" s="254">
        <f>SUM(LisäyksetVähennykset[[#This Row],[Kuntien yhdistymisavustus (-0,99 €/as)]:[Vuonna 2023 käyttämättä jääneiden yhdistymisavustusten palautus]])</f>
        <v>-1079781.6463753358</v>
      </c>
      <c r="O182" s="112"/>
    </row>
    <row r="183" spans="1:15" s="45" customFormat="1" x14ac:dyDescent="0.25">
      <c r="A183" s="242">
        <v>588</v>
      </c>
      <c r="B183" s="242" t="s">
        <v>190</v>
      </c>
      <c r="C183" s="332">
        <v>-1584</v>
      </c>
      <c r="D183" s="121">
        <v>-2896</v>
      </c>
      <c r="E183" s="121">
        <v>-1584</v>
      </c>
      <c r="F183" s="121">
        <v>-16</v>
      </c>
      <c r="G183" s="121">
        <v>-36000</v>
      </c>
      <c r="H183" s="121">
        <v>-45103.695</v>
      </c>
      <c r="I183" s="121">
        <v>-632536.93443983898</v>
      </c>
      <c r="J183" s="34">
        <v>-349323.86217131256</v>
      </c>
      <c r="K183" s="34">
        <v>-144913.62490627731</v>
      </c>
      <c r="L183" s="34">
        <v>55515.286491948929</v>
      </c>
      <c r="M183" s="34">
        <v>2880</v>
      </c>
      <c r="N183" s="254">
        <f>SUM(LisäyksetVähennykset[[#This Row],[Kuntien yhdistymisavustus (-0,99 €/as)]:[Vuonna 2023 käyttämättä jääneiden yhdistymisavustusten palautus]])</f>
        <v>-1155562.8300254799</v>
      </c>
      <c r="O183" s="112"/>
    </row>
    <row r="184" spans="1:15" s="45" customFormat="1" x14ac:dyDescent="0.25">
      <c r="A184" s="242">
        <v>592</v>
      </c>
      <c r="B184" s="242" t="s">
        <v>191</v>
      </c>
      <c r="C184" s="332">
        <v>-3614.49</v>
      </c>
      <c r="D184" s="121">
        <v>-6608.31</v>
      </c>
      <c r="E184" s="121">
        <v>-3614.49</v>
      </c>
      <c r="F184" s="121">
        <v>-36.51</v>
      </c>
      <c r="G184" s="121">
        <v>-82147.5</v>
      </c>
      <c r="H184" s="121">
        <v>-114209.13250000001</v>
      </c>
      <c r="I184" s="121">
        <v>-423633.16340313992</v>
      </c>
      <c r="J184" s="34">
        <v>-305451.04628039506</v>
      </c>
      <c r="K184" s="34">
        <v>-330674.77783301153</v>
      </c>
      <c r="L184" s="34">
        <v>126678.94436381596</v>
      </c>
      <c r="M184" s="34">
        <v>6571.8</v>
      </c>
      <c r="N184" s="254">
        <f>SUM(LisäyksetVähennykset[[#This Row],[Kuntien yhdistymisavustus (-0,99 €/as)]:[Vuonna 2023 käyttämättä jääneiden yhdistymisavustusten palautus]])</f>
        <v>-1136738.6756527305</v>
      </c>
      <c r="O184" s="112"/>
    </row>
    <row r="185" spans="1:15" s="45" customFormat="1" x14ac:dyDescent="0.25">
      <c r="A185" s="242">
        <v>593</v>
      </c>
      <c r="B185" s="242" t="s">
        <v>192</v>
      </c>
      <c r="C185" s="332">
        <v>-16906.23</v>
      </c>
      <c r="D185" s="121">
        <v>-30909.370000000003</v>
      </c>
      <c r="E185" s="121">
        <v>-16906.23</v>
      </c>
      <c r="F185" s="121">
        <v>-170.77</v>
      </c>
      <c r="G185" s="121">
        <v>-384232.5</v>
      </c>
      <c r="H185" s="121">
        <v>-836614.88425</v>
      </c>
      <c r="I185" s="121">
        <v>-1527706.2598609906</v>
      </c>
      <c r="J185" s="34">
        <v>-1443681.2158933189</v>
      </c>
      <c r="K185" s="34">
        <v>-1546681.2328278108</v>
      </c>
      <c r="L185" s="34">
        <v>592521.59213938238</v>
      </c>
      <c r="M185" s="34">
        <v>30738.600000000002</v>
      </c>
      <c r="N185" s="254">
        <f>SUM(LisäyksetVähennykset[[#This Row],[Kuntien yhdistymisavustus (-0,99 €/as)]:[Vuonna 2023 käyttämättä jääneiden yhdistymisavustusten palautus]])</f>
        <v>-5180548.5006927382</v>
      </c>
      <c r="O185" s="112"/>
    </row>
    <row r="186" spans="1:15" s="45" customFormat="1" x14ac:dyDescent="0.25">
      <c r="A186" s="242">
        <v>595</v>
      </c>
      <c r="B186" s="242" t="s">
        <v>193</v>
      </c>
      <c r="C186" s="332">
        <v>-4098.6000000000004</v>
      </c>
      <c r="D186" s="121">
        <v>-7493.4000000000005</v>
      </c>
      <c r="E186" s="121">
        <v>-4098.6000000000004</v>
      </c>
      <c r="F186" s="121">
        <v>-41.4</v>
      </c>
      <c r="G186" s="121">
        <v>-93150</v>
      </c>
      <c r="H186" s="121">
        <v>-141915.08499999999</v>
      </c>
      <c r="I186" s="121">
        <v>975549.52950968326</v>
      </c>
      <c r="J186" s="34">
        <v>290750.00379958708</v>
      </c>
      <c r="K186" s="34">
        <v>-374964.00444499252</v>
      </c>
      <c r="L186" s="34">
        <v>143645.80379791785</v>
      </c>
      <c r="M186" s="34">
        <v>7452</v>
      </c>
      <c r="N186" s="254">
        <f>SUM(LisäyksetVähennykset[[#This Row],[Kuntien yhdistymisavustus (-0,99 €/as)]:[Vuonna 2023 käyttämättä jääneiden yhdistymisavustusten palautus]])</f>
        <v>791636.2476621957</v>
      </c>
      <c r="O186" s="112"/>
    </row>
    <row r="187" spans="1:15" s="45" customFormat="1" x14ac:dyDescent="0.25">
      <c r="A187" s="242">
        <v>598</v>
      </c>
      <c r="B187" s="242" t="s">
        <v>194</v>
      </c>
      <c r="C187" s="332">
        <v>-19014.93</v>
      </c>
      <c r="D187" s="121">
        <v>-34764.67</v>
      </c>
      <c r="E187" s="121">
        <v>-19014.93</v>
      </c>
      <c r="F187" s="121">
        <v>-192.07</v>
      </c>
      <c r="G187" s="121">
        <v>-432157.5</v>
      </c>
      <c r="H187" s="121">
        <v>-952106.79700000002</v>
      </c>
      <c r="I187" s="121">
        <v>-7083803.5477295332</v>
      </c>
      <c r="J187" s="34">
        <v>-3646603.0390511206</v>
      </c>
      <c r="K187" s="34">
        <v>-1739597.4959842926</v>
      </c>
      <c r="L187" s="34">
        <v>666426.31728178938</v>
      </c>
      <c r="M187" s="34">
        <v>34572.6</v>
      </c>
      <c r="N187" s="254">
        <f>SUM(LisäyksetVähennykset[[#This Row],[Kuntien yhdistymisavustus (-0,99 €/as)]:[Vuonna 2023 käyttämättä jääneiden yhdistymisavustusten palautus]])</f>
        <v>-13226256.062483156</v>
      </c>
      <c r="O187" s="112"/>
    </row>
    <row r="188" spans="1:15" s="45" customFormat="1" x14ac:dyDescent="0.25">
      <c r="A188" s="242">
        <v>599</v>
      </c>
      <c r="B188" s="242" t="s">
        <v>195</v>
      </c>
      <c r="C188" s="332">
        <v>-11093.94</v>
      </c>
      <c r="D188" s="121">
        <v>-20282.86</v>
      </c>
      <c r="E188" s="121">
        <v>-11093.94</v>
      </c>
      <c r="F188" s="121">
        <v>-112.06</v>
      </c>
      <c r="G188" s="121">
        <v>-252135</v>
      </c>
      <c r="H188" s="121">
        <v>-93152.381450000001</v>
      </c>
      <c r="I188" s="121">
        <v>-1977350.292713634</v>
      </c>
      <c r="J188" s="34">
        <v>-1772965.7760802121</v>
      </c>
      <c r="K188" s="34">
        <v>-1014938.8004373397</v>
      </c>
      <c r="L188" s="34">
        <v>388815.18776798731</v>
      </c>
      <c r="M188" s="34">
        <v>20170.8</v>
      </c>
      <c r="N188" s="254">
        <f>SUM(LisäyksetVähennykset[[#This Row],[Kuntien yhdistymisavustus (-0,99 €/as)]:[Vuonna 2023 käyttämättä jääneiden yhdistymisavustusten palautus]])</f>
        <v>-4744139.062913199</v>
      </c>
      <c r="O188" s="112"/>
    </row>
    <row r="189" spans="1:15" s="45" customFormat="1" x14ac:dyDescent="0.25">
      <c r="A189" s="242">
        <v>601</v>
      </c>
      <c r="B189" s="242" t="s">
        <v>196</v>
      </c>
      <c r="C189" s="332">
        <v>-3748.14</v>
      </c>
      <c r="D189" s="121">
        <v>-6852.66</v>
      </c>
      <c r="E189" s="121">
        <v>-3748.14</v>
      </c>
      <c r="F189" s="121">
        <v>-37.86</v>
      </c>
      <c r="G189" s="121">
        <v>-85185</v>
      </c>
      <c r="H189" s="121">
        <v>-102081.715</v>
      </c>
      <c r="I189" s="121">
        <v>775514.27343585633</v>
      </c>
      <c r="J189" s="34">
        <v>385915.74537423142</v>
      </c>
      <c r="K189" s="34">
        <v>-342901.86493447865</v>
      </c>
      <c r="L189" s="34">
        <v>131363.04666157416</v>
      </c>
      <c r="M189" s="34">
        <v>6814.8</v>
      </c>
      <c r="N189" s="254">
        <f>SUM(LisäyksetVähennykset[[#This Row],[Kuntien yhdistymisavustus (-0,99 €/as)]:[Vuonna 2023 käyttämättä jääneiden yhdistymisavustusten palautus]])</f>
        <v>755052.48553718324</v>
      </c>
      <c r="O189" s="112"/>
    </row>
    <row r="190" spans="1:15" s="45" customFormat="1" x14ac:dyDescent="0.25">
      <c r="A190" s="242">
        <v>604</v>
      </c>
      <c r="B190" s="242" t="s">
        <v>197</v>
      </c>
      <c r="C190" s="332">
        <v>-20200.95</v>
      </c>
      <c r="D190" s="121">
        <v>-36933.050000000003</v>
      </c>
      <c r="E190" s="121">
        <v>-20200.95</v>
      </c>
      <c r="F190" s="121">
        <v>-204.05</v>
      </c>
      <c r="G190" s="121">
        <v>-459112.5</v>
      </c>
      <c r="H190" s="121">
        <v>-654006.495</v>
      </c>
      <c r="I190" s="121">
        <v>3959736.1584065026</v>
      </c>
      <c r="J190" s="34">
        <v>1827181.6243559737</v>
      </c>
      <c r="K190" s="34">
        <v>-1848101.5726328676</v>
      </c>
      <c r="L190" s="34">
        <v>707993.38804263622</v>
      </c>
      <c r="M190" s="34">
        <v>36729</v>
      </c>
      <c r="N190" s="254">
        <f>SUM(LisäyksetVähennykset[[#This Row],[Kuntien yhdistymisavustus (-0,99 €/as)]:[Vuonna 2023 käyttämättä jääneiden yhdistymisavustusten palautus]])</f>
        <v>3492880.6031722445</v>
      </c>
      <c r="O190" s="112"/>
    </row>
    <row r="191" spans="1:15" s="45" customFormat="1" x14ac:dyDescent="0.25">
      <c r="A191" s="242">
        <v>607</v>
      </c>
      <c r="B191" s="242" t="s">
        <v>198</v>
      </c>
      <c r="C191" s="332">
        <v>-4043.16</v>
      </c>
      <c r="D191" s="121">
        <v>-7392.04</v>
      </c>
      <c r="E191" s="121">
        <v>-4043.16</v>
      </c>
      <c r="F191" s="121">
        <v>-40.840000000000003</v>
      </c>
      <c r="G191" s="121">
        <v>-91890</v>
      </c>
      <c r="H191" s="121">
        <v>-153895.74</v>
      </c>
      <c r="I191" s="121">
        <v>-553300.11810468417</v>
      </c>
      <c r="J191" s="34">
        <v>-128391.8475495684</v>
      </c>
      <c r="K191" s="34">
        <v>-369892.02757327282</v>
      </c>
      <c r="L191" s="34">
        <v>141702.76877069965</v>
      </c>
      <c r="M191" s="34">
        <v>7351.2</v>
      </c>
      <c r="N191" s="254">
        <f>SUM(LisäyksetVähennykset[[#This Row],[Kuntien yhdistymisavustus (-0,99 €/as)]:[Vuonna 2023 käyttämättä jääneiden yhdistymisavustusten palautus]])</f>
        <v>-1163834.9644568257</v>
      </c>
      <c r="O191" s="112"/>
    </row>
    <row r="192" spans="1:15" s="45" customFormat="1" x14ac:dyDescent="0.25">
      <c r="A192" s="242">
        <v>608</v>
      </c>
      <c r="B192" s="242" t="s">
        <v>199</v>
      </c>
      <c r="C192" s="332">
        <v>-1960.2</v>
      </c>
      <c r="D192" s="121">
        <v>-3583.8</v>
      </c>
      <c r="E192" s="121">
        <v>-1960.2</v>
      </c>
      <c r="F192" s="121">
        <v>-19.8</v>
      </c>
      <c r="G192" s="121">
        <v>-44550</v>
      </c>
      <c r="H192" s="121">
        <v>-38206.934999999998</v>
      </c>
      <c r="I192" s="121">
        <v>-196109.86067561628</v>
      </c>
      <c r="J192" s="34">
        <v>-137805.76687624957</v>
      </c>
      <c r="K192" s="34">
        <v>-179330.61082151814</v>
      </c>
      <c r="L192" s="34">
        <v>68700.167033786798</v>
      </c>
      <c r="M192" s="34">
        <v>3564</v>
      </c>
      <c r="N192" s="254">
        <f>SUM(LisäyksetVähennykset[[#This Row],[Kuntien yhdistymisavustus (-0,99 €/as)]:[Vuonna 2023 käyttämättä jääneiden yhdistymisavustusten palautus]])</f>
        <v>-531263.00633959717</v>
      </c>
      <c r="O192" s="112"/>
    </row>
    <row r="193" spans="1:15" s="45" customFormat="1" x14ac:dyDescent="0.25">
      <c r="A193" s="242">
        <v>609</v>
      </c>
      <c r="B193" s="242" t="s">
        <v>200</v>
      </c>
      <c r="C193" s="332">
        <v>-82372.95</v>
      </c>
      <c r="D193" s="121">
        <v>-150601.05000000002</v>
      </c>
      <c r="E193" s="121">
        <v>-82372.95</v>
      </c>
      <c r="F193" s="121">
        <v>-832.05000000000007</v>
      </c>
      <c r="G193" s="121">
        <v>-1872112.5</v>
      </c>
      <c r="H193" s="121">
        <v>-4534034.6824500002</v>
      </c>
      <c r="I193" s="121">
        <v>-15791580.061469169</v>
      </c>
      <c r="J193" s="34">
        <v>-4223262.203986235</v>
      </c>
      <c r="K193" s="34">
        <v>-7535961.3502042517</v>
      </c>
      <c r="L193" s="34">
        <v>2886968.3828516314</v>
      </c>
      <c r="M193" s="34">
        <v>149769</v>
      </c>
      <c r="N193" s="254">
        <f>SUM(LisäyksetVähennykset[[#This Row],[Kuntien yhdistymisavustus (-0,99 €/as)]:[Vuonna 2023 käyttämättä jääneiden yhdistymisavustusten palautus]])</f>
        <v>-31236392.415258028</v>
      </c>
      <c r="O193" s="112"/>
    </row>
    <row r="194" spans="1:15" s="45" customFormat="1" x14ac:dyDescent="0.25">
      <c r="A194" s="240">
        <v>611</v>
      </c>
      <c r="B194" s="242" t="s">
        <v>201</v>
      </c>
      <c r="C194" s="332">
        <v>-4960.8900000000003</v>
      </c>
      <c r="D194" s="121">
        <v>-9069.91</v>
      </c>
      <c r="E194" s="121">
        <v>-4960.8900000000003</v>
      </c>
      <c r="F194" s="121">
        <v>-50.11</v>
      </c>
      <c r="G194" s="121">
        <v>-112747.5</v>
      </c>
      <c r="H194" s="121">
        <v>-106489.645</v>
      </c>
      <c r="I194" s="121">
        <v>516078.08943939657</v>
      </c>
      <c r="J194" s="121">
        <v>150700.77149704285</v>
      </c>
      <c r="K194" s="121">
        <v>-453851.35900334723</v>
      </c>
      <c r="L194" s="121">
        <v>173866.93788197255</v>
      </c>
      <c r="M194" s="121">
        <v>9019.8000000000011</v>
      </c>
      <c r="N194" s="254">
        <f>SUM(LisäyksetVähennykset[[#This Row],[Kuntien yhdistymisavustus (-0,99 €/as)]:[Vuonna 2023 käyttämättä jääneiden yhdistymisavustusten palautus]])</f>
        <v>157535.29481506473</v>
      </c>
      <c r="O194" s="112"/>
    </row>
    <row r="195" spans="1:15" s="45" customFormat="1" x14ac:dyDescent="0.25">
      <c r="A195" s="242">
        <v>614</v>
      </c>
      <c r="B195" s="242" t="s">
        <v>202</v>
      </c>
      <c r="C195" s="332">
        <v>-2969.0099999999998</v>
      </c>
      <c r="D195" s="121">
        <v>-5428.1900000000005</v>
      </c>
      <c r="E195" s="121">
        <v>-2969.0099999999998</v>
      </c>
      <c r="F195" s="121">
        <v>-29.990000000000002</v>
      </c>
      <c r="G195" s="121">
        <v>-67477.5</v>
      </c>
      <c r="H195" s="121">
        <v>-40823.815000000002</v>
      </c>
      <c r="I195" s="121">
        <v>-682283.78183482669</v>
      </c>
      <c r="J195" s="34">
        <v>-410944.64775938384</v>
      </c>
      <c r="K195" s="34">
        <v>-271622.47568370349</v>
      </c>
      <c r="L195" s="34">
        <v>104056.46511834676</v>
      </c>
      <c r="M195" s="34">
        <v>5398.2</v>
      </c>
      <c r="N195" s="254">
        <f>SUM(LisäyksetVähennykset[[#This Row],[Kuntien yhdistymisavustus (-0,99 €/as)]:[Vuonna 2023 käyttämättä jääneiden yhdistymisavustusten palautus]])</f>
        <v>-1375093.7551595673</v>
      </c>
      <c r="O195" s="112"/>
    </row>
    <row r="196" spans="1:15" s="45" customFormat="1" x14ac:dyDescent="0.25">
      <c r="A196" s="242">
        <v>615</v>
      </c>
      <c r="B196" s="242" t="s">
        <v>203</v>
      </c>
      <c r="C196" s="332">
        <v>-7526.97</v>
      </c>
      <c r="D196" s="121">
        <v>-13761.43</v>
      </c>
      <c r="E196" s="121">
        <v>-7526.97</v>
      </c>
      <c r="F196" s="121">
        <v>-76.03</v>
      </c>
      <c r="G196" s="121">
        <v>-171067.5</v>
      </c>
      <c r="H196" s="121">
        <v>-260506.4215</v>
      </c>
      <c r="I196" s="121">
        <v>2046202.4918174073</v>
      </c>
      <c r="J196" s="34">
        <v>349218.54907369835</v>
      </c>
      <c r="K196" s="34">
        <v>-688611.4313515164</v>
      </c>
      <c r="L196" s="34">
        <v>263801.70199892978</v>
      </c>
      <c r="M196" s="34">
        <v>13685.4</v>
      </c>
      <c r="N196" s="254">
        <f>SUM(LisäyksetVähennykset[[#This Row],[Kuntien yhdistymisavustus (-0,99 €/as)]:[Vuonna 2023 käyttämättä jääneiden yhdistymisavustusten palautus]])</f>
        <v>1523831.3900385189</v>
      </c>
      <c r="O196" s="112"/>
    </row>
    <row r="197" spans="1:15" s="45" customFormat="1" x14ac:dyDescent="0.25">
      <c r="A197" s="242">
        <v>616</v>
      </c>
      <c r="B197" s="242" t="s">
        <v>204</v>
      </c>
      <c r="C197" s="332">
        <v>-1788.93</v>
      </c>
      <c r="D197" s="121">
        <v>-3270.67</v>
      </c>
      <c r="E197" s="121">
        <v>-1788.93</v>
      </c>
      <c r="F197" s="121">
        <v>-18.07</v>
      </c>
      <c r="G197" s="121">
        <v>-40657.5</v>
      </c>
      <c r="H197" s="121">
        <v>-46000.584999999999</v>
      </c>
      <c r="I197" s="121">
        <v>-211724.65895705426</v>
      </c>
      <c r="J197" s="34">
        <v>-149995.72517772709</v>
      </c>
      <c r="K197" s="34">
        <v>-163661.82512852692</v>
      </c>
      <c r="L197" s="34">
        <v>62697.576681844817</v>
      </c>
      <c r="M197" s="34">
        <v>3252.6</v>
      </c>
      <c r="N197" s="254">
        <f>SUM(LisäyksetVähennykset[[#This Row],[Kuntien yhdistymisavustus (-0,99 €/as)]:[Vuonna 2023 käyttämättä jääneiden yhdistymisavustusten palautus]])</f>
        <v>-552956.71758146351</v>
      </c>
      <c r="O197" s="112"/>
    </row>
    <row r="198" spans="1:15" s="45" customFormat="1" x14ac:dyDescent="0.25">
      <c r="A198" s="242">
        <v>619</v>
      </c>
      <c r="B198" s="242" t="s">
        <v>205</v>
      </c>
      <c r="C198" s="332">
        <v>-2648.25</v>
      </c>
      <c r="D198" s="121">
        <v>-4841.75</v>
      </c>
      <c r="E198" s="121">
        <v>-2648.25</v>
      </c>
      <c r="F198" s="121">
        <v>-26.75</v>
      </c>
      <c r="G198" s="121">
        <v>-60187.5</v>
      </c>
      <c r="H198" s="121">
        <v>-103190.68</v>
      </c>
      <c r="I198" s="121">
        <v>773848.59838102816</v>
      </c>
      <c r="J198" s="34">
        <v>385780.19521208655</v>
      </c>
      <c r="K198" s="34">
        <v>-242277.46664018236</v>
      </c>
      <c r="L198" s="34">
        <v>92814.619603727115</v>
      </c>
      <c r="M198" s="34">
        <v>4815</v>
      </c>
      <c r="N198" s="254">
        <f>SUM(LisäyksetVähennykset[[#This Row],[Kuntien yhdistymisavustus (-0,99 €/as)]:[Vuonna 2023 käyttämättä jääneiden yhdistymisavustusten palautus]])</f>
        <v>841437.76655665936</v>
      </c>
      <c r="O198" s="112"/>
    </row>
    <row r="199" spans="1:15" s="45" customFormat="1" x14ac:dyDescent="0.25">
      <c r="A199" s="242">
        <v>620</v>
      </c>
      <c r="B199" s="246" t="s">
        <v>206</v>
      </c>
      <c r="C199" s="332">
        <v>-2356.1999999999998</v>
      </c>
      <c r="D199" s="121">
        <v>-4307.8</v>
      </c>
      <c r="E199" s="121">
        <v>-2356.1999999999998</v>
      </c>
      <c r="F199" s="121">
        <v>-23.8</v>
      </c>
      <c r="G199" s="121">
        <v>-53550</v>
      </c>
      <c r="H199" s="121">
        <v>-53154.83</v>
      </c>
      <c r="I199" s="121">
        <v>280238.32780430245</v>
      </c>
      <c r="J199" s="34">
        <v>335019.38552573917</v>
      </c>
      <c r="K199" s="34">
        <v>-215559.01704808749</v>
      </c>
      <c r="L199" s="34">
        <v>82578.988656774032</v>
      </c>
      <c r="M199" s="34">
        <v>4284</v>
      </c>
      <c r="N199" s="254">
        <f>SUM(LisäyksetVähennykset[[#This Row],[Kuntien yhdistymisavustus (-0,99 €/as)]:[Vuonna 2023 käyttämättä jääneiden yhdistymisavustusten palautus]])</f>
        <v>370812.85493872815</v>
      </c>
      <c r="O199" s="112"/>
    </row>
    <row r="200" spans="1:15" s="45" customFormat="1" x14ac:dyDescent="0.25">
      <c r="A200" s="242">
        <v>623</v>
      </c>
      <c r="B200" s="242" t="s">
        <v>207</v>
      </c>
      <c r="C200" s="332">
        <v>-2085.9299999999998</v>
      </c>
      <c r="D200" s="121">
        <v>-3813.67</v>
      </c>
      <c r="E200" s="121">
        <v>-2085.9299999999998</v>
      </c>
      <c r="F200" s="121">
        <v>-21.07</v>
      </c>
      <c r="G200" s="121">
        <v>-47407.5</v>
      </c>
      <c r="H200" s="121">
        <v>-44494.63</v>
      </c>
      <c r="I200" s="121">
        <v>507635.85202716128</v>
      </c>
      <c r="J200" s="34">
        <v>102651.19525432005</v>
      </c>
      <c r="K200" s="34">
        <v>-190833.12979845391</v>
      </c>
      <c r="L200" s="34">
        <v>73106.692899085247</v>
      </c>
      <c r="M200" s="34">
        <v>3792.6</v>
      </c>
      <c r="N200" s="254">
        <f>SUM(LisäyksetVähennykset[[#This Row],[Kuntien yhdistymisavustus (-0,99 €/as)]:[Vuonna 2023 käyttämättä jääneiden yhdistymisavustusten palautus]])</f>
        <v>396444.48038211267</v>
      </c>
      <c r="O200" s="112"/>
    </row>
    <row r="201" spans="1:15" s="45" customFormat="1" x14ac:dyDescent="0.25">
      <c r="A201" s="242">
        <v>624</v>
      </c>
      <c r="B201" s="242" t="s">
        <v>208</v>
      </c>
      <c r="C201" s="332">
        <v>-5065.83</v>
      </c>
      <c r="D201" s="121">
        <v>-9261.77</v>
      </c>
      <c r="E201" s="121">
        <v>-5065.83</v>
      </c>
      <c r="F201" s="121">
        <v>-51.17</v>
      </c>
      <c r="G201" s="121">
        <v>-115132.5</v>
      </c>
      <c r="H201" s="121">
        <v>-138170.23999999999</v>
      </c>
      <c r="I201" s="121">
        <v>725888.94401539117</v>
      </c>
      <c r="J201" s="34">
        <v>807599.48619995406</v>
      </c>
      <c r="K201" s="34">
        <v>-463451.88665338809</v>
      </c>
      <c r="L201" s="34">
        <v>177544.82561206416</v>
      </c>
      <c r="M201" s="34">
        <v>9210.6</v>
      </c>
      <c r="N201" s="254">
        <f>SUM(LisäyksetVähennykset[[#This Row],[Kuntien yhdistymisavustus (-0,99 €/as)]:[Vuonna 2023 käyttämättä jääneiden yhdistymisavustusten palautus]])</f>
        <v>984044.62917402142</v>
      </c>
      <c r="O201" s="112"/>
    </row>
    <row r="202" spans="1:15" s="45" customFormat="1" x14ac:dyDescent="0.25">
      <c r="A202" s="242">
        <v>625</v>
      </c>
      <c r="B202" s="242" t="s">
        <v>209</v>
      </c>
      <c r="C202" s="332">
        <v>-2961.09</v>
      </c>
      <c r="D202" s="121">
        <v>-5413.71</v>
      </c>
      <c r="E202" s="121">
        <v>-2961.09</v>
      </c>
      <c r="F202" s="121">
        <v>-29.91</v>
      </c>
      <c r="G202" s="121">
        <v>-67297.5</v>
      </c>
      <c r="H202" s="121">
        <v>-42655.72</v>
      </c>
      <c r="I202" s="121">
        <v>866263.96259344369</v>
      </c>
      <c r="J202" s="34">
        <v>526799.0707816052</v>
      </c>
      <c r="K202" s="34">
        <v>-270897.90755917213</v>
      </c>
      <c r="L202" s="34">
        <v>103778.88868588702</v>
      </c>
      <c r="M202" s="34">
        <v>5383.8</v>
      </c>
      <c r="N202" s="254">
        <f>SUM(LisäyksetVähennykset[[#This Row],[Kuntien yhdistymisavustus (-0,99 €/as)]:[Vuonna 2023 käyttämättä jääneiden yhdistymisavustusten palautus]])</f>
        <v>1110008.794501764</v>
      </c>
      <c r="O202" s="112"/>
    </row>
    <row r="203" spans="1:15" s="45" customFormat="1" x14ac:dyDescent="0.25">
      <c r="A203" s="242">
        <v>626</v>
      </c>
      <c r="B203" s="242" t="s">
        <v>210</v>
      </c>
      <c r="C203" s="332">
        <v>-4786.6499999999996</v>
      </c>
      <c r="D203" s="121">
        <v>-8751.35</v>
      </c>
      <c r="E203" s="121">
        <v>-4786.6499999999996</v>
      </c>
      <c r="F203" s="121">
        <v>-48.35</v>
      </c>
      <c r="G203" s="121">
        <v>-108787.5</v>
      </c>
      <c r="H203" s="121">
        <v>-169729.86499999999</v>
      </c>
      <c r="I203" s="121">
        <v>-810274.76302125945</v>
      </c>
      <c r="J203" s="34">
        <v>-634403.05447880784</v>
      </c>
      <c r="K203" s="34">
        <v>-437910.86026365671</v>
      </c>
      <c r="L203" s="34">
        <v>167760.25636785818</v>
      </c>
      <c r="M203" s="34">
        <v>8703</v>
      </c>
      <c r="N203" s="254">
        <f>SUM(LisäyksetVähennykset[[#This Row],[Kuntien yhdistymisavustus (-0,99 €/as)]:[Vuonna 2023 käyttämättä jääneiden yhdistymisavustusten palautus]])</f>
        <v>-2003015.7863958657</v>
      </c>
      <c r="O203" s="112"/>
    </row>
    <row r="204" spans="1:15" s="45" customFormat="1" x14ac:dyDescent="0.25">
      <c r="A204" s="242">
        <v>630</v>
      </c>
      <c r="B204" s="242" t="s">
        <v>211</v>
      </c>
      <c r="C204" s="332">
        <v>-1618.65</v>
      </c>
      <c r="D204" s="121">
        <v>-2959.35</v>
      </c>
      <c r="E204" s="121">
        <v>-1618.65</v>
      </c>
      <c r="F204" s="121">
        <v>-16.350000000000001</v>
      </c>
      <c r="G204" s="121">
        <v>-36787.5</v>
      </c>
      <c r="H204" s="121">
        <v>-19969.455000000002</v>
      </c>
      <c r="I204" s="121">
        <v>-212876.4904722666</v>
      </c>
      <c r="J204" s="34">
        <v>-356386.24548224919</v>
      </c>
      <c r="K204" s="34">
        <v>-148083.61045110211</v>
      </c>
      <c r="L204" s="34">
        <v>56729.683383960313</v>
      </c>
      <c r="M204" s="34">
        <v>2943</v>
      </c>
      <c r="N204" s="254">
        <f>SUM(LisäyksetVähennykset[[#This Row],[Kuntien yhdistymisavustus (-0,99 €/as)]:[Vuonna 2023 käyttämättä jääneiden yhdistymisavustusten palautus]])</f>
        <v>-720643.61802165757</v>
      </c>
      <c r="O204" s="112"/>
    </row>
    <row r="205" spans="1:15" s="45" customFormat="1" x14ac:dyDescent="0.25">
      <c r="A205" s="242">
        <v>631</v>
      </c>
      <c r="B205" s="242" t="s">
        <v>212</v>
      </c>
      <c r="C205" s="332">
        <v>-1943.37</v>
      </c>
      <c r="D205" s="121">
        <v>-3553.03</v>
      </c>
      <c r="E205" s="121">
        <v>-1943.37</v>
      </c>
      <c r="F205" s="121">
        <v>-19.63</v>
      </c>
      <c r="G205" s="121">
        <v>-44167.5</v>
      </c>
      <c r="H205" s="121">
        <v>-23593.154999999999</v>
      </c>
      <c r="I205" s="121">
        <v>142206.73888944913</v>
      </c>
      <c r="J205" s="34">
        <v>235270.97998128511</v>
      </c>
      <c r="K205" s="34">
        <v>-177790.90355688895</v>
      </c>
      <c r="L205" s="34">
        <v>68110.317114809834</v>
      </c>
      <c r="M205" s="34">
        <v>3533.4</v>
      </c>
      <c r="N205" s="254">
        <f>SUM(LisäyksetVähennykset[[#This Row],[Kuntien yhdistymisavustus (-0,99 €/as)]:[Vuonna 2023 käyttämättä jääneiden yhdistymisavustusten palautus]])</f>
        <v>196110.47742865517</v>
      </c>
      <c r="O205" s="112"/>
    </row>
    <row r="206" spans="1:15" s="45" customFormat="1" x14ac:dyDescent="0.25">
      <c r="A206" s="242">
        <v>635</v>
      </c>
      <c r="B206" s="242" t="s">
        <v>213</v>
      </c>
      <c r="C206" s="332">
        <v>-6283.53</v>
      </c>
      <c r="D206" s="121">
        <v>-11488.07</v>
      </c>
      <c r="E206" s="121">
        <v>-6283.53</v>
      </c>
      <c r="F206" s="121">
        <v>-63.47</v>
      </c>
      <c r="G206" s="121">
        <v>-142807.5</v>
      </c>
      <c r="H206" s="121">
        <v>-186009.51</v>
      </c>
      <c r="I206" s="121">
        <v>-114422.80464292956</v>
      </c>
      <c r="J206" s="34">
        <v>-69706.290798041548</v>
      </c>
      <c r="K206" s="34">
        <v>-574854.23580008873</v>
      </c>
      <c r="L206" s="34">
        <v>220222.2021027499</v>
      </c>
      <c r="M206" s="34">
        <v>11424.6</v>
      </c>
      <c r="N206" s="254">
        <f>SUM(LisäyksetVähennykset[[#This Row],[Kuntien yhdistymisavustus (-0,99 €/as)]:[Vuonna 2023 käyttämättä jääneiden yhdistymisavustusten palautus]])</f>
        <v>-880272.1391383101</v>
      </c>
      <c r="O206" s="112"/>
    </row>
    <row r="207" spans="1:15" s="45" customFormat="1" x14ac:dyDescent="0.25">
      <c r="A207" s="242">
        <v>636</v>
      </c>
      <c r="B207" s="242" t="s">
        <v>214</v>
      </c>
      <c r="C207" s="332">
        <v>-8072.46</v>
      </c>
      <c r="D207" s="121">
        <v>-14758.74</v>
      </c>
      <c r="E207" s="121">
        <v>-8072.46</v>
      </c>
      <c r="F207" s="121">
        <v>-81.540000000000006</v>
      </c>
      <c r="G207" s="121">
        <v>-183465</v>
      </c>
      <c r="H207" s="121">
        <v>-247718.72</v>
      </c>
      <c r="I207" s="121">
        <v>736313.75676624791</v>
      </c>
      <c r="J207" s="34">
        <v>197080.27186350423</v>
      </c>
      <c r="K207" s="34">
        <v>-738516.06092861574</v>
      </c>
      <c r="L207" s="34">
        <v>282919.77878459473</v>
      </c>
      <c r="M207" s="34">
        <v>14677.2</v>
      </c>
      <c r="N207" s="254">
        <f>SUM(LisäyksetVähennykset[[#This Row],[Kuntien yhdistymisavustus (-0,99 €/as)]:[Vuonna 2023 käyttämättä jääneiden yhdistymisavustusten palautus]])</f>
        <v>30306.026485731058</v>
      </c>
      <c r="O207" s="112"/>
    </row>
    <row r="208" spans="1:15" s="45" customFormat="1" x14ac:dyDescent="0.25">
      <c r="A208" s="242">
        <v>638</v>
      </c>
      <c r="B208" s="242" t="s">
        <v>215</v>
      </c>
      <c r="C208" s="332">
        <v>-50719.68</v>
      </c>
      <c r="D208" s="121">
        <v>-92729.919999999998</v>
      </c>
      <c r="E208" s="121">
        <v>-50719.68</v>
      </c>
      <c r="F208" s="121">
        <v>-512.32000000000005</v>
      </c>
      <c r="G208" s="121">
        <v>-1152720</v>
      </c>
      <c r="H208" s="121">
        <v>-2424821.0253499998</v>
      </c>
      <c r="I208" s="121">
        <v>14522566.989777571</v>
      </c>
      <c r="J208" s="34">
        <v>5402351.0373497</v>
      </c>
      <c r="K208" s="34">
        <v>-4640134.2694989992</v>
      </c>
      <c r="L208" s="34">
        <v>1777599.4734722048</v>
      </c>
      <c r="M208" s="34">
        <v>92217.600000000006</v>
      </c>
      <c r="N208" s="254">
        <f>SUM(LisäyksetVähennykset[[#This Row],[Kuntien yhdistymisavustus (-0,99 €/as)]:[Vuonna 2023 käyttämättä jääneiden yhdistymisavustusten palautus]])</f>
        <v>13382378.205750475</v>
      </c>
      <c r="O208" s="112"/>
    </row>
    <row r="209" spans="1:15" s="45" customFormat="1" x14ac:dyDescent="0.25">
      <c r="A209" s="242">
        <v>678</v>
      </c>
      <c r="B209" s="242" t="s">
        <v>216</v>
      </c>
      <c r="C209" s="332">
        <v>-23832.27</v>
      </c>
      <c r="D209" s="121">
        <v>-43572.130000000005</v>
      </c>
      <c r="E209" s="121">
        <v>-23832.27</v>
      </c>
      <c r="F209" s="121">
        <v>-240.73000000000002</v>
      </c>
      <c r="G209" s="121">
        <v>-541642.5</v>
      </c>
      <c r="H209" s="121">
        <v>-971435.07200000004</v>
      </c>
      <c r="I209" s="121">
        <v>1514748.4909656369</v>
      </c>
      <c r="J209" s="34">
        <v>542150.00276506203</v>
      </c>
      <c r="K209" s="34">
        <v>-2180316.0577305085</v>
      </c>
      <c r="L209" s="34">
        <v>835262.18232542905</v>
      </c>
      <c r="M209" s="34">
        <v>43331.4</v>
      </c>
      <c r="N209" s="254">
        <f>SUM(LisäyksetVähennykset[[#This Row],[Kuntien yhdistymisavustus (-0,99 €/as)]:[Vuonna 2023 käyttämättä jääneiden yhdistymisavustusten palautus]])</f>
        <v>-849378.95367438055</v>
      </c>
      <c r="O209" s="112"/>
    </row>
    <row r="210" spans="1:15" s="45" customFormat="1" x14ac:dyDescent="0.25">
      <c r="A210" s="242">
        <v>680</v>
      </c>
      <c r="B210" s="242" t="s">
        <v>217</v>
      </c>
      <c r="C210" s="332">
        <v>-24692.579999999998</v>
      </c>
      <c r="D210" s="121">
        <v>-45145.020000000004</v>
      </c>
      <c r="E210" s="121">
        <v>-24692.579999999998</v>
      </c>
      <c r="F210" s="121">
        <v>-249.42000000000002</v>
      </c>
      <c r="G210" s="121">
        <v>-561195</v>
      </c>
      <c r="H210" s="121">
        <v>-1315812.9959499999</v>
      </c>
      <c r="I210" s="121">
        <v>787177.58923664829</v>
      </c>
      <c r="J210" s="34">
        <v>715983.87553536065</v>
      </c>
      <c r="K210" s="34">
        <v>-2259022.27025773</v>
      </c>
      <c r="L210" s="34">
        <v>865413.92230136879</v>
      </c>
      <c r="M210" s="34">
        <v>44895.6</v>
      </c>
      <c r="N210" s="254">
        <f>SUM(LisäyksetVähennykset[[#This Row],[Kuntien yhdistymisavustus (-0,99 €/as)]:[Vuonna 2023 käyttämättä jääneiden yhdistymisavustusten palautus]])</f>
        <v>-1817338.8791343523</v>
      </c>
      <c r="O210" s="112"/>
    </row>
    <row r="211" spans="1:15" s="45" customFormat="1" x14ac:dyDescent="0.25">
      <c r="A211" s="242">
        <v>681</v>
      </c>
      <c r="B211" s="242" t="s">
        <v>218</v>
      </c>
      <c r="C211" s="332">
        <v>-3274.92</v>
      </c>
      <c r="D211" s="121">
        <v>-5987.4800000000005</v>
      </c>
      <c r="E211" s="121">
        <v>-3274.92</v>
      </c>
      <c r="F211" s="121">
        <v>-33.08</v>
      </c>
      <c r="G211" s="121">
        <v>-74430</v>
      </c>
      <c r="H211" s="121">
        <v>-136612.31</v>
      </c>
      <c r="I211" s="121">
        <v>335908.79838194582</v>
      </c>
      <c r="J211" s="34">
        <v>286714.98700340791</v>
      </c>
      <c r="K211" s="34">
        <v>-299608.91949372832</v>
      </c>
      <c r="L211" s="34">
        <v>114777.8548221044</v>
      </c>
      <c r="M211" s="34">
        <v>5954.4000000000005</v>
      </c>
      <c r="N211" s="254">
        <f>SUM(LisäyksetVähennykset[[#This Row],[Kuntien yhdistymisavustus (-0,99 €/as)]:[Vuonna 2023 käyttämättä jääneiden yhdistymisavustusten palautus]])</f>
        <v>220134.41071372983</v>
      </c>
      <c r="O211" s="112"/>
    </row>
    <row r="212" spans="1:15" s="45" customFormat="1" x14ac:dyDescent="0.25">
      <c r="A212" s="242">
        <v>683</v>
      </c>
      <c r="B212" s="242" t="s">
        <v>219</v>
      </c>
      <c r="C212" s="332">
        <v>-3581.82</v>
      </c>
      <c r="D212" s="121">
        <v>-6548.58</v>
      </c>
      <c r="E212" s="121">
        <v>-3581.82</v>
      </c>
      <c r="F212" s="121">
        <v>-36.18</v>
      </c>
      <c r="G212" s="121">
        <v>-81405</v>
      </c>
      <c r="H212" s="121">
        <v>-106915.67</v>
      </c>
      <c r="I212" s="121">
        <v>-129120.03389231845</v>
      </c>
      <c r="J212" s="34">
        <v>142969.46351055618</v>
      </c>
      <c r="K212" s="34">
        <v>-327685.93431931955</v>
      </c>
      <c r="L212" s="34">
        <v>125533.94157991951</v>
      </c>
      <c r="M212" s="34">
        <v>6512.4000000000005</v>
      </c>
      <c r="N212" s="254">
        <f>SUM(LisäyksetVähennykset[[#This Row],[Kuntien yhdistymisavustus (-0,99 €/as)]:[Vuonna 2023 käyttämättä jääneiden yhdistymisavustusten palautus]])</f>
        <v>-383859.23312116228</v>
      </c>
      <c r="O212" s="112"/>
    </row>
    <row r="213" spans="1:15" s="45" customFormat="1" x14ac:dyDescent="0.25">
      <c r="A213" s="242">
        <v>684</v>
      </c>
      <c r="B213" s="242" t="s">
        <v>220</v>
      </c>
      <c r="C213" s="332">
        <v>-38280.33</v>
      </c>
      <c r="D213" s="121">
        <v>-69987.27</v>
      </c>
      <c r="E213" s="121">
        <v>-38280.33</v>
      </c>
      <c r="F213" s="121">
        <v>-386.67</v>
      </c>
      <c r="G213" s="121">
        <v>-870007.5</v>
      </c>
      <c r="H213" s="121">
        <v>-1365045.99</v>
      </c>
      <c r="I213" s="121">
        <v>-324383.78114465909</v>
      </c>
      <c r="J213" s="34">
        <v>809991.02204050089</v>
      </c>
      <c r="K213" s="34">
        <v>-3502109.4589068904</v>
      </c>
      <c r="L213" s="34">
        <v>1341630.9892401183</v>
      </c>
      <c r="M213" s="34">
        <v>69600.600000000006</v>
      </c>
      <c r="N213" s="254">
        <f>SUM(LisäyksetVähennykset[[#This Row],[Kuntien yhdistymisavustus (-0,99 €/as)]:[Vuonna 2023 käyttämättä jääneiden yhdistymisavustusten palautus]])</f>
        <v>-3987258.7187709301</v>
      </c>
      <c r="O213" s="112"/>
    </row>
    <row r="214" spans="1:15" s="45" customFormat="1" x14ac:dyDescent="0.25">
      <c r="A214" s="242">
        <v>686</v>
      </c>
      <c r="B214" s="242" t="s">
        <v>221</v>
      </c>
      <c r="C214" s="332">
        <v>-2934.36</v>
      </c>
      <c r="D214" s="121">
        <v>-5364.84</v>
      </c>
      <c r="E214" s="121">
        <v>-2934.36</v>
      </c>
      <c r="F214" s="121">
        <v>-29.64</v>
      </c>
      <c r="G214" s="121">
        <v>-66690</v>
      </c>
      <c r="H214" s="121">
        <v>-127397.83500000001</v>
      </c>
      <c r="I214" s="121">
        <v>-180845.56850963301</v>
      </c>
      <c r="J214" s="34">
        <v>-223914.84800246346</v>
      </c>
      <c r="K214" s="34">
        <v>-268452.4901388787</v>
      </c>
      <c r="L214" s="34">
        <v>102842.06822633538</v>
      </c>
      <c r="M214" s="34">
        <v>5335.2</v>
      </c>
      <c r="N214" s="254">
        <f>SUM(LisäyksetVähennykset[[#This Row],[Kuntien yhdistymisavustus (-0,99 €/as)]:[Vuonna 2023 käyttämättä jääneiden yhdistymisavustusten palautus]])</f>
        <v>-770386.67342463986</v>
      </c>
      <c r="O214" s="112"/>
    </row>
    <row r="215" spans="1:15" s="45" customFormat="1" x14ac:dyDescent="0.25">
      <c r="A215" s="242">
        <v>687</v>
      </c>
      <c r="B215" s="242" t="s">
        <v>222</v>
      </c>
      <c r="C215" s="332">
        <v>-1462.23</v>
      </c>
      <c r="D215" s="121">
        <v>-2673.37</v>
      </c>
      <c r="E215" s="121">
        <v>-1462.23</v>
      </c>
      <c r="F215" s="121">
        <v>-14.77</v>
      </c>
      <c r="G215" s="121">
        <v>-33232.5</v>
      </c>
      <c r="H215" s="121">
        <v>-62384.264999999999</v>
      </c>
      <c r="I215" s="121">
        <v>81211.573948834237</v>
      </c>
      <c r="J215" s="34">
        <v>-87563.051754543267</v>
      </c>
      <c r="K215" s="34">
        <v>-133773.38999160723</v>
      </c>
      <c r="L215" s="34">
        <v>51247.548842880351</v>
      </c>
      <c r="M215" s="34">
        <v>2658.6</v>
      </c>
      <c r="N215" s="254">
        <f>SUM(LisäyksetVähennykset[[#This Row],[Kuntien yhdistymisavustus (-0,99 €/as)]:[Vuonna 2023 käyttämättä jääneiden yhdistymisavustusten palautus]])</f>
        <v>-187448.08395443589</v>
      </c>
      <c r="O215" s="112"/>
    </row>
    <row r="216" spans="1:15" s="45" customFormat="1" x14ac:dyDescent="0.25">
      <c r="A216" s="242">
        <v>689</v>
      </c>
      <c r="B216" s="242" t="s">
        <v>223</v>
      </c>
      <c r="C216" s="332">
        <v>-3062.07</v>
      </c>
      <c r="D216" s="121">
        <v>-5598.33</v>
      </c>
      <c r="E216" s="121">
        <v>-3062.07</v>
      </c>
      <c r="F216" s="121">
        <v>-30.93</v>
      </c>
      <c r="G216" s="121">
        <v>-69592.5</v>
      </c>
      <c r="H216" s="121">
        <v>-106432.575</v>
      </c>
      <c r="I216" s="121">
        <v>1376801.1554838896</v>
      </c>
      <c r="J216" s="34">
        <v>895345.04002921132</v>
      </c>
      <c r="K216" s="34">
        <v>-280136.15114694729</v>
      </c>
      <c r="L216" s="34">
        <v>107317.98819974877</v>
      </c>
      <c r="M216" s="34">
        <v>5567.4000000000005</v>
      </c>
      <c r="N216" s="254">
        <f>SUM(LisäyksetVähennykset[[#This Row],[Kuntien yhdistymisavustus (-0,99 €/as)]:[Vuonna 2023 käyttämättä jääneiden yhdistymisavustusten palautus]])</f>
        <v>1917116.9575659025</v>
      </c>
      <c r="O216" s="112"/>
    </row>
    <row r="217" spans="1:15" s="45" customFormat="1" x14ac:dyDescent="0.25">
      <c r="A217" s="242">
        <v>691</v>
      </c>
      <c r="B217" s="242" t="s">
        <v>224</v>
      </c>
      <c r="C217" s="332">
        <v>-2609.64</v>
      </c>
      <c r="D217" s="121">
        <v>-4771.16</v>
      </c>
      <c r="E217" s="121">
        <v>-2609.64</v>
      </c>
      <c r="F217" s="121">
        <v>-26.36</v>
      </c>
      <c r="G217" s="121">
        <v>-59310</v>
      </c>
      <c r="H217" s="121">
        <v>-52217.06</v>
      </c>
      <c r="I217" s="121">
        <v>540346.54838544631</v>
      </c>
      <c r="J217" s="34">
        <v>5969.9586773742358</v>
      </c>
      <c r="K217" s="34">
        <v>-238745.19703309186</v>
      </c>
      <c r="L217" s="34">
        <v>91461.434495485853</v>
      </c>
      <c r="M217" s="34">
        <v>4744.8</v>
      </c>
      <c r="N217" s="254">
        <f>SUM(LisäyksetVähennykset[[#This Row],[Kuntien yhdistymisavustus (-0,99 €/as)]:[Vuonna 2023 käyttämättä jääneiden yhdistymisavustusten palautus]])</f>
        <v>282233.68452521454</v>
      </c>
      <c r="O217" s="112"/>
    </row>
    <row r="218" spans="1:15" s="45" customFormat="1" x14ac:dyDescent="0.25">
      <c r="A218" s="242">
        <v>694</v>
      </c>
      <c r="B218" s="242" t="s">
        <v>225</v>
      </c>
      <c r="C218" s="332">
        <v>-28065.51</v>
      </c>
      <c r="D218" s="121">
        <v>-51311.69</v>
      </c>
      <c r="E218" s="121">
        <v>-28065.51</v>
      </c>
      <c r="F218" s="121">
        <v>-283.49</v>
      </c>
      <c r="G218" s="121">
        <v>-637852.5</v>
      </c>
      <c r="H218" s="121">
        <v>-2106374.716</v>
      </c>
      <c r="I218" s="121">
        <v>-1473514.3347520274</v>
      </c>
      <c r="J218" s="34">
        <v>56357.402221216857</v>
      </c>
      <c r="K218" s="34">
        <v>-2567597.7202925347</v>
      </c>
      <c r="L218" s="34">
        <v>983626.78547516256</v>
      </c>
      <c r="M218" s="34">
        <v>51028.200000000004</v>
      </c>
      <c r="N218" s="254">
        <f>SUM(LisäyksetVähennykset[[#This Row],[Kuntien yhdistymisavustus (-0,99 €/as)]:[Vuonna 2023 käyttämättä jääneiden yhdistymisavustusten palautus]])</f>
        <v>-5802053.083348183</v>
      </c>
      <c r="O218" s="112"/>
    </row>
    <row r="219" spans="1:15" s="45" customFormat="1" x14ac:dyDescent="0.25">
      <c r="A219" s="242">
        <v>697</v>
      </c>
      <c r="B219" s="242" t="s">
        <v>226</v>
      </c>
      <c r="C219" s="332">
        <v>-1162.26</v>
      </c>
      <c r="D219" s="121">
        <v>-2124.94</v>
      </c>
      <c r="E219" s="121">
        <v>-1162.26</v>
      </c>
      <c r="F219" s="121">
        <v>-11.74</v>
      </c>
      <c r="G219" s="121">
        <v>-26415</v>
      </c>
      <c r="H219" s="121">
        <v>-14097.73</v>
      </c>
      <c r="I219" s="121">
        <v>-129552.52919706824</v>
      </c>
      <c r="J219" s="34">
        <v>-62136.642070308364</v>
      </c>
      <c r="K219" s="34">
        <v>-106330.37227498097</v>
      </c>
      <c r="L219" s="34">
        <v>40734.341463467528</v>
      </c>
      <c r="M219" s="34">
        <v>2113.2000000000003</v>
      </c>
      <c r="N219" s="254">
        <f>SUM(LisäyksetVähennykset[[#This Row],[Kuntien yhdistymisavustus (-0,99 €/as)]:[Vuonna 2023 käyttämättä jääneiden yhdistymisavustusten palautus]])</f>
        <v>-300145.93207889004</v>
      </c>
      <c r="O219" s="112"/>
    </row>
    <row r="220" spans="1:15" s="45" customFormat="1" x14ac:dyDescent="0.25">
      <c r="A220" s="242">
        <v>698</v>
      </c>
      <c r="B220" s="242" t="s">
        <v>227</v>
      </c>
      <c r="C220" s="332">
        <v>-63889.65</v>
      </c>
      <c r="D220" s="121">
        <v>-116808.35</v>
      </c>
      <c r="E220" s="121">
        <v>-63889.65</v>
      </c>
      <c r="F220" s="121">
        <v>-645.35</v>
      </c>
      <c r="G220" s="121">
        <v>-1452037.5</v>
      </c>
      <c r="H220" s="121">
        <v>-2888568.1074999999</v>
      </c>
      <c r="I220" s="121">
        <v>-18170790.172582045</v>
      </c>
      <c r="J220" s="34">
        <v>-11070725.067709833</v>
      </c>
      <c r="K220" s="34">
        <v>-5845000.4895791281</v>
      </c>
      <c r="L220" s="34">
        <v>2239174.3835987025</v>
      </c>
      <c r="M220" s="34">
        <v>116163</v>
      </c>
      <c r="N220" s="254">
        <f>SUM(LisäyksetVähennykset[[#This Row],[Kuntien yhdistymisavustus (-0,99 €/as)]:[Vuonna 2023 käyttämättä jääneiden yhdistymisavustusten palautus]])</f>
        <v>-37317016.953772306</v>
      </c>
      <c r="O220" s="112"/>
    </row>
    <row r="221" spans="1:15" s="45" customFormat="1" x14ac:dyDescent="0.25">
      <c r="A221" s="242">
        <v>700</v>
      </c>
      <c r="B221" s="242" t="s">
        <v>228</v>
      </c>
      <c r="C221" s="332">
        <v>-4793.58</v>
      </c>
      <c r="D221" s="121">
        <v>-8764.02</v>
      </c>
      <c r="E221" s="121">
        <v>-4793.58</v>
      </c>
      <c r="F221" s="121">
        <v>-48.42</v>
      </c>
      <c r="G221" s="121">
        <v>-108945</v>
      </c>
      <c r="H221" s="121">
        <v>-118292.075</v>
      </c>
      <c r="I221" s="121">
        <v>262424.35537567706</v>
      </c>
      <c r="J221" s="34">
        <v>428777.55756141309</v>
      </c>
      <c r="K221" s="34">
        <v>-438544.85737262166</v>
      </c>
      <c r="L221" s="34">
        <v>168003.13574626044</v>
      </c>
      <c r="M221" s="34">
        <v>8715.6</v>
      </c>
      <c r="N221" s="254">
        <f>SUM(LisäyksetVähennykset[[#This Row],[Kuntien yhdistymisavustus (-0,99 €/as)]:[Vuonna 2023 käyttämättä jääneiden yhdistymisavustusten palautus]])</f>
        <v>183739.11631072895</v>
      </c>
      <c r="O221" s="112"/>
    </row>
    <row r="222" spans="1:15" s="45" customFormat="1" x14ac:dyDescent="0.25">
      <c r="A222" s="242">
        <v>702</v>
      </c>
      <c r="B222" s="242" t="s">
        <v>229</v>
      </c>
      <c r="C222" s="332">
        <v>-4072.86</v>
      </c>
      <c r="D222" s="121">
        <v>-7446.34</v>
      </c>
      <c r="E222" s="121">
        <v>-4072.86</v>
      </c>
      <c r="F222" s="121">
        <v>-41.14</v>
      </c>
      <c r="G222" s="121">
        <v>-92565</v>
      </c>
      <c r="H222" s="121">
        <v>-78637.425000000003</v>
      </c>
      <c r="I222" s="121">
        <v>631630.07506514434</v>
      </c>
      <c r="J222" s="34">
        <v>164224.75068798894</v>
      </c>
      <c r="K222" s="34">
        <v>-372609.15804026549</v>
      </c>
      <c r="L222" s="34">
        <v>142743.68039242367</v>
      </c>
      <c r="M222" s="34">
        <v>7405.2</v>
      </c>
      <c r="N222" s="254">
        <f>SUM(LisäyksetVähennykset[[#This Row],[Kuntien yhdistymisavustus (-0,99 €/as)]:[Vuonna 2023 käyttämättä jääneiden yhdistymisavustusten palautus]])</f>
        <v>386558.9231052915</v>
      </c>
      <c r="O222" s="112"/>
    </row>
    <row r="223" spans="1:15" s="45" customFormat="1" x14ac:dyDescent="0.25">
      <c r="A223" s="242">
        <v>704</v>
      </c>
      <c r="B223" s="242" t="s">
        <v>230</v>
      </c>
      <c r="C223" s="332">
        <v>-6363.72</v>
      </c>
      <c r="D223" s="121">
        <v>-11634.68</v>
      </c>
      <c r="E223" s="121">
        <v>-6363.72</v>
      </c>
      <c r="F223" s="121">
        <v>-64.28</v>
      </c>
      <c r="G223" s="121">
        <v>-144630</v>
      </c>
      <c r="H223" s="121">
        <v>-54889.96</v>
      </c>
      <c r="I223" s="121">
        <v>919069.55215610692</v>
      </c>
      <c r="J223" s="34">
        <v>181084.63277539014</v>
      </c>
      <c r="K223" s="34">
        <v>-582190.48806096904</v>
      </c>
      <c r="L223" s="34">
        <v>223032.66348140483</v>
      </c>
      <c r="M223" s="34">
        <v>11570.4</v>
      </c>
      <c r="N223" s="254">
        <f>SUM(LisäyksetVähennykset[[#This Row],[Kuntien yhdistymisavustus (-0,99 €/as)]:[Vuonna 2023 käyttämättä jääneiden yhdistymisavustusten palautus]])</f>
        <v>528620.40035193285</v>
      </c>
      <c r="O223" s="112"/>
    </row>
    <row r="224" spans="1:15" s="45" customFormat="1" x14ac:dyDescent="0.25">
      <c r="A224" s="242">
        <v>707</v>
      </c>
      <c r="B224" s="242" t="s">
        <v>231</v>
      </c>
      <c r="C224" s="332">
        <v>-1940.4</v>
      </c>
      <c r="D224" s="121">
        <v>-3547.6</v>
      </c>
      <c r="E224" s="121">
        <v>-1940.4</v>
      </c>
      <c r="F224" s="121">
        <v>-19.600000000000001</v>
      </c>
      <c r="G224" s="121">
        <v>-44100</v>
      </c>
      <c r="H224" s="121">
        <v>-54778.428</v>
      </c>
      <c r="I224" s="121">
        <v>-212619.09718746648</v>
      </c>
      <c r="J224" s="34">
        <v>900.93302301351832</v>
      </c>
      <c r="K224" s="34">
        <v>-177519.19051018968</v>
      </c>
      <c r="L224" s="34">
        <v>68006.22595263744</v>
      </c>
      <c r="M224" s="34">
        <v>3528</v>
      </c>
      <c r="N224" s="254">
        <f>SUM(LisäyksetVähennykset[[#This Row],[Kuntien yhdistymisavustus (-0,99 €/as)]:[Vuonna 2023 käyttämättä jääneiden yhdistymisavustusten palautus]])</f>
        <v>-424029.55672200519</v>
      </c>
      <c r="O224" s="112"/>
    </row>
    <row r="225" spans="1:15" s="45" customFormat="1" x14ac:dyDescent="0.25">
      <c r="A225" s="242">
        <v>710</v>
      </c>
      <c r="B225" s="242" t="s">
        <v>232</v>
      </c>
      <c r="C225" s="332">
        <v>-27032.94</v>
      </c>
      <c r="D225" s="121">
        <v>-49423.86</v>
      </c>
      <c r="E225" s="121">
        <v>-27032.94</v>
      </c>
      <c r="F225" s="121">
        <v>-273.06</v>
      </c>
      <c r="G225" s="121">
        <v>-614385</v>
      </c>
      <c r="H225" s="121">
        <v>-1139741.4950000001</v>
      </c>
      <c r="I225" s="121">
        <v>-2352267.1041067266</v>
      </c>
      <c r="J225" s="34">
        <v>12551.467921636291</v>
      </c>
      <c r="K225" s="34">
        <v>-2473132.1510567549</v>
      </c>
      <c r="L225" s="34">
        <v>947437.75809322344</v>
      </c>
      <c r="M225" s="34">
        <v>49150.8</v>
      </c>
      <c r="N225" s="254">
        <f>SUM(LisäyksetVähennykset[[#This Row],[Kuntien yhdistymisavustus (-0,99 €/as)]:[Vuonna 2023 käyttämättä jääneiden yhdistymisavustusten palautus]])</f>
        <v>-5674148.5241486235</v>
      </c>
      <c r="O225" s="112"/>
    </row>
    <row r="226" spans="1:15" s="45" customFormat="1" x14ac:dyDescent="0.25">
      <c r="A226" s="242">
        <v>729</v>
      </c>
      <c r="B226" s="242" t="s">
        <v>233</v>
      </c>
      <c r="C226" s="332">
        <v>-8885.25</v>
      </c>
      <c r="D226" s="121">
        <v>-16244.75</v>
      </c>
      <c r="E226" s="121">
        <v>-8885.25</v>
      </c>
      <c r="F226" s="121">
        <v>-89.75</v>
      </c>
      <c r="G226" s="121">
        <v>-201937.5</v>
      </c>
      <c r="H226" s="121">
        <v>-373498.14500000002</v>
      </c>
      <c r="I226" s="121">
        <v>-506507.40780627506</v>
      </c>
      <c r="J226" s="34">
        <v>-40326.05046439841</v>
      </c>
      <c r="K226" s="34">
        <v>-812874.86470864923</v>
      </c>
      <c r="L226" s="34">
        <v>311406.060165776</v>
      </c>
      <c r="M226" s="34">
        <v>16155</v>
      </c>
      <c r="N226" s="254">
        <f>SUM(LisäyksetVähennykset[[#This Row],[Kuntien yhdistymisavustus (-0,99 €/as)]:[Vuonna 2023 käyttämättä jääneiden yhdistymisavustusten palautus]])</f>
        <v>-1641687.9078135467</v>
      </c>
      <c r="O226" s="112"/>
    </row>
    <row r="227" spans="1:15" s="45" customFormat="1" x14ac:dyDescent="0.25">
      <c r="A227" s="242">
        <v>732</v>
      </c>
      <c r="B227" s="242" t="s">
        <v>234</v>
      </c>
      <c r="C227" s="332">
        <v>-3302.64</v>
      </c>
      <c r="D227" s="121">
        <v>-6038.16</v>
      </c>
      <c r="E227" s="121">
        <v>-3302.64</v>
      </c>
      <c r="F227" s="121">
        <v>-33.36</v>
      </c>
      <c r="G227" s="121">
        <v>-75060</v>
      </c>
      <c r="H227" s="121">
        <v>-67389.922500000001</v>
      </c>
      <c r="I227" s="121">
        <v>-710272.22485074052</v>
      </c>
      <c r="J227" s="34">
        <v>444930.54671531904</v>
      </c>
      <c r="K227" s="34">
        <v>-302144.90792958817</v>
      </c>
      <c r="L227" s="34">
        <v>115749.37233571352</v>
      </c>
      <c r="M227" s="34">
        <v>6004.8</v>
      </c>
      <c r="N227" s="254">
        <f>SUM(LisäyksetVähennykset[[#This Row],[Kuntien yhdistymisavustus (-0,99 €/as)]:[Vuonna 2023 käyttämättä jääneiden yhdistymisavustusten palautus]])</f>
        <v>-600859.1362292961</v>
      </c>
      <c r="O227" s="112"/>
    </row>
    <row r="228" spans="1:15" s="45" customFormat="1" x14ac:dyDescent="0.25">
      <c r="A228" s="242">
        <v>734</v>
      </c>
      <c r="B228" s="242" t="s">
        <v>235</v>
      </c>
      <c r="C228" s="332">
        <v>-50423.67</v>
      </c>
      <c r="D228" s="121">
        <v>-92188.73</v>
      </c>
      <c r="E228" s="121">
        <v>-50423.67</v>
      </c>
      <c r="F228" s="121">
        <v>-509.33</v>
      </c>
      <c r="G228" s="121">
        <v>-1145992.5</v>
      </c>
      <c r="H228" s="121">
        <v>-2128654.1946999999</v>
      </c>
      <c r="I228" s="121">
        <v>-1488226.3948632984</v>
      </c>
      <c r="J228" s="34">
        <v>23411.847786299761</v>
      </c>
      <c r="K228" s="34">
        <v>-4613053.5358446389</v>
      </c>
      <c r="L228" s="34">
        <v>1767225.0543090217</v>
      </c>
      <c r="M228" s="34">
        <v>91679.400000000009</v>
      </c>
      <c r="N228" s="254">
        <f>SUM(LisäyksetVähennykset[[#This Row],[Kuntien yhdistymisavustus (-0,99 €/as)]:[Vuonna 2023 käyttämättä jääneiden yhdistymisavustusten palautus]])</f>
        <v>-7687155.7233126145</v>
      </c>
      <c r="O228" s="112"/>
    </row>
    <row r="229" spans="1:15" s="45" customFormat="1" x14ac:dyDescent="0.25">
      <c r="A229" s="242">
        <v>738</v>
      </c>
      <c r="B229" s="242" t="s">
        <v>236</v>
      </c>
      <c r="C229" s="332">
        <v>-2887.83</v>
      </c>
      <c r="D229" s="121">
        <v>-5279.77</v>
      </c>
      <c r="E229" s="121">
        <v>-2887.83</v>
      </c>
      <c r="F229" s="121">
        <v>-29.17</v>
      </c>
      <c r="G229" s="121">
        <v>-65632.5</v>
      </c>
      <c r="H229" s="121">
        <v>-53932.345000000001</v>
      </c>
      <c r="I229" s="121">
        <v>97268.16018971859</v>
      </c>
      <c r="J229" s="34">
        <v>1340.8273612910373</v>
      </c>
      <c r="K229" s="34">
        <v>-264195.65240725683</v>
      </c>
      <c r="L229" s="34">
        <v>101211.30668563439</v>
      </c>
      <c r="M229" s="34">
        <v>5250.6</v>
      </c>
      <c r="N229" s="254">
        <f>SUM(LisäyksetVähennykset[[#This Row],[Kuntien yhdistymisavustus (-0,99 €/as)]:[Vuonna 2023 käyttämättä jääneiden yhdistymisavustusten palautus]])</f>
        <v>-189774.2031706128</v>
      </c>
      <c r="O229" s="112"/>
    </row>
    <row r="230" spans="1:15" s="45" customFormat="1" x14ac:dyDescent="0.25">
      <c r="A230" s="242">
        <v>739</v>
      </c>
      <c r="B230" s="242" t="s">
        <v>237</v>
      </c>
      <c r="C230" s="332">
        <v>-3223.44</v>
      </c>
      <c r="D230" s="121">
        <v>-5893.3600000000006</v>
      </c>
      <c r="E230" s="121">
        <v>-3223.44</v>
      </c>
      <c r="F230" s="121">
        <v>-32.56</v>
      </c>
      <c r="G230" s="121">
        <v>-73260</v>
      </c>
      <c r="H230" s="121">
        <v>-125900.505</v>
      </c>
      <c r="I230" s="121">
        <v>1181236.7453195436</v>
      </c>
      <c r="J230" s="34">
        <v>970441.29712819995</v>
      </c>
      <c r="K230" s="34">
        <v>-294899.22668427433</v>
      </c>
      <c r="L230" s="34">
        <v>112973.60801111607</v>
      </c>
      <c r="M230" s="34">
        <v>5860.8</v>
      </c>
      <c r="N230" s="254">
        <f>SUM(LisäyksetVähennykset[[#This Row],[Kuntien yhdistymisavustus (-0,99 €/as)]:[Vuonna 2023 käyttämättä jääneiden yhdistymisavustusten palautus]])</f>
        <v>1764079.9187745855</v>
      </c>
      <c r="O230" s="112"/>
    </row>
    <row r="231" spans="1:15" s="45" customFormat="1" x14ac:dyDescent="0.25">
      <c r="A231" s="242">
        <v>740</v>
      </c>
      <c r="B231" s="242" t="s">
        <v>238</v>
      </c>
      <c r="C231" s="332">
        <v>-31764.15</v>
      </c>
      <c r="D231" s="121">
        <v>-58073.85</v>
      </c>
      <c r="E231" s="121">
        <v>-31764.15</v>
      </c>
      <c r="F231" s="121">
        <v>-320.85000000000002</v>
      </c>
      <c r="G231" s="121">
        <v>-721912.5</v>
      </c>
      <c r="H231" s="121">
        <v>-1710961.1025</v>
      </c>
      <c r="I231" s="121">
        <v>-5483952.9192687627</v>
      </c>
      <c r="J231" s="34">
        <v>-1734345.665751552</v>
      </c>
      <c r="K231" s="34">
        <v>-2905971.0344486921</v>
      </c>
      <c r="L231" s="34">
        <v>1113254.9794338634</v>
      </c>
      <c r="M231" s="34">
        <v>57753</v>
      </c>
      <c r="N231" s="254">
        <f>SUM(LisäyksetVähennykset[[#This Row],[Kuntien yhdistymisavustus (-0,99 €/as)]:[Vuonna 2023 käyttämättä jääneiden yhdistymisavustusten palautus]])</f>
        <v>-11508058.242535144</v>
      </c>
      <c r="O231" s="112"/>
    </row>
    <row r="232" spans="1:15" s="45" customFormat="1" x14ac:dyDescent="0.25">
      <c r="A232" s="242">
        <v>742</v>
      </c>
      <c r="B232" s="242" t="s">
        <v>239</v>
      </c>
      <c r="C232" s="332">
        <v>-978.12</v>
      </c>
      <c r="D232" s="121">
        <v>-1788.28</v>
      </c>
      <c r="E232" s="121">
        <v>-978.12</v>
      </c>
      <c r="F232" s="121">
        <v>-9.8800000000000008</v>
      </c>
      <c r="G232" s="121">
        <v>-22230</v>
      </c>
      <c r="H232" s="121">
        <v>-24881.172500000001</v>
      </c>
      <c r="I232" s="121">
        <v>-3069.3803781253428</v>
      </c>
      <c r="J232" s="34">
        <v>210077.19787096893</v>
      </c>
      <c r="K232" s="34">
        <v>-89484.163379626232</v>
      </c>
      <c r="L232" s="34">
        <v>34280.68940877846</v>
      </c>
      <c r="M232" s="34">
        <v>1778.4</v>
      </c>
      <c r="N232" s="254">
        <f>SUM(LisäyksetVähennykset[[#This Row],[Kuntien yhdistymisavustus (-0,99 €/as)]:[Vuonna 2023 käyttämättä jääneiden yhdistymisavustusten palautus]])</f>
        <v>102717.17102199582</v>
      </c>
      <c r="O232" s="112"/>
    </row>
    <row r="233" spans="1:15" s="45" customFormat="1" x14ac:dyDescent="0.25">
      <c r="A233" s="242">
        <v>743</v>
      </c>
      <c r="B233" s="242" t="s">
        <v>240</v>
      </c>
      <c r="C233" s="332">
        <v>-64669.77</v>
      </c>
      <c r="D233" s="121">
        <v>-118234.63</v>
      </c>
      <c r="E233" s="121">
        <v>-64669.77</v>
      </c>
      <c r="F233" s="121">
        <v>-653.23</v>
      </c>
      <c r="G233" s="121">
        <v>-1469767.5</v>
      </c>
      <c r="H233" s="121">
        <v>-3182317.5425</v>
      </c>
      <c r="I233" s="121">
        <v>-8531579.612140391</v>
      </c>
      <c r="J233" s="34">
        <v>-3999647.5402078256</v>
      </c>
      <c r="K233" s="34">
        <v>-5916370.4498454705</v>
      </c>
      <c r="L233" s="34">
        <v>2266515.6621959875</v>
      </c>
      <c r="M233" s="34">
        <v>117581.40000000001</v>
      </c>
      <c r="N233" s="254">
        <f>SUM(LisäyksetVähennykset[[#This Row],[Kuntien yhdistymisavustus (-0,99 €/as)]:[Vuonna 2023 käyttämättä jääneiden yhdistymisavustusten palautus]])</f>
        <v>-20963812.9824977</v>
      </c>
      <c r="O233" s="112"/>
    </row>
    <row r="234" spans="1:15" s="45" customFormat="1" x14ac:dyDescent="0.25">
      <c r="A234" s="242">
        <v>746</v>
      </c>
      <c r="B234" s="242" t="s">
        <v>241</v>
      </c>
      <c r="C234" s="332">
        <v>-4687.6499999999996</v>
      </c>
      <c r="D234" s="121">
        <v>-8570.35</v>
      </c>
      <c r="E234" s="121">
        <v>-4687.6499999999996</v>
      </c>
      <c r="F234" s="121">
        <v>-47.35</v>
      </c>
      <c r="G234" s="121">
        <v>-106537.5</v>
      </c>
      <c r="H234" s="121">
        <v>-110959.38</v>
      </c>
      <c r="I234" s="121">
        <v>-148717.32408441388</v>
      </c>
      <c r="J234" s="34">
        <v>-585313.8821712822</v>
      </c>
      <c r="K234" s="34">
        <v>-428853.75870701438</v>
      </c>
      <c r="L234" s="34">
        <v>164290.55096211136</v>
      </c>
      <c r="M234" s="34">
        <v>8523</v>
      </c>
      <c r="N234" s="254">
        <f>SUM(LisäyksetVähennykset[[#This Row],[Kuntien yhdistymisavustus (-0,99 €/as)]:[Vuonna 2023 käyttämättä jääneiden yhdistymisavustusten palautus]])</f>
        <v>-1225561.2940005991</v>
      </c>
      <c r="O234" s="112"/>
    </row>
    <row r="235" spans="1:15" s="45" customFormat="1" x14ac:dyDescent="0.25">
      <c r="A235" s="242">
        <v>747</v>
      </c>
      <c r="B235" s="242" t="s">
        <v>242</v>
      </c>
      <c r="C235" s="332">
        <v>-1294.92</v>
      </c>
      <c r="D235" s="121">
        <v>-2367.48</v>
      </c>
      <c r="E235" s="121">
        <v>-1294.92</v>
      </c>
      <c r="F235" s="121">
        <v>-13.08</v>
      </c>
      <c r="G235" s="121">
        <v>-29430</v>
      </c>
      <c r="H235" s="121">
        <v>-31253.99</v>
      </c>
      <c r="I235" s="121">
        <v>363573.27875279542</v>
      </c>
      <c r="J235" s="34">
        <v>283948.58489413082</v>
      </c>
      <c r="K235" s="34">
        <v>-118466.8883608817</v>
      </c>
      <c r="L235" s="34">
        <v>45383.746707168248</v>
      </c>
      <c r="M235" s="34">
        <v>2354.4</v>
      </c>
      <c r="N235" s="254">
        <f>SUM(LisäyksetVähennykset[[#This Row],[Kuntien yhdistymisavustus (-0,99 €/as)]:[Vuonna 2023 käyttämättä jääneiden yhdistymisavustusten palautus]])</f>
        <v>511138.73199321277</v>
      </c>
      <c r="O235" s="112"/>
    </row>
    <row r="236" spans="1:15" s="45" customFormat="1" x14ac:dyDescent="0.25">
      <c r="A236" s="242">
        <v>748</v>
      </c>
      <c r="B236" s="242" t="s">
        <v>243</v>
      </c>
      <c r="C236" s="332">
        <v>-4848.03</v>
      </c>
      <c r="D236" s="121">
        <v>-8863.57</v>
      </c>
      <c r="E236" s="121">
        <v>-4848.03</v>
      </c>
      <c r="F236" s="121">
        <v>-48.97</v>
      </c>
      <c r="G236" s="121">
        <v>-110182.5</v>
      </c>
      <c r="H236" s="121">
        <v>-76760.244999999995</v>
      </c>
      <c r="I236" s="121">
        <v>-828488.94256553904</v>
      </c>
      <c r="J236" s="34">
        <v>-891419.16936990723</v>
      </c>
      <c r="K236" s="34">
        <v>-443526.26322877494</v>
      </c>
      <c r="L236" s="34">
        <v>169911.47371942119</v>
      </c>
      <c r="M236" s="34">
        <v>8814.6</v>
      </c>
      <c r="N236" s="254">
        <f>SUM(LisäyksetVähennykset[[#This Row],[Kuntien yhdistymisavustus (-0,99 €/as)]:[Vuonna 2023 käyttämättä jääneiden yhdistymisavustusten palautus]])</f>
        <v>-2190259.6464447998</v>
      </c>
      <c r="O236" s="112"/>
    </row>
    <row r="237" spans="1:15" s="45" customFormat="1" x14ac:dyDescent="0.25">
      <c r="A237" s="242">
        <v>749</v>
      </c>
      <c r="B237" s="242" t="s">
        <v>244</v>
      </c>
      <c r="C237" s="332">
        <v>-21019.68</v>
      </c>
      <c r="D237" s="121">
        <v>-38429.919999999998</v>
      </c>
      <c r="E237" s="121">
        <v>-21019.68</v>
      </c>
      <c r="F237" s="121">
        <v>-212.32</v>
      </c>
      <c r="G237" s="121">
        <v>-477720</v>
      </c>
      <c r="H237" s="121">
        <v>-877324.3</v>
      </c>
      <c r="I237" s="121">
        <v>-1993593.6277813506</v>
      </c>
      <c r="J237" s="34">
        <v>-2152232.4806169602</v>
      </c>
      <c r="K237" s="34">
        <v>-1923003.8025062997</v>
      </c>
      <c r="L237" s="34">
        <v>736687.8517481623</v>
      </c>
      <c r="M237" s="34">
        <v>38217.599999999999</v>
      </c>
      <c r="N237" s="254">
        <f>SUM(LisäyksetVähennykset[[#This Row],[Kuntien yhdistymisavustus (-0,99 €/as)]:[Vuonna 2023 käyttämättä jääneiden yhdistymisavustusten palautus]])</f>
        <v>-6729650.3591564493</v>
      </c>
      <c r="O237" s="112"/>
    </row>
    <row r="238" spans="1:15" s="45" customFormat="1" x14ac:dyDescent="0.25">
      <c r="A238" s="242">
        <v>751</v>
      </c>
      <c r="B238" s="242" t="s">
        <v>245</v>
      </c>
      <c r="C238" s="332">
        <v>-2848.23</v>
      </c>
      <c r="D238" s="121">
        <v>-5207.37</v>
      </c>
      <c r="E238" s="121">
        <v>-2848.23</v>
      </c>
      <c r="F238" s="121">
        <v>-28.77</v>
      </c>
      <c r="G238" s="121">
        <v>-64732.5</v>
      </c>
      <c r="H238" s="121">
        <v>-43975.8</v>
      </c>
      <c r="I238" s="121">
        <v>278470.92239572416</v>
      </c>
      <c r="J238" s="34">
        <v>-69057.409734889545</v>
      </c>
      <c r="K238" s="34">
        <v>-260572.81178459988</v>
      </c>
      <c r="L238" s="34">
        <v>99823.424523335663</v>
      </c>
      <c r="M238" s="34">
        <v>5178.6000000000004</v>
      </c>
      <c r="N238" s="254">
        <f>SUM(LisäyksetVähennykset[[#This Row],[Kuntien yhdistymisavustus (-0,99 €/as)]:[Vuonna 2023 käyttämättä jääneiden yhdistymisavustusten palautus]])</f>
        <v>-65798.174600429615</v>
      </c>
      <c r="O238" s="112"/>
    </row>
    <row r="239" spans="1:15" s="45" customFormat="1" x14ac:dyDescent="0.25">
      <c r="A239" s="242">
        <v>753</v>
      </c>
      <c r="B239" s="242" t="s">
        <v>246</v>
      </c>
      <c r="C239" s="332">
        <v>-22096.799999999999</v>
      </c>
      <c r="D239" s="121">
        <v>-40399.200000000004</v>
      </c>
      <c r="E239" s="121">
        <v>-22096.799999999999</v>
      </c>
      <c r="F239" s="121">
        <v>-223.20000000000002</v>
      </c>
      <c r="G239" s="121">
        <v>-502200</v>
      </c>
      <c r="H239" s="121">
        <v>-754717.99404999998</v>
      </c>
      <c r="I239" s="121">
        <v>6620333.6686252933</v>
      </c>
      <c r="J239" s="34">
        <v>3608185.4712781096</v>
      </c>
      <c r="K239" s="34">
        <v>-2021545.0674425683</v>
      </c>
      <c r="L239" s="34">
        <v>774438.24656268756</v>
      </c>
      <c r="M239" s="34">
        <v>40176</v>
      </c>
      <c r="N239" s="254">
        <f>SUM(LisäyksetVähennykset[[#This Row],[Kuntien yhdistymisavustus (-0,99 €/as)]:[Vuonna 2023 käyttämättä jääneiden yhdistymisavustusten palautus]])</f>
        <v>7679854.3249735236</v>
      </c>
      <c r="O239" s="112"/>
    </row>
    <row r="240" spans="1:15" s="45" customFormat="1" x14ac:dyDescent="0.25">
      <c r="A240" s="242">
        <v>755</v>
      </c>
      <c r="B240" s="242" t="s">
        <v>247</v>
      </c>
      <c r="C240" s="332">
        <v>-6154.83</v>
      </c>
      <c r="D240" s="121">
        <v>-11252.77</v>
      </c>
      <c r="E240" s="121">
        <v>-6154.83</v>
      </c>
      <c r="F240" s="121">
        <v>-62.17</v>
      </c>
      <c r="G240" s="121">
        <v>-139882.5</v>
      </c>
      <c r="H240" s="121">
        <v>-175068.79</v>
      </c>
      <c r="I240" s="121">
        <v>948316.28074108204</v>
      </c>
      <c r="J240" s="34">
        <v>1040650.6809683233</v>
      </c>
      <c r="K240" s="34">
        <v>-563080.00377645378</v>
      </c>
      <c r="L240" s="34">
        <v>215711.58507527906</v>
      </c>
      <c r="M240" s="34">
        <v>11190.6</v>
      </c>
      <c r="N240" s="254">
        <f>SUM(LisäyksetVähennykset[[#This Row],[Kuntien yhdistymisavustus (-0,99 €/as)]:[Vuonna 2023 käyttämättä jääneiden yhdistymisavustusten palautus]])</f>
        <v>1314213.2530082304</v>
      </c>
      <c r="O240" s="112"/>
    </row>
    <row r="241" spans="1:15" s="45" customFormat="1" x14ac:dyDescent="0.25">
      <c r="A241" s="242">
        <v>758</v>
      </c>
      <c r="B241" s="242" t="s">
        <v>248</v>
      </c>
      <c r="C241" s="332">
        <v>-8052.66</v>
      </c>
      <c r="D241" s="121">
        <v>-14722.54</v>
      </c>
      <c r="E241" s="121">
        <v>-8052.66</v>
      </c>
      <c r="F241" s="121">
        <v>-81.34</v>
      </c>
      <c r="G241" s="121">
        <v>-183015</v>
      </c>
      <c r="H241" s="121">
        <v>-173586.4675</v>
      </c>
      <c r="I241" s="121">
        <v>-2318562.9125566757</v>
      </c>
      <c r="J241" s="34">
        <v>-874185.26601256337</v>
      </c>
      <c r="K241" s="34">
        <v>-736704.64061728725</v>
      </c>
      <c r="L241" s="34">
        <v>282225.83770344534</v>
      </c>
      <c r="M241" s="34">
        <v>14641.2</v>
      </c>
      <c r="N241" s="254">
        <f>SUM(LisäyksetVähennykset[[#This Row],[Kuntien yhdistymisavustus (-0,99 €/as)]:[Vuonna 2023 käyttämättä jääneiden yhdistymisavustusten palautus]])</f>
        <v>-4020096.4489830802</v>
      </c>
      <c r="O241" s="112"/>
    </row>
    <row r="242" spans="1:15" s="45" customFormat="1" x14ac:dyDescent="0.25">
      <c r="A242" s="242">
        <v>759</v>
      </c>
      <c r="B242" s="242" t="s">
        <v>249</v>
      </c>
      <c r="C242" s="332">
        <v>-1922.58</v>
      </c>
      <c r="D242" s="121">
        <v>-3515.02</v>
      </c>
      <c r="E242" s="121">
        <v>-1922.58</v>
      </c>
      <c r="F242" s="121">
        <v>-19.420000000000002</v>
      </c>
      <c r="G242" s="121">
        <v>-43695</v>
      </c>
      <c r="H242" s="121">
        <v>-61087.48</v>
      </c>
      <c r="I242" s="121">
        <v>82997.477848417751</v>
      </c>
      <c r="J242" s="34">
        <v>-131032.85477877008</v>
      </c>
      <c r="K242" s="34">
        <v>-175888.91222999408</v>
      </c>
      <c r="L242" s="34">
        <v>67381.678979603006</v>
      </c>
      <c r="M242" s="34">
        <v>3495.6</v>
      </c>
      <c r="N242" s="254">
        <f>SUM(LisäyksetVähennykset[[#This Row],[Kuntien yhdistymisavustus (-0,99 €/as)]:[Vuonna 2023 käyttämättä jääneiden yhdistymisavustusten palautus]])</f>
        <v>-265209.09018074343</v>
      </c>
      <c r="O242" s="112"/>
    </row>
    <row r="243" spans="1:15" s="45" customFormat="1" x14ac:dyDescent="0.25">
      <c r="A243" s="242">
        <v>761</v>
      </c>
      <c r="B243" s="242" t="s">
        <v>250</v>
      </c>
      <c r="C243" s="332">
        <v>-8341.74</v>
      </c>
      <c r="D243" s="121">
        <v>-15251.060000000001</v>
      </c>
      <c r="E243" s="121">
        <v>-8341.74</v>
      </c>
      <c r="F243" s="121">
        <v>-84.26</v>
      </c>
      <c r="G243" s="121">
        <v>-189585</v>
      </c>
      <c r="H243" s="121">
        <v>-268769.79499999998</v>
      </c>
      <c r="I243" s="121">
        <v>1184243.7799134771</v>
      </c>
      <c r="J243" s="34">
        <v>687058.8886166492</v>
      </c>
      <c r="K243" s="34">
        <v>-763151.37716268282</v>
      </c>
      <c r="L243" s="34">
        <v>292357.37748822605</v>
      </c>
      <c r="M243" s="34">
        <v>15166.800000000001</v>
      </c>
      <c r="N243" s="254">
        <f>SUM(LisäyksetVähennykset[[#This Row],[Kuntien yhdistymisavustus (-0,99 €/as)]:[Vuonna 2023 käyttämättä jääneiden yhdistymisavustusten palautus]])</f>
        <v>925301.87385566963</v>
      </c>
      <c r="O243" s="112"/>
    </row>
    <row r="244" spans="1:15" s="45" customFormat="1" x14ac:dyDescent="0.25">
      <c r="A244" s="242">
        <v>762</v>
      </c>
      <c r="B244" s="242" t="s">
        <v>251</v>
      </c>
      <c r="C244" s="332">
        <v>-3635.2799999999997</v>
      </c>
      <c r="D244" s="121">
        <v>-6646.3200000000006</v>
      </c>
      <c r="E244" s="121">
        <v>-3635.2799999999997</v>
      </c>
      <c r="F244" s="121">
        <v>-36.72</v>
      </c>
      <c r="G244" s="121">
        <v>-82620</v>
      </c>
      <c r="H244" s="121">
        <v>-114385.185</v>
      </c>
      <c r="I244" s="121">
        <v>1133334.640933282</v>
      </c>
      <c r="J244" s="34">
        <v>594711.0679325345</v>
      </c>
      <c r="K244" s="34">
        <v>-332576.76915990643</v>
      </c>
      <c r="L244" s="34">
        <v>127407.58249902278</v>
      </c>
      <c r="M244" s="34">
        <v>6609.6</v>
      </c>
      <c r="N244" s="254">
        <f>SUM(LisäyksetVähennykset[[#This Row],[Kuntien yhdistymisavustus (-0,99 €/as)]:[Vuonna 2023 käyttämättä jääneiden yhdistymisavustusten palautus]])</f>
        <v>1318527.3372049329</v>
      </c>
      <c r="O244" s="112"/>
    </row>
    <row r="245" spans="1:15" s="45" customFormat="1" x14ac:dyDescent="0.25">
      <c r="A245" s="242">
        <v>765</v>
      </c>
      <c r="B245" s="242" t="s">
        <v>252</v>
      </c>
      <c r="C245" s="332">
        <v>-10250.459999999999</v>
      </c>
      <c r="D245" s="121">
        <v>-18740.740000000002</v>
      </c>
      <c r="E245" s="121">
        <v>-10250.459999999999</v>
      </c>
      <c r="F245" s="121">
        <v>-103.54</v>
      </c>
      <c r="G245" s="121">
        <v>-232965</v>
      </c>
      <c r="H245" s="121">
        <v>-233141.005</v>
      </c>
      <c r="I245" s="121">
        <v>-1043874.4614051267</v>
      </c>
      <c r="J245" s="34">
        <v>4759.3165919805961</v>
      </c>
      <c r="K245" s="34">
        <v>-937772.29517474701</v>
      </c>
      <c r="L245" s="34">
        <v>359253.29771102447</v>
      </c>
      <c r="M245" s="34">
        <v>18637.2</v>
      </c>
      <c r="N245" s="254">
        <f>SUM(LisäyksetVähennykset[[#This Row],[Kuntien yhdistymisavustus (-0,99 €/as)]:[Vuonna 2023 käyttämättä jääneiden yhdistymisavustusten palautus]])</f>
        <v>-2104448.1472768686</v>
      </c>
      <c r="O245" s="112"/>
    </row>
    <row r="246" spans="1:15" s="45" customFormat="1" x14ac:dyDescent="0.25">
      <c r="A246" s="242">
        <v>768</v>
      </c>
      <c r="B246" s="242" t="s">
        <v>253</v>
      </c>
      <c r="C246" s="332">
        <v>-2351.25</v>
      </c>
      <c r="D246" s="121">
        <v>-4298.75</v>
      </c>
      <c r="E246" s="121">
        <v>-2351.25</v>
      </c>
      <c r="F246" s="121">
        <v>-23.75</v>
      </c>
      <c r="G246" s="121">
        <v>-53437.5</v>
      </c>
      <c r="H246" s="121">
        <v>-123614.935</v>
      </c>
      <c r="I246" s="121">
        <v>356138.01502340147</v>
      </c>
      <c r="J246" s="34">
        <v>581009.23540068476</v>
      </c>
      <c r="K246" s="34">
        <v>-215106.16197025537</v>
      </c>
      <c r="L246" s="34">
        <v>82405.503386486685</v>
      </c>
      <c r="M246" s="34">
        <v>4275</v>
      </c>
      <c r="N246" s="254">
        <f>SUM(LisäyksetVähennykset[[#This Row],[Kuntien yhdistymisavustus (-0,99 €/as)]:[Vuonna 2023 käyttämättä jääneiden yhdistymisavustusten palautus]])</f>
        <v>622644.15684031753</v>
      </c>
      <c r="O246" s="112"/>
    </row>
    <row r="247" spans="1:15" s="45" customFormat="1" x14ac:dyDescent="0.25">
      <c r="A247" s="242">
        <v>777</v>
      </c>
      <c r="B247" s="242" t="s">
        <v>254</v>
      </c>
      <c r="C247" s="332">
        <v>-7293.33</v>
      </c>
      <c r="D247" s="121">
        <v>-13334.27</v>
      </c>
      <c r="E247" s="121">
        <v>-7293.33</v>
      </c>
      <c r="F247" s="121">
        <v>-73.67</v>
      </c>
      <c r="G247" s="121">
        <v>-165757.5</v>
      </c>
      <c r="H247" s="121">
        <v>-206833.55499999999</v>
      </c>
      <c r="I247" s="121">
        <v>299371.21545643284</v>
      </c>
      <c r="J247" s="34">
        <v>561784.0863150229</v>
      </c>
      <c r="K247" s="34">
        <v>-667236.67167784052</v>
      </c>
      <c r="L247" s="34">
        <v>255613.19724136734</v>
      </c>
      <c r="M247" s="34">
        <v>13260.6</v>
      </c>
      <c r="N247" s="254">
        <f>SUM(LisäyksetVähennykset[[#This Row],[Kuntien yhdistymisavustus (-0,99 €/as)]:[Vuonna 2023 käyttämättä jääneiden yhdistymisavustusten palautus]])</f>
        <v>62206.772334982517</v>
      </c>
      <c r="O247" s="112"/>
    </row>
    <row r="248" spans="1:15" s="45" customFormat="1" x14ac:dyDescent="0.25">
      <c r="A248" s="242">
        <v>778</v>
      </c>
      <c r="B248" s="242" t="s">
        <v>255</v>
      </c>
      <c r="C248" s="332">
        <v>-6695.37</v>
      </c>
      <c r="D248" s="121">
        <v>-12241.03</v>
      </c>
      <c r="E248" s="121">
        <v>-6695.37</v>
      </c>
      <c r="F248" s="121">
        <v>-67.63</v>
      </c>
      <c r="G248" s="121">
        <v>-152167.5</v>
      </c>
      <c r="H248" s="121">
        <v>-307360.81</v>
      </c>
      <c r="I248" s="121">
        <v>735153.47764505388</v>
      </c>
      <c r="J248" s="34">
        <v>223841.56793869319</v>
      </c>
      <c r="K248" s="34">
        <v>-612531.77827572089</v>
      </c>
      <c r="L248" s="34">
        <v>234656.17659065663</v>
      </c>
      <c r="M248" s="34">
        <v>12173.4</v>
      </c>
      <c r="N248" s="254">
        <f>SUM(LisäyksetVähennykset[[#This Row],[Kuntien yhdistymisavustus (-0,99 €/as)]:[Vuonna 2023 käyttämättä jääneiden yhdistymisavustusten palautus]])</f>
        <v>108065.13389868286</v>
      </c>
      <c r="O248" s="112"/>
    </row>
    <row r="249" spans="1:15" s="45" customFormat="1" x14ac:dyDescent="0.25">
      <c r="A249" s="242">
        <v>781</v>
      </c>
      <c r="B249" s="242" t="s">
        <v>256</v>
      </c>
      <c r="C249" s="332">
        <v>-3468.96</v>
      </c>
      <c r="D249" s="121">
        <v>-6342.24</v>
      </c>
      <c r="E249" s="121">
        <v>-3468.96</v>
      </c>
      <c r="F249" s="121">
        <v>-35.04</v>
      </c>
      <c r="G249" s="121">
        <v>-78840</v>
      </c>
      <c r="H249" s="121">
        <v>-108913.65</v>
      </c>
      <c r="I249" s="121">
        <v>1784046.2085390668</v>
      </c>
      <c r="J249" s="34">
        <v>1595457.0456001635</v>
      </c>
      <c r="K249" s="34">
        <v>-317360.83854474727</v>
      </c>
      <c r="L249" s="34">
        <v>121578.47741736815</v>
      </c>
      <c r="M249" s="34">
        <v>6307.2</v>
      </c>
      <c r="N249" s="254">
        <f>SUM(LisäyksetVähennykset[[#This Row],[Kuntien yhdistymisavustus (-0,99 €/as)]:[Vuonna 2023 käyttämättä jääneiden yhdistymisavustusten palautus]])</f>
        <v>2988959.2430118509</v>
      </c>
      <c r="O249" s="112"/>
    </row>
    <row r="250" spans="1:15" s="45" customFormat="1" x14ac:dyDescent="0.25">
      <c r="A250" s="242">
        <v>783</v>
      </c>
      <c r="B250" s="242" t="s">
        <v>257</v>
      </c>
      <c r="C250" s="332">
        <v>-6354.8099999999995</v>
      </c>
      <c r="D250" s="121">
        <v>-11618.390000000001</v>
      </c>
      <c r="E250" s="121">
        <v>-6354.8099999999995</v>
      </c>
      <c r="F250" s="121">
        <v>-64.19</v>
      </c>
      <c r="G250" s="121">
        <v>-144427.5</v>
      </c>
      <c r="H250" s="121">
        <v>-154080.995</v>
      </c>
      <c r="I250" s="121">
        <v>-115446.19249187982</v>
      </c>
      <c r="J250" s="34">
        <v>-24874.755347291954</v>
      </c>
      <c r="K250" s="34">
        <v>-581375.34892087127</v>
      </c>
      <c r="L250" s="34">
        <v>222720.38999488761</v>
      </c>
      <c r="M250" s="34">
        <v>11554.2</v>
      </c>
      <c r="N250" s="254">
        <f>SUM(LisäyksetVähennykset[[#This Row],[Kuntien yhdistymisavustus (-0,99 €/as)]:[Vuonna 2023 käyttämättä jääneiden yhdistymisavustusten palautus]])</f>
        <v>-810322.40176515537</v>
      </c>
      <c r="O250" s="112"/>
    </row>
    <row r="251" spans="1:15" s="104" customFormat="1" x14ac:dyDescent="0.25">
      <c r="A251" s="240">
        <v>785</v>
      </c>
      <c r="B251" s="242" t="s">
        <v>258</v>
      </c>
      <c r="C251" s="332">
        <v>-2599.7399999999998</v>
      </c>
      <c r="D251" s="121">
        <v>-4753.0600000000004</v>
      </c>
      <c r="E251" s="121">
        <v>-2599.7399999999998</v>
      </c>
      <c r="F251" s="121">
        <v>-26.26</v>
      </c>
      <c r="G251" s="121">
        <v>-59085</v>
      </c>
      <c r="H251" s="121">
        <v>-82680.08</v>
      </c>
      <c r="I251" s="121">
        <v>1389779.8217081872</v>
      </c>
      <c r="J251" s="121">
        <v>998278.92228896462</v>
      </c>
      <c r="K251" s="121">
        <v>-237839.48687742761</v>
      </c>
      <c r="L251" s="121">
        <v>91114.463954911174</v>
      </c>
      <c r="M251" s="121">
        <v>4726.8</v>
      </c>
      <c r="N251" s="254">
        <f>SUM(LisäyksetVähennykset[[#This Row],[Kuntien yhdistymisavustus (-0,99 €/as)]:[Vuonna 2023 käyttämättä jääneiden yhdistymisavustusten palautus]])</f>
        <v>2094316.6410746351</v>
      </c>
      <c r="O251" s="60"/>
    </row>
    <row r="252" spans="1:15" s="45" customFormat="1" x14ac:dyDescent="0.25">
      <c r="A252" s="242">
        <v>790</v>
      </c>
      <c r="B252" s="242" t="s">
        <v>259</v>
      </c>
      <c r="C252" s="332">
        <v>-23496.66</v>
      </c>
      <c r="D252" s="121">
        <v>-42958.54</v>
      </c>
      <c r="E252" s="121">
        <v>-23496.66</v>
      </c>
      <c r="F252" s="121">
        <v>-237.34</v>
      </c>
      <c r="G252" s="121">
        <v>-534015</v>
      </c>
      <c r="H252" s="121">
        <v>-1071920.923</v>
      </c>
      <c r="I252" s="121">
        <v>2354296.3529862952</v>
      </c>
      <c r="J252" s="34">
        <v>850819.70653299696</v>
      </c>
      <c r="K252" s="34">
        <v>-2149612.4834534908</v>
      </c>
      <c r="L252" s="34">
        <v>823499.88099994743</v>
      </c>
      <c r="M252" s="34">
        <v>42721.200000000004</v>
      </c>
      <c r="N252" s="254">
        <f>SUM(LisäyksetVähennykset[[#This Row],[Kuntien yhdistymisavustus (-0,99 €/as)]:[Vuonna 2023 käyttämättä jääneiden yhdistymisavustusten palautus]])</f>
        <v>225599.53406574886</v>
      </c>
      <c r="O252" s="112"/>
    </row>
    <row r="253" spans="1:15" s="45" customFormat="1" x14ac:dyDescent="0.25">
      <c r="A253" s="242">
        <v>791</v>
      </c>
      <c r="B253" s="242" t="s">
        <v>260</v>
      </c>
      <c r="C253" s="332">
        <v>-4978.71</v>
      </c>
      <c r="D253" s="121">
        <v>-9102.49</v>
      </c>
      <c r="E253" s="121">
        <v>-4978.71</v>
      </c>
      <c r="F253" s="121">
        <v>-50.29</v>
      </c>
      <c r="G253" s="121">
        <v>-113152.5</v>
      </c>
      <c r="H253" s="121">
        <v>-79238.634999999995</v>
      </c>
      <c r="I253" s="121">
        <v>554688.42463979241</v>
      </c>
      <c r="J253" s="34">
        <v>-24350.344094985019</v>
      </c>
      <c r="K253" s="34">
        <v>-455481.63728354283</v>
      </c>
      <c r="L253" s="34">
        <v>174491.48485500697</v>
      </c>
      <c r="M253" s="34">
        <v>9052.2000000000007</v>
      </c>
      <c r="N253" s="254">
        <f>SUM(LisäyksetVähennykset[[#This Row],[Kuntien yhdistymisavustus (-0,99 €/as)]:[Vuonna 2023 käyttämättä jääneiden yhdistymisavustusten palautus]])</f>
        <v>46898.793116271539</v>
      </c>
      <c r="O253" s="112"/>
    </row>
    <row r="254" spans="1:15" s="45" customFormat="1" x14ac:dyDescent="0.25">
      <c r="A254" s="242">
        <v>831</v>
      </c>
      <c r="B254" s="242" t="s">
        <v>261</v>
      </c>
      <c r="C254" s="332">
        <v>-4513.41</v>
      </c>
      <c r="D254" s="121">
        <v>-8251.7900000000009</v>
      </c>
      <c r="E254" s="121">
        <v>-4513.41</v>
      </c>
      <c r="F254" s="121">
        <v>-45.59</v>
      </c>
      <c r="G254" s="121">
        <v>-102577.5</v>
      </c>
      <c r="H254" s="121">
        <v>-113876.245</v>
      </c>
      <c r="I254" s="121">
        <v>101281.78612818329</v>
      </c>
      <c r="J254" s="34">
        <v>190590.02266757912</v>
      </c>
      <c r="K254" s="34">
        <v>-412913.25996732386</v>
      </c>
      <c r="L254" s="34">
        <v>158183.86944799699</v>
      </c>
      <c r="M254" s="34">
        <v>8206.2000000000007</v>
      </c>
      <c r="N254" s="254">
        <f>SUM(LisäyksetVähennykset[[#This Row],[Kuntien yhdistymisavustus (-0,99 €/as)]:[Vuonna 2023 käyttämättä jääneiden yhdistymisavustusten palautus]])</f>
        <v>-188429.32672356445</v>
      </c>
      <c r="O254" s="112"/>
    </row>
    <row r="255" spans="1:15" s="45" customFormat="1" x14ac:dyDescent="0.25">
      <c r="A255" s="242">
        <v>832</v>
      </c>
      <c r="B255" s="242" t="s">
        <v>262</v>
      </c>
      <c r="C255" s="332">
        <v>-3786.75</v>
      </c>
      <c r="D255" s="121">
        <v>-6923.25</v>
      </c>
      <c r="E255" s="121">
        <v>-3786.75</v>
      </c>
      <c r="F255" s="121">
        <v>-38.25</v>
      </c>
      <c r="G255" s="121">
        <v>-86062.5</v>
      </c>
      <c r="H255" s="121">
        <v>-85354.22</v>
      </c>
      <c r="I255" s="121">
        <v>1613949.5257217507</v>
      </c>
      <c r="J255" s="34">
        <v>992313.12109336723</v>
      </c>
      <c r="K255" s="34">
        <v>-346434.13454156916</v>
      </c>
      <c r="L255" s="34">
        <v>132716.23176981541</v>
      </c>
      <c r="M255" s="34">
        <v>6885</v>
      </c>
      <c r="N255" s="254">
        <f>SUM(LisäyksetVähennykset[[#This Row],[Kuntien yhdistymisavustus (-0,99 €/as)]:[Vuonna 2023 käyttämättä jääneiden yhdistymisavustusten palautus]])</f>
        <v>2213478.024043364</v>
      </c>
      <c r="O255" s="112"/>
    </row>
    <row r="256" spans="1:15" s="45" customFormat="1" x14ac:dyDescent="0.25">
      <c r="A256" s="242">
        <v>833</v>
      </c>
      <c r="B256" s="242" t="s">
        <v>263</v>
      </c>
      <c r="C256" s="332">
        <v>-1674.09</v>
      </c>
      <c r="D256" s="121">
        <v>-3060.71</v>
      </c>
      <c r="E256" s="121">
        <v>-1674.09</v>
      </c>
      <c r="F256" s="121">
        <v>-16.91</v>
      </c>
      <c r="G256" s="121">
        <v>-38047.5</v>
      </c>
      <c r="H256" s="121">
        <v>-38789.51</v>
      </c>
      <c r="I256" s="121">
        <v>446074.66432930698</v>
      </c>
      <c r="J256" s="34">
        <v>567765.05453882145</v>
      </c>
      <c r="K256" s="34">
        <v>-153155.58732282181</v>
      </c>
      <c r="L256" s="34">
        <v>58672.718411178525</v>
      </c>
      <c r="M256" s="34">
        <v>3043.8</v>
      </c>
      <c r="N256" s="254">
        <f>SUM(LisäyksetVähennykset[[#This Row],[Kuntien yhdistymisavustus (-0,99 €/as)]:[Vuonna 2023 käyttämättä jääneiden yhdistymisavustusten palautus]])</f>
        <v>839137.8399564852</v>
      </c>
      <c r="O256" s="112"/>
    </row>
    <row r="257" spans="1:15" s="45" customFormat="1" x14ac:dyDescent="0.25">
      <c r="A257" s="242">
        <v>834</v>
      </c>
      <c r="B257" s="242" t="s">
        <v>264</v>
      </c>
      <c r="C257" s="332">
        <v>-5820.21</v>
      </c>
      <c r="D257" s="121">
        <v>-10640.99</v>
      </c>
      <c r="E257" s="121">
        <v>-5820.21</v>
      </c>
      <c r="F257" s="121">
        <v>-58.79</v>
      </c>
      <c r="G257" s="121">
        <v>-132277.5</v>
      </c>
      <c r="H257" s="121">
        <v>-152451.88500000001</v>
      </c>
      <c r="I257" s="121">
        <v>1625120.9558775544</v>
      </c>
      <c r="J257" s="34">
        <v>937566.64992664231</v>
      </c>
      <c r="K257" s="34">
        <v>-532467.00051500264</v>
      </c>
      <c r="L257" s="34">
        <v>203983.98080385485</v>
      </c>
      <c r="M257" s="34">
        <v>10582.2</v>
      </c>
      <c r="N257" s="254">
        <f>SUM(LisäyksetVähennykset[[#This Row],[Kuntien yhdistymisavustus (-0,99 €/as)]:[Vuonna 2023 käyttämättä jääneiden yhdistymisavustusten palautus]])</f>
        <v>1937717.2010930486</v>
      </c>
      <c r="O257" s="112"/>
    </row>
    <row r="258" spans="1:15" s="45" customFormat="1" x14ac:dyDescent="0.25">
      <c r="A258" s="242">
        <v>837</v>
      </c>
      <c r="B258" s="242" t="s">
        <v>265</v>
      </c>
      <c r="C258" s="332">
        <v>-246518.91</v>
      </c>
      <c r="D258" s="121">
        <v>-450706.29000000004</v>
      </c>
      <c r="E258" s="121">
        <v>-246518.91</v>
      </c>
      <c r="F258" s="121">
        <v>-2490.09</v>
      </c>
      <c r="G258" s="121">
        <v>-5602702.5</v>
      </c>
      <c r="H258" s="121">
        <v>-23073490.6305</v>
      </c>
      <c r="I258" s="121">
        <v>-34937811.825379469</v>
      </c>
      <c r="J258" s="34">
        <v>-2548022.1881027813</v>
      </c>
      <c r="K258" s="34">
        <v>-22552998.015179504</v>
      </c>
      <c r="L258" s="34">
        <v>8639878.7337960694</v>
      </c>
      <c r="M258" s="34">
        <v>448216.2</v>
      </c>
      <c r="N258" s="254">
        <f>SUM(LisäyksetVähennykset[[#This Row],[Kuntien yhdistymisavustus (-0,99 €/as)]:[Vuonna 2023 käyttämättä jääneiden yhdistymisavustusten palautus]])</f>
        <v>-80573164.425365672</v>
      </c>
      <c r="O258" s="112"/>
    </row>
    <row r="259" spans="1:15" s="45" customFormat="1" x14ac:dyDescent="0.25">
      <c r="A259" s="242">
        <v>844</v>
      </c>
      <c r="B259" s="242" t="s">
        <v>266</v>
      </c>
      <c r="C259" s="332">
        <v>-1426.59</v>
      </c>
      <c r="D259" s="121">
        <v>-2608.21</v>
      </c>
      <c r="E259" s="121">
        <v>-1426.59</v>
      </c>
      <c r="F259" s="121">
        <v>-14.41</v>
      </c>
      <c r="G259" s="121">
        <v>-32422.5</v>
      </c>
      <c r="H259" s="121">
        <v>-38141.425000000003</v>
      </c>
      <c r="I259" s="121">
        <v>155770.66059490759</v>
      </c>
      <c r="J259" s="34">
        <v>-22361.668636851882</v>
      </c>
      <c r="K259" s="34">
        <v>-130512.833431216</v>
      </c>
      <c r="L259" s="34">
        <v>49998.454896811505</v>
      </c>
      <c r="M259" s="34">
        <v>2593.8000000000002</v>
      </c>
      <c r="N259" s="254">
        <f>SUM(LisäyksetVähennykset[[#This Row],[Kuntien yhdistymisavustus (-0,99 €/as)]:[Vuonna 2023 käyttämättä jääneiden yhdistymisavustusten palautus]])</f>
        <v>-20551.311576348799</v>
      </c>
      <c r="O259" s="112"/>
    </row>
    <row r="260" spans="1:15" s="45" customFormat="1" x14ac:dyDescent="0.25">
      <c r="A260" s="242">
        <v>845</v>
      </c>
      <c r="B260" s="242" t="s">
        <v>267</v>
      </c>
      <c r="C260" s="332">
        <v>-2834.37</v>
      </c>
      <c r="D260" s="121">
        <v>-5182.03</v>
      </c>
      <c r="E260" s="121">
        <v>-2834.37</v>
      </c>
      <c r="F260" s="121">
        <v>-28.63</v>
      </c>
      <c r="G260" s="121">
        <v>-64417.5</v>
      </c>
      <c r="H260" s="121">
        <v>-60049.1</v>
      </c>
      <c r="I260" s="121">
        <v>211787.08367977914</v>
      </c>
      <c r="J260" s="34">
        <v>7893.8707466464493</v>
      </c>
      <c r="K260" s="34">
        <v>-259304.81756666995</v>
      </c>
      <c r="L260" s="34">
        <v>99337.665766531107</v>
      </c>
      <c r="M260" s="34">
        <v>5153.4000000000005</v>
      </c>
      <c r="N260" s="254">
        <f>SUM(LisäyksetVähennykset[[#This Row],[Kuntien yhdistymisavustus (-0,99 €/as)]:[Vuonna 2023 käyttämättä jääneiden yhdistymisavustusten palautus]])</f>
        <v>-70478.797373713256</v>
      </c>
      <c r="O260" s="112"/>
    </row>
    <row r="261" spans="1:15" s="45" customFormat="1" x14ac:dyDescent="0.25">
      <c r="A261" s="242">
        <v>846</v>
      </c>
      <c r="B261" s="242" t="s">
        <v>268</v>
      </c>
      <c r="C261" s="332">
        <v>-4813.38</v>
      </c>
      <c r="D261" s="121">
        <v>-8800.2200000000012</v>
      </c>
      <c r="E261" s="121">
        <v>-4813.38</v>
      </c>
      <c r="F261" s="121">
        <v>-48.620000000000005</v>
      </c>
      <c r="G261" s="121">
        <v>-109395</v>
      </c>
      <c r="H261" s="121">
        <v>-105155.4</v>
      </c>
      <c r="I261" s="121">
        <v>1311932.4279102779</v>
      </c>
      <c r="J261" s="34">
        <v>337995.96269179072</v>
      </c>
      <c r="K261" s="34">
        <v>-440356.27768395015</v>
      </c>
      <c r="L261" s="34">
        <v>168697.07682740979</v>
      </c>
      <c r="M261" s="34">
        <v>8751.6</v>
      </c>
      <c r="N261" s="254">
        <f>SUM(LisäyksetVähennykset[[#This Row],[Kuntien yhdistymisavustus (-0,99 €/as)]:[Vuonna 2023 käyttämättä jääneiden yhdistymisavustusten palautus]])</f>
        <v>1153994.7897455283</v>
      </c>
      <c r="O261" s="112"/>
    </row>
    <row r="262" spans="1:15" s="45" customFormat="1" x14ac:dyDescent="0.25">
      <c r="A262" s="242">
        <v>848</v>
      </c>
      <c r="B262" s="242" t="s">
        <v>269</v>
      </c>
      <c r="C262" s="332">
        <v>-4118.3999999999996</v>
      </c>
      <c r="D262" s="121">
        <v>-7529.6</v>
      </c>
      <c r="E262" s="121">
        <v>-4118.3999999999996</v>
      </c>
      <c r="F262" s="121">
        <v>-41.6</v>
      </c>
      <c r="G262" s="121">
        <v>-93600</v>
      </c>
      <c r="H262" s="121">
        <v>-110035.25</v>
      </c>
      <c r="I262" s="121">
        <v>38291.144048307695</v>
      </c>
      <c r="J262" s="34">
        <v>143158.5342119933</v>
      </c>
      <c r="K262" s="34">
        <v>-376775.42475632101</v>
      </c>
      <c r="L262" s="34">
        <v>144339.74487906721</v>
      </c>
      <c r="M262" s="34">
        <v>7488</v>
      </c>
      <c r="N262" s="254">
        <f>SUM(LisäyksetVähennykset[[#This Row],[Kuntien yhdistymisavustus (-0,99 €/as)]:[Vuonna 2023 käyttämättä jääneiden yhdistymisavustusten palautus]])</f>
        <v>-262941.25161695282</v>
      </c>
      <c r="O262" s="112"/>
    </row>
    <row r="263" spans="1:15" s="45" customFormat="1" x14ac:dyDescent="0.25">
      <c r="A263" s="242">
        <v>849</v>
      </c>
      <c r="B263" s="242" t="s">
        <v>270</v>
      </c>
      <c r="C263" s="332">
        <v>-2873.97</v>
      </c>
      <c r="D263" s="121">
        <v>-5254.43</v>
      </c>
      <c r="E263" s="121">
        <v>-2873.97</v>
      </c>
      <c r="F263" s="121">
        <v>-29.03</v>
      </c>
      <c r="G263" s="121">
        <v>-65317.5</v>
      </c>
      <c r="H263" s="121">
        <v>-78475.054999999993</v>
      </c>
      <c r="I263" s="121">
        <v>699450.09426301043</v>
      </c>
      <c r="J263" s="34">
        <v>131300.81623448204</v>
      </c>
      <c r="K263" s="34">
        <v>-262927.65818932687</v>
      </c>
      <c r="L263" s="34">
        <v>100725.54792882984</v>
      </c>
      <c r="M263" s="34">
        <v>5225.4000000000005</v>
      </c>
      <c r="N263" s="254">
        <f>SUM(LisäyksetVähennykset[[#This Row],[Kuntien yhdistymisavustus (-0,99 €/as)]:[Vuonna 2023 käyttämättä jääneiden yhdistymisavustusten palautus]])</f>
        <v>518950.24523699557</v>
      </c>
      <c r="O263" s="112"/>
    </row>
    <row r="264" spans="1:15" s="45" customFormat="1" x14ac:dyDescent="0.25">
      <c r="A264" s="242">
        <v>850</v>
      </c>
      <c r="B264" s="242" t="s">
        <v>271</v>
      </c>
      <c r="C264" s="332">
        <v>-2382.9299999999998</v>
      </c>
      <c r="D264" s="121">
        <v>-4356.67</v>
      </c>
      <c r="E264" s="121">
        <v>-2382.9299999999998</v>
      </c>
      <c r="F264" s="121">
        <v>-24.07</v>
      </c>
      <c r="G264" s="121">
        <v>-54157.5</v>
      </c>
      <c r="H264" s="121">
        <v>-49368.525000000001</v>
      </c>
      <c r="I264" s="121">
        <v>254195.90239234566</v>
      </c>
      <c r="J264" s="34">
        <v>227546.05290211181</v>
      </c>
      <c r="K264" s="34">
        <v>-218004.4344683809</v>
      </c>
      <c r="L264" s="34">
        <v>83515.809116325661</v>
      </c>
      <c r="M264" s="34">
        <v>4332.6000000000004</v>
      </c>
      <c r="N264" s="254">
        <f>SUM(LisäyksetVähennykset[[#This Row],[Kuntien yhdistymisavustus (-0,99 €/as)]:[Vuonna 2023 käyttämättä jääneiden yhdistymisavustusten palautus]])</f>
        <v>238913.30494240226</v>
      </c>
      <c r="O264" s="112"/>
    </row>
    <row r="265" spans="1:15" s="45" customFormat="1" x14ac:dyDescent="0.25">
      <c r="A265" s="242">
        <v>851</v>
      </c>
      <c r="B265" s="242" t="s">
        <v>272</v>
      </c>
      <c r="C265" s="332">
        <v>-21014.73</v>
      </c>
      <c r="D265" s="121">
        <v>-38420.870000000003</v>
      </c>
      <c r="E265" s="121">
        <v>-21014.73</v>
      </c>
      <c r="F265" s="121">
        <v>-212.27</v>
      </c>
      <c r="G265" s="121">
        <v>-477607.5</v>
      </c>
      <c r="H265" s="121">
        <v>-849553.87450000003</v>
      </c>
      <c r="I265" s="121">
        <v>-3437002.791325904</v>
      </c>
      <c r="J265" s="34">
        <v>-2353317.8196818912</v>
      </c>
      <c r="K265" s="34">
        <v>-1922550.9474284677</v>
      </c>
      <c r="L265" s="34">
        <v>736514.36647787492</v>
      </c>
      <c r="M265" s="34">
        <v>38208.6</v>
      </c>
      <c r="N265" s="254">
        <f>SUM(LisäyksetVähennykset[[#This Row],[Kuntien yhdistymisavustus (-0,99 €/as)]:[Vuonna 2023 käyttämättä jääneiden yhdistymisavustusten palautus]])</f>
        <v>-8345972.5664583892</v>
      </c>
      <c r="O265" s="112"/>
    </row>
    <row r="266" spans="1:15" s="45" customFormat="1" x14ac:dyDescent="0.25">
      <c r="A266" s="242">
        <v>853</v>
      </c>
      <c r="B266" s="242" t="s">
        <v>273</v>
      </c>
      <c r="C266" s="332">
        <v>-195921</v>
      </c>
      <c r="D266" s="121">
        <v>-358199</v>
      </c>
      <c r="E266" s="121">
        <v>-195921</v>
      </c>
      <c r="F266" s="121">
        <v>-1979</v>
      </c>
      <c r="G266" s="121">
        <v>-4452750</v>
      </c>
      <c r="H266" s="121">
        <v>-14246654.4089</v>
      </c>
      <c r="I266" s="121">
        <v>-21134452.432889041</v>
      </c>
      <c r="J266" s="34">
        <v>90966.655742028204</v>
      </c>
      <c r="K266" s="34">
        <v>-17924003.980595175</v>
      </c>
      <c r="L266" s="34">
        <v>6866546.9979729326</v>
      </c>
      <c r="M266" s="34">
        <v>356220</v>
      </c>
      <c r="N266" s="254">
        <f>SUM(LisäyksetVähennykset[[#This Row],[Kuntien yhdistymisavustus (-0,99 €/as)]:[Vuonna 2023 käyttämättä jääneiden yhdistymisavustusten palautus]])</f>
        <v>-51196147.168669254</v>
      </c>
      <c r="O266" s="112"/>
    </row>
    <row r="267" spans="1:15" s="45" customFormat="1" x14ac:dyDescent="0.25">
      <c r="A267" s="242">
        <v>854</v>
      </c>
      <c r="B267" s="242" t="s">
        <v>274</v>
      </c>
      <c r="C267" s="332">
        <v>-3229.38</v>
      </c>
      <c r="D267" s="121">
        <v>-5904.22</v>
      </c>
      <c r="E267" s="121">
        <v>-3229.38</v>
      </c>
      <c r="F267" s="121">
        <v>-32.619999999999997</v>
      </c>
      <c r="G267" s="121">
        <v>-73395</v>
      </c>
      <c r="H267" s="121">
        <v>-65569.539999999994</v>
      </c>
      <c r="I267" s="121">
        <v>-258340.35137623077</v>
      </c>
      <c r="J267" s="34">
        <v>-286399.57760608208</v>
      </c>
      <c r="K267" s="34">
        <v>-295442.65277767286</v>
      </c>
      <c r="L267" s="34">
        <v>113181.79033546087</v>
      </c>
      <c r="M267" s="34">
        <v>5871.6</v>
      </c>
      <c r="N267" s="254">
        <f>SUM(LisäyksetVähennykset[[#This Row],[Kuntien yhdistymisavustus (-0,99 €/as)]:[Vuonna 2023 käyttämättä jääneiden yhdistymisavustusten palautus]])</f>
        <v>-872489.33142452489</v>
      </c>
      <c r="O267" s="112"/>
    </row>
    <row r="268" spans="1:15" s="45" customFormat="1" x14ac:dyDescent="0.25">
      <c r="A268" s="242">
        <v>857</v>
      </c>
      <c r="B268" s="242" t="s">
        <v>275</v>
      </c>
      <c r="C268" s="332">
        <v>-2370.06</v>
      </c>
      <c r="D268" s="121">
        <v>-4333.1400000000003</v>
      </c>
      <c r="E268" s="121">
        <v>-2370.06</v>
      </c>
      <c r="F268" s="121">
        <v>-23.94</v>
      </c>
      <c r="G268" s="121">
        <v>-53865</v>
      </c>
      <c r="H268" s="121">
        <v>-93487.735000000001</v>
      </c>
      <c r="I268" s="121">
        <v>-1022230.9657185172</v>
      </c>
      <c r="J268" s="34">
        <v>-666225.73290081648</v>
      </c>
      <c r="K268" s="34">
        <v>-216827.01126601742</v>
      </c>
      <c r="L268" s="34">
        <v>83064.747413578589</v>
      </c>
      <c r="M268" s="34">
        <v>4309.2</v>
      </c>
      <c r="N268" s="254">
        <f>SUM(LisäyksetVähennykset[[#This Row],[Kuntien yhdistymisavustus (-0,99 €/as)]:[Vuonna 2023 käyttämättä jääneiden yhdistymisavustusten palautus]])</f>
        <v>-1974359.6974717723</v>
      </c>
      <c r="O268" s="112"/>
    </row>
    <row r="269" spans="1:15" s="45" customFormat="1" x14ac:dyDescent="0.25">
      <c r="A269" s="242">
        <v>858</v>
      </c>
      <c r="B269" s="242" t="s">
        <v>276</v>
      </c>
      <c r="C269" s="332">
        <v>-39980.159999999996</v>
      </c>
      <c r="D269" s="121">
        <v>-73095.040000000008</v>
      </c>
      <c r="E269" s="121">
        <v>-39980.159999999996</v>
      </c>
      <c r="F269" s="121">
        <v>-403.84000000000003</v>
      </c>
      <c r="G269" s="121">
        <v>-908640</v>
      </c>
      <c r="H269" s="121">
        <v>-1407513.5181</v>
      </c>
      <c r="I269" s="121">
        <v>6582324.6886532791</v>
      </c>
      <c r="J269" s="34">
        <v>2791942.0737676555</v>
      </c>
      <c r="K269" s="34">
        <v>-3657619.8926344393</v>
      </c>
      <c r="L269" s="34">
        <v>1401205.8310567909</v>
      </c>
      <c r="M269" s="34">
        <v>72691.199999999997</v>
      </c>
      <c r="N269" s="254">
        <f>SUM(LisäyksetVähennykset[[#This Row],[Kuntien yhdistymisavustus (-0,99 €/as)]:[Vuonna 2023 käyttämättä jääneiden yhdistymisavustusten palautus]])</f>
        <v>4720931.1827432858</v>
      </c>
      <c r="O269" s="112"/>
    </row>
    <row r="270" spans="1:15" s="45" customFormat="1" x14ac:dyDescent="0.25">
      <c r="A270" s="242">
        <v>859</v>
      </c>
      <c r="B270" s="242" t="s">
        <v>277</v>
      </c>
      <c r="C270" s="332">
        <v>-6496.38</v>
      </c>
      <c r="D270" s="121">
        <v>-11877.220000000001</v>
      </c>
      <c r="E270" s="121">
        <v>-6496.38</v>
      </c>
      <c r="F270" s="121">
        <v>-65.62</v>
      </c>
      <c r="G270" s="121">
        <v>-147645</v>
      </c>
      <c r="H270" s="121">
        <v>-97017.09</v>
      </c>
      <c r="I270" s="121">
        <v>-1586681.3789111814</v>
      </c>
      <c r="J270" s="34">
        <v>-1742558.7798981487</v>
      </c>
      <c r="K270" s="34">
        <v>-594327.00414686976</v>
      </c>
      <c r="L270" s="34">
        <v>227682.06872510555</v>
      </c>
      <c r="M270" s="34">
        <v>11811.6</v>
      </c>
      <c r="N270" s="254">
        <f>SUM(LisäyksetVähennykset[[#This Row],[Kuntien yhdistymisavustus (-0,99 €/as)]:[Vuonna 2023 käyttämättä jääneiden yhdistymisavustusten palautus]])</f>
        <v>-3953671.1842310941</v>
      </c>
      <c r="O270" s="112"/>
    </row>
    <row r="271" spans="1:15" s="45" customFormat="1" x14ac:dyDescent="0.25">
      <c r="A271" s="242">
        <v>886</v>
      </c>
      <c r="B271" s="242" t="s">
        <v>278</v>
      </c>
      <c r="C271" s="332">
        <v>-12473.01</v>
      </c>
      <c r="D271" s="121">
        <v>-22804.190000000002</v>
      </c>
      <c r="E271" s="121">
        <v>-12473.01</v>
      </c>
      <c r="F271" s="121">
        <v>-125.99000000000001</v>
      </c>
      <c r="G271" s="121">
        <v>-283477.5</v>
      </c>
      <c r="H271" s="121">
        <v>-433815.60249999998</v>
      </c>
      <c r="I271" s="121">
        <v>-566700.24027050578</v>
      </c>
      <c r="J271" s="34">
        <v>-712311.40490658081</v>
      </c>
      <c r="K271" s="34">
        <v>-1141104.2251213673</v>
      </c>
      <c r="L271" s="34">
        <v>437148.18407004036</v>
      </c>
      <c r="M271" s="34">
        <v>22678.2</v>
      </c>
      <c r="N271" s="254">
        <f>SUM(LisäyksetVähennykset[[#This Row],[Kuntien yhdistymisavustus (-0,99 €/as)]:[Vuonna 2023 käyttämättä jääneiden yhdistymisavustusten palautus]])</f>
        <v>-2725458.7887284132</v>
      </c>
      <c r="O271" s="112"/>
    </row>
    <row r="272" spans="1:15" s="45" customFormat="1" x14ac:dyDescent="0.25">
      <c r="A272" s="242">
        <v>887</v>
      </c>
      <c r="B272" s="242" t="s">
        <v>279</v>
      </c>
      <c r="C272" s="332">
        <v>-4523.3100000000004</v>
      </c>
      <c r="D272" s="121">
        <v>-8269.89</v>
      </c>
      <c r="E272" s="121">
        <v>-4523.3100000000004</v>
      </c>
      <c r="F272" s="121">
        <v>-45.69</v>
      </c>
      <c r="G272" s="121">
        <v>-102802.5</v>
      </c>
      <c r="H272" s="121">
        <v>-222004.14499999999</v>
      </c>
      <c r="I272" s="121">
        <v>-584514.75388125516</v>
      </c>
      <c r="J272" s="34">
        <v>-259900.02118778325</v>
      </c>
      <c r="K272" s="34">
        <v>-413818.9701229881</v>
      </c>
      <c r="L272" s="34">
        <v>158530.83998857165</v>
      </c>
      <c r="M272" s="34">
        <v>8224.2000000000007</v>
      </c>
      <c r="N272" s="254">
        <f>SUM(LisäyksetVähennykset[[#This Row],[Kuntien yhdistymisavustus (-0,99 €/as)]:[Vuonna 2023 käyttämättä jääneiden yhdistymisavustusten palautus]])</f>
        <v>-1433647.5502034549</v>
      </c>
      <c r="O272" s="112"/>
    </row>
    <row r="273" spans="1:15" s="45" customFormat="1" x14ac:dyDescent="0.25">
      <c r="A273" s="242">
        <v>889</v>
      </c>
      <c r="B273" s="242" t="s">
        <v>280</v>
      </c>
      <c r="C273" s="332">
        <v>-2497.77</v>
      </c>
      <c r="D273" s="121">
        <v>-4566.63</v>
      </c>
      <c r="E273" s="121">
        <v>-2497.77</v>
      </c>
      <c r="F273" s="121">
        <v>-25.23</v>
      </c>
      <c r="G273" s="121">
        <v>-56767.5</v>
      </c>
      <c r="H273" s="121">
        <v>-44969.794999999998</v>
      </c>
      <c r="I273" s="121">
        <v>1056890.4771927751</v>
      </c>
      <c r="J273" s="34">
        <v>358347.78734368813</v>
      </c>
      <c r="K273" s="34">
        <v>-228510.67227408601</v>
      </c>
      <c r="L273" s="34">
        <v>87540.667386991961</v>
      </c>
      <c r="M273" s="34">
        <v>4541.4000000000005</v>
      </c>
      <c r="N273" s="254">
        <f>SUM(LisäyksetVähennykset[[#This Row],[Kuntien yhdistymisavustus (-0,99 €/as)]:[Vuonna 2023 käyttämättä jääneiden yhdistymisavustusten palautus]])</f>
        <v>1167484.9646493692</v>
      </c>
      <c r="O273" s="112"/>
    </row>
    <row r="274" spans="1:15" s="45" customFormat="1" x14ac:dyDescent="0.25">
      <c r="A274" s="242">
        <v>890</v>
      </c>
      <c r="B274" s="242" t="s">
        <v>281</v>
      </c>
      <c r="C274" s="332">
        <v>-1168.2</v>
      </c>
      <c r="D274" s="121">
        <v>-2135.8000000000002</v>
      </c>
      <c r="E274" s="121">
        <v>-1168.2</v>
      </c>
      <c r="F274" s="121">
        <v>-11.8</v>
      </c>
      <c r="G274" s="121">
        <v>-26550</v>
      </c>
      <c r="H274" s="121">
        <v>-22882.46</v>
      </c>
      <c r="I274" s="121">
        <v>-40856.341757125891</v>
      </c>
      <c r="J274" s="34">
        <v>447758.06883411878</v>
      </c>
      <c r="K274" s="34">
        <v>-106873.7983683795</v>
      </c>
      <c r="L274" s="34">
        <v>40942.523787812337</v>
      </c>
      <c r="M274" s="34">
        <v>2124</v>
      </c>
      <c r="N274" s="254">
        <f>SUM(LisäyksetVähennykset[[#This Row],[Kuntien yhdistymisavustus (-0,99 €/as)]:[Vuonna 2023 käyttämättä jääneiden yhdistymisavustusten palautus]])</f>
        <v>289177.99249642575</v>
      </c>
      <c r="O274" s="112"/>
    </row>
    <row r="275" spans="1:15" s="45" customFormat="1" x14ac:dyDescent="0.25">
      <c r="A275" s="242">
        <v>892</v>
      </c>
      <c r="B275" s="242" t="s">
        <v>282</v>
      </c>
      <c r="C275" s="332">
        <v>-3556.08</v>
      </c>
      <c r="D275" s="121">
        <v>-6501.52</v>
      </c>
      <c r="E275" s="121">
        <v>-3556.08</v>
      </c>
      <c r="F275" s="121">
        <v>-35.92</v>
      </c>
      <c r="G275" s="121">
        <v>-80820</v>
      </c>
      <c r="H275" s="121">
        <v>-75739.235000000001</v>
      </c>
      <c r="I275" s="121">
        <v>508333.85078588972</v>
      </c>
      <c r="J275" s="34">
        <v>148783.64986940756</v>
      </c>
      <c r="K275" s="34">
        <v>-325331.08791459253</v>
      </c>
      <c r="L275" s="34">
        <v>124631.81817442534</v>
      </c>
      <c r="M275" s="34">
        <v>6465.6</v>
      </c>
      <c r="N275" s="254">
        <f>SUM(LisäyksetVähennykset[[#This Row],[Kuntien yhdistymisavustus (-0,99 €/as)]:[Vuonna 2023 käyttämättä jääneiden yhdistymisavustusten palautus]])</f>
        <v>292674.99591513001</v>
      </c>
      <c r="O275" s="112"/>
    </row>
    <row r="276" spans="1:15" s="45" customFormat="1" x14ac:dyDescent="0.25">
      <c r="A276" s="242">
        <v>893</v>
      </c>
      <c r="B276" s="242" t="s">
        <v>283</v>
      </c>
      <c r="C276" s="332">
        <v>-7359.66</v>
      </c>
      <c r="D276" s="121">
        <v>-13455.54</v>
      </c>
      <c r="E276" s="121">
        <v>-7359.66</v>
      </c>
      <c r="F276" s="121">
        <v>-74.34</v>
      </c>
      <c r="G276" s="121">
        <v>-167265</v>
      </c>
      <c r="H276" s="121">
        <v>-143283.95000000001</v>
      </c>
      <c r="I276" s="121">
        <v>-485579.53028233338</v>
      </c>
      <c r="J276" s="34">
        <v>-16418.151121805586</v>
      </c>
      <c r="K276" s="34">
        <v>-673304.92972079094</v>
      </c>
      <c r="L276" s="34">
        <v>257937.8998632177</v>
      </c>
      <c r="M276" s="34">
        <v>13381.2</v>
      </c>
      <c r="N276" s="254">
        <f>SUM(LisäyksetVähennykset[[#This Row],[Kuntien yhdistymisavustus (-0,99 €/as)]:[Vuonna 2023 käyttämättä jääneiden yhdistymisavustusten palautus]])</f>
        <v>-1242781.6612617122</v>
      </c>
      <c r="O276" s="112"/>
    </row>
    <row r="277" spans="1:15" s="45" customFormat="1" x14ac:dyDescent="0.25">
      <c r="A277" s="242">
        <v>895</v>
      </c>
      <c r="B277" s="242" t="s">
        <v>284</v>
      </c>
      <c r="C277" s="332">
        <v>-14941.08</v>
      </c>
      <c r="D277" s="121">
        <v>-27316.52</v>
      </c>
      <c r="E277" s="121">
        <v>-14941.08</v>
      </c>
      <c r="F277" s="121">
        <v>-150.92000000000002</v>
      </c>
      <c r="G277" s="121">
        <v>-339570</v>
      </c>
      <c r="H277" s="121">
        <v>-451063.15250000003</v>
      </c>
      <c r="I277" s="121">
        <v>678745.99915357633</v>
      </c>
      <c r="J277" s="34">
        <v>1143626.9995058598</v>
      </c>
      <c r="K277" s="34">
        <v>-1366897.7669284607</v>
      </c>
      <c r="L277" s="34">
        <v>523647.93983530824</v>
      </c>
      <c r="M277" s="34">
        <v>27165.600000000002</v>
      </c>
      <c r="N277" s="254">
        <f>SUM(LisäyksetVähennykset[[#This Row],[Kuntien yhdistymisavustus (-0,99 €/as)]:[Vuonna 2023 käyttämättä jääneiden yhdistymisavustusten palautus]])</f>
        <v>158306.01906628374</v>
      </c>
      <c r="O277" s="112"/>
    </row>
    <row r="278" spans="1:15" s="45" customFormat="1" x14ac:dyDescent="0.25">
      <c r="A278" s="242">
        <v>905</v>
      </c>
      <c r="B278" s="242" t="s">
        <v>285</v>
      </c>
      <c r="C278" s="332">
        <v>-67308.12</v>
      </c>
      <c r="D278" s="121">
        <v>-123058.28</v>
      </c>
      <c r="E278" s="121">
        <v>-67308.12</v>
      </c>
      <c r="F278" s="121">
        <v>-679.88</v>
      </c>
      <c r="G278" s="121">
        <v>-1529730</v>
      </c>
      <c r="H278" s="121">
        <v>-3731310.3083000001</v>
      </c>
      <c r="I278" s="121">
        <v>-14660741.097493727</v>
      </c>
      <c r="J278" s="34">
        <v>-6552200.7605374176</v>
      </c>
      <c r="K278" s="34">
        <v>-6157742.2063299883</v>
      </c>
      <c r="L278" s="34">
        <v>2358983.3112591398</v>
      </c>
      <c r="M278" s="34">
        <v>122378.40000000001</v>
      </c>
      <c r="N278" s="254">
        <f>SUM(LisäyksetVähennykset[[#This Row],[Kuntien yhdistymisavustus (-0,99 €/as)]:[Vuonna 2023 käyttämättä jääneiden yhdistymisavustusten palautus]])</f>
        <v>-30408717.061401989</v>
      </c>
      <c r="O278" s="112"/>
    </row>
    <row r="279" spans="1:15" s="45" customFormat="1" x14ac:dyDescent="0.25">
      <c r="A279" s="242">
        <v>908</v>
      </c>
      <c r="B279" s="242" t="s">
        <v>286</v>
      </c>
      <c r="C279" s="332">
        <v>-20495.97</v>
      </c>
      <c r="D279" s="121">
        <v>-37472.43</v>
      </c>
      <c r="E279" s="121">
        <v>-20495.97</v>
      </c>
      <c r="F279" s="121">
        <v>-207.03</v>
      </c>
      <c r="G279" s="121">
        <v>-465817.5</v>
      </c>
      <c r="H279" s="121">
        <v>-784725.86</v>
      </c>
      <c r="I279" s="121">
        <v>-2366758.386520341</v>
      </c>
      <c r="J279" s="34">
        <v>-960831.6600691455</v>
      </c>
      <c r="K279" s="34">
        <v>-1875091.7352716618</v>
      </c>
      <c r="L279" s="34">
        <v>718333.11015176168</v>
      </c>
      <c r="M279" s="34">
        <v>37265.4</v>
      </c>
      <c r="N279" s="254">
        <f>SUM(LisäyksetVähennykset[[#This Row],[Kuntien yhdistymisavustus (-0,99 €/as)]:[Vuonna 2023 käyttämättä jääneiden yhdistymisavustusten palautus]])</f>
        <v>-5776298.031709386</v>
      </c>
      <c r="O279" s="112"/>
    </row>
    <row r="280" spans="1:15" s="45" customFormat="1" x14ac:dyDescent="0.25">
      <c r="A280" s="242">
        <v>915</v>
      </c>
      <c r="B280" s="242" t="s">
        <v>287</v>
      </c>
      <c r="C280" s="332">
        <v>-19561.41</v>
      </c>
      <c r="D280" s="121">
        <v>-35763.79</v>
      </c>
      <c r="E280" s="121">
        <v>-19561.41</v>
      </c>
      <c r="F280" s="121">
        <v>-197.59</v>
      </c>
      <c r="G280" s="121">
        <v>-444577.5</v>
      </c>
      <c r="H280" s="121">
        <v>-1277765.00125</v>
      </c>
      <c r="I280" s="121">
        <v>-283286.14605132048</v>
      </c>
      <c r="J280" s="34">
        <v>9082.4161233286268</v>
      </c>
      <c r="K280" s="34">
        <v>-1789592.6965769583</v>
      </c>
      <c r="L280" s="34">
        <v>685579.09112151177</v>
      </c>
      <c r="M280" s="34">
        <v>35566.200000000004</v>
      </c>
      <c r="N280" s="254">
        <f>SUM(LisäyksetVähennykset[[#This Row],[Kuntien yhdistymisavustus (-0,99 €/as)]:[Vuonna 2023 käyttämättä jääneiden yhdistymisavustusten palautus]])</f>
        <v>-3140077.8366334382</v>
      </c>
      <c r="O280" s="112"/>
    </row>
    <row r="281" spans="1:15" s="45" customFormat="1" x14ac:dyDescent="0.25">
      <c r="A281" s="242">
        <v>918</v>
      </c>
      <c r="B281" s="242" t="s">
        <v>288</v>
      </c>
      <c r="C281" s="332">
        <v>-2205.7199999999998</v>
      </c>
      <c r="D281" s="121">
        <v>-4032.6800000000003</v>
      </c>
      <c r="E281" s="121">
        <v>-2205.7199999999998</v>
      </c>
      <c r="F281" s="121">
        <v>-22.28</v>
      </c>
      <c r="G281" s="121">
        <v>-50130</v>
      </c>
      <c r="H281" s="121">
        <v>-78324.899999999994</v>
      </c>
      <c r="I281" s="121">
        <v>-17764.273498652965</v>
      </c>
      <c r="J281" s="34">
        <v>1024.1218241194483</v>
      </c>
      <c r="K281" s="34">
        <v>-201792.22268199114</v>
      </c>
      <c r="L281" s="34">
        <v>77305.036440038879</v>
      </c>
      <c r="M281" s="34">
        <v>4010.4</v>
      </c>
      <c r="N281" s="254">
        <f>SUM(LisäyksetVähennykset[[#This Row],[Kuntien yhdistymisavustus (-0,99 €/as)]:[Vuonna 2023 käyttämättä jääneiden yhdistymisavustusten palautus]])</f>
        <v>-274138.23791648576</v>
      </c>
      <c r="O281" s="112"/>
    </row>
    <row r="282" spans="1:15" s="45" customFormat="1" x14ac:dyDescent="0.25">
      <c r="A282" s="242">
        <v>921</v>
      </c>
      <c r="B282" s="242" t="s">
        <v>289</v>
      </c>
      <c r="C282" s="332">
        <v>-1875.06</v>
      </c>
      <c r="D282" s="121">
        <v>-3428.1400000000003</v>
      </c>
      <c r="E282" s="121">
        <v>-1875.06</v>
      </c>
      <c r="F282" s="121">
        <v>-18.940000000000001</v>
      </c>
      <c r="G282" s="121">
        <v>-42615</v>
      </c>
      <c r="H282" s="121">
        <v>-58197</v>
      </c>
      <c r="I282" s="121">
        <v>716461.17453074642</v>
      </c>
      <c r="J282" s="34">
        <v>55991.826789529179</v>
      </c>
      <c r="K282" s="34">
        <v>-171541.50348280577</v>
      </c>
      <c r="L282" s="34">
        <v>65716.22038484455</v>
      </c>
      <c r="M282" s="34">
        <v>3409.2000000000003</v>
      </c>
      <c r="N282" s="254">
        <f>SUM(LisäyksetVähennykset[[#This Row],[Kuntien yhdistymisavustus (-0,99 €/as)]:[Vuonna 2023 käyttämättä jääneiden yhdistymisavustusten palautus]])</f>
        <v>562027.71822231438</v>
      </c>
      <c r="O282" s="112"/>
    </row>
    <row r="283" spans="1:15" s="45" customFormat="1" x14ac:dyDescent="0.25">
      <c r="A283" s="242">
        <v>922</v>
      </c>
      <c r="B283" s="242" t="s">
        <v>290</v>
      </c>
      <c r="C283" s="332">
        <v>-4455.99</v>
      </c>
      <c r="D283" s="121">
        <v>-8146.81</v>
      </c>
      <c r="E283" s="121">
        <v>-4455.99</v>
      </c>
      <c r="F283" s="121">
        <v>-45.01</v>
      </c>
      <c r="G283" s="121">
        <v>-101272.5</v>
      </c>
      <c r="H283" s="121">
        <v>-90342.945000000007</v>
      </c>
      <c r="I283" s="121">
        <v>-129757.74247225582</v>
      </c>
      <c r="J283" s="34">
        <v>-161683.98998585957</v>
      </c>
      <c r="K283" s="34">
        <v>-407660.14106447133</v>
      </c>
      <c r="L283" s="34">
        <v>156171.44031266382</v>
      </c>
      <c r="M283" s="34">
        <v>8101.8</v>
      </c>
      <c r="N283" s="254">
        <f>SUM(LisäyksetVähennykset[[#This Row],[Kuntien yhdistymisavustus (-0,99 €/as)]:[Vuonna 2023 käyttämättä jääneiden yhdistymisavustusten palautus]])</f>
        <v>-743547.87820992293</v>
      </c>
      <c r="O283" s="112"/>
    </row>
    <row r="284" spans="1:15" s="45" customFormat="1" x14ac:dyDescent="0.25">
      <c r="A284" s="242">
        <v>924</v>
      </c>
      <c r="B284" s="242" t="s">
        <v>291</v>
      </c>
      <c r="C284" s="332">
        <v>-2916.54</v>
      </c>
      <c r="D284" s="121">
        <v>-5332.26</v>
      </c>
      <c r="E284" s="121">
        <v>-2916.54</v>
      </c>
      <c r="F284" s="121">
        <v>-29.46</v>
      </c>
      <c r="G284" s="121">
        <v>-66285</v>
      </c>
      <c r="H284" s="121">
        <v>-46631.294999999998</v>
      </c>
      <c r="I284" s="121">
        <v>142262.69591691537</v>
      </c>
      <c r="J284" s="34">
        <v>-105484.10937441041</v>
      </c>
      <c r="K284" s="34">
        <v>-266822.21185868309</v>
      </c>
      <c r="L284" s="34">
        <v>102217.52125330096</v>
      </c>
      <c r="M284" s="34">
        <v>5302.8</v>
      </c>
      <c r="N284" s="254">
        <f>SUM(LisäyksetVähennykset[[#This Row],[Kuntien yhdistymisavustus (-0,99 €/as)]:[Vuonna 2023 käyttämättä jääneiden yhdistymisavustusten palautus]])</f>
        <v>-246634.39906287723</v>
      </c>
      <c r="O284" s="112"/>
    </row>
    <row r="285" spans="1:15" s="45" customFormat="1" x14ac:dyDescent="0.25">
      <c r="A285" s="242">
        <v>925</v>
      </c>
      <c r="B285" s="242" t="s">
        <v>292</v>
      </c>
      <c r="C285" s="332">
        <v>-3392.73</v>
      </c>
      <c r="D285" s="121">
        <v>-6202.87</v>
      </c>
      <c r="E285" s="121">
        <v>-3392.73</v>
      </c>
      <c r="F285" s="121">
        <v>-34.270000000000003</v>
      </c>
      <c r="G285" s="121">
        <v>-77107.5</v>
      </c>
      <c r="H285" s="121">
        <v>-71140.759999999995</v>
      </c>
      <c r="I285" s="121">
        <v>1247974.7162913063</v>
      </c>
      <c r="J285" s="34">
        <v>879310.28616030735</v>
      </c>
      <c r="K285" s="34">
        <v>-310386.87034613267</v>
      </c>
      <c r="L285" s="34">
        <v>118906.80425494311</v>
      </c>
      <c r="M285" s="34">
        <v>6168.6</v>
      </c>
      <c r="N285" s="254">
        <f>SUM(LisäyksetVähennykset[[#This Row],[Kuntien yhdistymisavustus (-0,99 €/as)]:[Vuonna 2023 käyttämättä jääneiden yhdistymisavustusten palautus]])</f>
        <v>1780702.6763604241</v>
      </c>
      <c r="O285" s="112"/>
    </row>
    <row r="286" spans="1:15" s="45" customFormat="1" x14ac:dyDescent="0.25">
      <c r="A286" s="242">
        <v>927</v>
      </c>
      <c r="B286" s="242" t="s">
        <v>293</v>
      </c>
      <c r="C286" s="332">
        <v>-28623.87</v>
      </c>
      <c r="D286" s="121">
        <v>-52332.53</v>
      </c>
      <c r="E286" s="121">
        <v>-28623.87</v>
      </c>
      <c r="F286" s="121">
        <v>-289.13</v>
      </c>
      <c r="G286" s="121">
        <v>-650542.5</v>
      </c>
      <c r="H286" s="121">
        <v>-1538548.4850000001</v>
      </c>
      <c r="I286" s="121">
        <v>1377674.5288266833</v>
      </c>
      <c r="J286" s="34">
        <v>1256110.5394529135</v>
      </c>
      <c r="K286" s="34">
        <v>-2618679.7730719973</v>
      </c>
      <c r="L286" s="34">
        <v>1003195.9239635746</v>
      </c>
      <c r="M286" s="34">
        <v>52043.4</v>
      </c>
      <c r="N286" s="254">
        <f>SUM(LisäyksetVähennykset[[#This Row],[Kuntien yhdistymisavustus (-0,99 €/as)]:[Vuonna 2023 käyttämättä jääneiden yhdistymisavustusten palautus]])</f>
        <v>-1228615.765828826</v>
      </c>
      <c r="O286" s="112"/>
    </row>
    <row r="287" spans="1:15" s="45" customFormat="1" x14ac:dyDescent="0.25">
      <c r="A287" s="242">
        <v>931</v>
      </c>
      <c r="B287" s="242" t="s">
        <v>294</v>
      </c>
      <c r="C287" s="332">
        <v>-5891.49</v>
      </c>
      <c r="D287" s="121">
        <v>-10771.31</v>
      </c>
      <c r="E287" s="121">
        <v>-5891.49</v>
      </c>
      <c r="F287" s="121">
        <v>-59.51</v>
      </c>
      <c r="G287" s="121">
        <v>-133897.5</v>
      </c>
      <c r="H287" s="121">
        <v>-252702.2</v>
      </c>
      <c r="I287" s="121">
        <v>2423456.0997318863</v>
      </c>
      <c r="J287" s="34">
        <v>1593161.3055082881</v>
      </c>
      <c r="K287" s="34">
        <v>-538988.11363578518</v>
      </c>
      <c r="L287" s="34">
        <v>206482.16869599253</v>
      </c>
      <c r="M287" s="34">
        <v>10711.800000000001</v>
      </c>
      <c r="N287" s="254">
        <f>SUM(LisäyksetVähennykset[[#This Row],[Kuntien yhdistymisavustus (-0,99 €/as)]:[Vuonna 2023 käyttämättä jääneiden yhdistymisavustusten palautus]])</f>
        <v>3285609.7603003816</v>
      </c>
      <c r="O287" s="112"/>
    </row>
    <row r="288" spans="1:15" s="45" customFormat="1" x14ac:dyDescent="0.25">
      <c r="A288" s="242">
        <v>934</v>
      </c>
      <c r="B288" s="242" t="s">
        <v>295</v>
      </c>
      <c r="C288" s="332">
        <v>-2644.29</v>
      </c>
      <c r="D288" s="121">
        <v>-4834.51</v>
      </c>
      <c r="E288" s="121">
        <v>-2644.29</v>
      </c>
      <c r="F288" s="121">
        <v>-26.71</v>
      </c>
      <c r="G288" s="121">
        <v>-60097.5</v>
      </c>
      <c r="H288" s="121">
        <v>-39519.964999999997</v>
      </c>
      <c r="I288" s="121">
        <v>387817.17312497686</v>
      </c>
      <c r="J288" s="34">
        <v>24766.956265841585</v>
      </c>
      <c r="K288" s="34">
        <v>-241915.18257791665</v>
      </c>
      <c r="L288" s="34">
        <v>92675.831387497237</v>
      </c>
      <c r="M288" s="34">
        <v>4807.8</v>
      </c>
      <c r="N288" s="254">
        <f>SUM(LisäyksetVähennykset[[#This Row],[Kuntien yhdistymisavustus (-0,99 €/as)]:[Vuonna 2023 käyttämättä jääneiden yhdistymisavustusten palautus]])</f>
        <v>158385.31320039905</v>
      </c>
      <c r="O288" s="112"/>
    </row>
    <row r="289" spans="1:15" s="45" customFormat="1" x14ac:dyDescent="0.25">
      <c r="A289" s="242">
        <v>935</v>
      </c>
      <c r="B289" s="242" t="s">
        <v>296</v>
      </c>
      <c r="C289" s="332">
        <v>-2955.15</v>
      </c>
      <c r="D289" s="121">
        <v>-5402.85</v>
      </c>
      <c r="E289" s="121">
        <v>-2955.15</v>
      </c>
      <c r="F289" s="121">
        <v>-29.85</v>
      </c>
      <c r="G289" s="121">
        <v>-67162.5</v>
      </c>
      <c r="H289" s="121">
        <v>-97147.375</v>
      </c>
      <c r="I289" s="121">
        <v>51133.37343081351</v>
      </c>
      <c r="J289" s="34">
        <v>118879.73521033525</v>
      </c>
      <c r="K289" s="34">
        <v>-270354.4814657736</v>
      </c>
      <c r="L289" s="34">
        <v>103570.70636154222</v>
      </c>
      <c r="M289" s="34">
        <v>5373</v>
      </c>
      <c r="N289" s="254">
        <f>SUM(LisäyksetVähennykset[[#This Row],[Kuntien yhdistymisavustus (-0,99 €/as)]:[Vuonna 2023 käyttämättä jääneiden yhdistymisavustusten palautus]])</f>
        <v>-167050.5414630826</v>
      </c>
      <c r="O289" s="112"/>
    </row>
    <row r="290" spans="1:15" s="45" customFormat="1" x14ac:dyDescent="0.25">
      <c r="A290" s="242">
        <v>936</v>
      </c>
      <c r="B290" s="242" t="s">
        <v>297</v>
      </c>
      <c r="C290" s="332">
        <v>-6331.05</v>
      </c>
      <c r="D290" s="121">
        <v>-11574.95</v>
      </c>
      <c r="E290" s="121">
        <v>-6331.05</v>
      </c>
      <c r="F290" s="121">
        <v>-63.95</v>
      </c>
      <c r="G290" s="121">
        <v>-143887.5</v>
      </c>
      <c r="H290" s="121">
        <v>-190619.92499999999</v>
      </c>
      <c r="I290" s="121">
        <v>2013081.7288322644</v>
      </c>
      <c r="J290" s="34">
        <v>900584.11592877656</v>
      </c>
      <c r="K290" s="34">
        <v>-579201.64454727713</v>
      </c>
      <c r="L290" s="34">
        <v>221887.66069750837</v>
      </c>
      <c r="M290" s="34">
        <v>11511</v>
      </c>
      <c r="N290" s="254">
        <f>SUM(LisäyksetVähennykset[[#This Row],[Kuntien yhdistymisavustus (-0,99 €/as)]:[Vuonna 2023 käyttämättä jääneiden yhdistymisavustusten palautus]])</f>
        <v>2209054.4359112727</v>
      </c>
      <c r="O290" s="112"/>
    </row>
    <row r="291" spans="1:15" s="45" customFormat="1" x14ac:dyDescent="0.25">
      <c r="A291" s="242">
        <v>946</v>
      </c>
      <c r="B291" s="242" t="s">
        <v>298</v>
      </c>
      <c r="C291" s="332">
        <v>-6224.13</v>
      </c>
      <c r="D291" s="121">
        <v>-11379.470000000001</v>
      </c>
      <c r="E291" s="121">
        <v>-6224.13</v>
      </c>
      <c r="F291" s="121">
        <v>-62.870000000000005</v>
      </c>
      <c r="G291" s="121">
        <v>-141457.5</v>
      </c>
      <c r="H291" s="121">
        <v>-104443.5349</v>
      </c>
      <c r="I291" s="121">
        <v>-143352.98486907966</v>
      </c>
      <c r="J291" s="34">
        <v>78398.348915778624</v>
      </c>
      <c r="K291" s="34">
        <v>-569419.97486610338</v>
      </c>
      <c r="L291" s="34">
        <v>218140.37885930183</v>
      </c>
      <c r="M291" s="34">
        <v>11316.6</v>
      </c>
      <c r="N291" s="254">
        <f>SUM(LisäyksetVähennykset[[#This Row],[Kuntien yhdistymisavustus (-0,99 €/as)]:[Vuonna 2023 käyttämättä jääneiden yhdistymisavustusten palautus]])</f>
        <v>-674709.26686010265</v>
      </c>
      <c r="O291" s="112"/>
    </row>
    <row r="292" spans="1:15" s="45" customFormat="1" x14ac:dyDescent="0.25">
      <c r="A292" s="242">
        <v>976</v>
      </c>
      <c r="B292" s="242" t="s">
        <v>299</v>
      </c>
      <c r="C292" s="332">
        <v>-3750.12</v>
      </c>
      <c r="D292" s="121">
        <v>-6856.2800000000007</v>
      </c>
      <c r="E292" s="121">
        <v>-3750.12</v>
      </c>
      <c r="F292" s="121">
        <v>-37.880000000000003</v>
      </c>
      <c r="G292" s="121">
        <v>-85230</v>
      </c>
      <c r="H292" s="121">
        <v>-91976.807449999993</v>
      </c>
      <c r="I292" s="121">
        <v>-127900.7688860496</v>
      </c>
      <c r="J292" s="34">
        <v>-135426.97762742435</v>
      </c>
      <c r="K292" s="34">
        <v>-343083.00696561154</v>
      </c>
      <c r="L292" s="34">
        <v>131432.4407696891</v>
      </c>
      <c r="M292" s="34">
        <v>6818.4000000000005</v>
      </c>
      <c r="N292" s="254">
        <f>SUM(LisäyksetVähennykset[[#This Row],[Kuntien yhdistymisavustus (-0,99 €/as)]:[Vuonna 2023 käyttämättä jääneiden yhdistymisavustusten palautus]])</f>
        <v>-659761.12015939632</v>
      </c>
      <c r="O292" s="112"/>
    </row>
    <row r="293" spans="1:15" s="45" customFormat="1" x14ac:dyDescent="0.25">
      <c r="A293" s="242">
        <v>977</v>
      </c>
      <c r="B293" s="242" t="s">
        <v>300</v>
      </c>
      <c r="C293" s="332">
        <v>-15140.07</v>
      </c>
      <c r="D293" s="121">
        <v>-27680.33</v>
      </c>
      <c r="E293" s="121">
        <v>-15140.07</v>
      </c>
      <c r="F293" s="121">
        <v>-152.93</v>
      </c>
      <c r="G293" s="121">
        <v>-344092.5</v>
      </c>
      <c r="H293" s="121">
        <v>-507592.7</v>
      </c>
      <c r="I293" s="121">
        <v>-576692.41300287575</v>
      </c>
      <c r="J293" s="34">
        <v>-586619.98732657521</v>
      </c>
      <c r="K293" s="34">
        <v>-1385102.5410573117</v>
      </c>
      <c r="L293" s="34">
        <v>530622.04770085937</v>
      </c>
      <c r="M293" s="34">
        <v>27527.4</v>
      </c>
      <c r="N293" s="254">
        <f>SUM(LisäyksetVähennykset[[#This Row],[Kuntien yhdistymisavustus (-0,99 €/as)]:[Vuonna 2023 käyttämättä jääneiden yhdistymisavustusten palautus]])</f>
        <v>-2900064.0936859031</v>
      </c>
      <c r="O293" s="112"/>
    </row>
    <row r="294" spans="1:15" s="45" customFormat="1" x14ac:dyDescent="0.25">
      <c r="A294" s="242">
        <v>980</v>
      </c>
      <c r="B294" s="242" t="s">
        <v>301</v>
      </c>
      <c r="C294" s="332">
        <v>-33270.93</v>
      </c>
      <c r="D294" s="121">
        <v>-60828.67</v>
      </c>
      <c r="E294" s="121">
        <v>-33270.93</v>
      </c>
      <c r="F294" s="121">
        <v>-336.07</v>
      </c>
      <c r="G294" s="121">
        <v>-756157.5</v>
      </c>
      <c r="H294" s="121">
        <v>-1143222.4715</v>
      </c>
      <c r="I294" s="121">
        <v>333869.35435929714</v>
      </c>
      <c r="J294" s="34">
        <v>-317866.56004470051</v>
      </c>
      <c r="K294" s="34">
        <v>-3043820.1201407881</v>
      </c>
      <c r="L294" s="34">
        <v>1166063.8957093298</v>
      </c>
      <c r="M294" s="34">
        <v>60492.6</v>
      </c>
      <c r="N294" s="254">
        <f>SUM(LisäyksetVähennykset[[#This Row],[Kuntien yhdistymisavustus (-0,99 €/as)]:[Vuonna 2023 käyttämättä jääneiden yhdistymisavustusten palautus]])</f>
        <v>-3828347.401616862</v>
      </c>
      <c r="O294" s="112"/>
    </row>
    <row r="295" spans="1:15" s="45" customFormat="1" x14ac:dyDescent="0.25">
      <c r="A295" s="242">
        <v>981</v>
      </c>
      <c r="B295" s="242" t="s">
        <v>302</v>
      </c>
      <c r="C295" s="332">
        <v>-2214.63</v>
      </c>
      <c r="D295" s="121">
        <v>-4048.9700000000003</v>
      </c>
      <c r="E295" s="121">
        <v>-2214.63</v>
      </c>
      <c r="F295" s="121">
        <v>-22.37</v>
      </c>
      <c r="G295" s="121">
        <v>-50332.5</v>
      </c>
      <c r="H295" s="121">
        <v>-57082.58</v>
      </c>
      <c r="I295" s="121">
        <v>660669.82322699786</v>
      </c>
      <c r="J295" s="34">
        <v>325531.30138366378</v>
      </c>
      <c r="K295" s="34">
        <v>-202607.36182208895</v>
      </c>
      <c r="L295" s="34">
        <v>77617.309926556089</v>
      </c>
      <c r="M295" s="34">
        <v>4026.6</v>
      </c>
      <c r="N295" s="254">
        <f>SUM(LisäyksetVähennykset[[#This Row],[Kuntien yhdistymisavustus (-0,99 €/as)]:[Vuonna 2023 käyttämättä jääneiden yhdistymisavustusten palautus]])</f>
        <v>749321.99271512881</v>
      </c>
      <c r="O295" s="112"/>
    </row>
    <row r="296" spans="1:15" s="45" customFormat="1" x14ac:dyDescent="0.25">
      <c r="A296" s="242">
        <v>989</v>
      </c>
      <c r="B296" s="242" t="s">
        <v>303</v>
      </c>
      <c r="C296" s="332">
        <v>-5351.94</v>
      </c>
      <c r="D296" s="121">
        <v>-9784.86</v>
      </c>
      <c r="E296" s="121">
        <v>-5351.94</v>
      </c>
      <c r="F296" s="121">
        <v>-54.06</v>
      </c>
      <c r="G296" s="121">
        <v>-121635</v>
      </c>
      <c r="H296" s="121">
        <v>-166617.22750000001</v>
      </c>
      <c r="I296" s="121">
        <v>-955924.69870101451</v>
      </c>
      <c r="J296" s="34">
        <v>-521728.60846079641</v>
      </c>
      <c r="K296" s="34">
        <v>-489626.91015208443</v>
      </c>
      <c r="L296" s="34">
        <v>187572.27423467243</v>
      </c>
      <c r="M296" s="34">
        <v>9730.8000000000011</v>
      </c>
      <c r="N296" s="254">
        <f>SUM(LisäyksetVähennykset[[#This Row],[Kuntien yhdistymisavustus (-0,99 €/as)]:[Vuonna 2023 käyttämättä jääneiden yhdistymisavustusten palautus]])</f>
        <v>-2078772.1705792232</v>
      </c>
      <c r="O296" s="112"/>
    </row>
    <row r="297" spans="1:15" s="45" customFormat="1" x14ac:dyDescent="0.25">
      <c r="A297" s="242">
        <v>992</v>
      </c>
      <c r="B297" s="242" t="s">
        <v>304</v>
      </c>
      <c r="C297" s="332">
        <v>-17938.8</v>
      </c>
      <c r="D297" s="121">
        <v>-32797.200000000004</v>
      </c>
      <c r="E297" s="121">
        <v>-17938.8</v>
      </c>
      <c r="F297" s="121">
        <v>-181.20000000000002</v>
      </c>
      <c r="G297" s="121">
        <v>-407700</v>
      </c>
      <c r="H297" s="121">
        <v>-976721.1067</v>
      </c>
      <c r="I297" s="121">
        <v>-217370.51605603099</v>
      </c>
      <c r="J297" s="34">
        <v>623408.774349752</v>
      </c>
      <c r="K297" s="34">
        <v>-1641146.8020635904</v>
      </c>
      <c r="L297" s="34">
        <v>628710.61952132161</v>
      </c>
      <c r="M297" s="34">
        <v>32616</v>
      </c>
      <c r="N297" s="254">
        <f>SUM(LisäyksetVähennykset[[#This Row],[Kuntien yhdistymisavustus (-0,99 €/as)]:[Vuonna 2023 käyttämättä jääneiden yhdistymisavustusten palautus]])</f>
        <v>-2027059.0309485476</v>
      </c>
      <c r="O297" s="112"/>
    </row>
    <row r="313" spans="1:14" x14ac:dyDescent="0.25">
      <c r="A313" s="247"/>
      <c r="B313" s="248"/>
      <c r="C313" s="248"/>
      <c r="D313" s="41"/>
      <c r="E313" s="41"/>
      <c r="F313" s="41"/>
      <c r="G313" s="38"/>
      <c r="H313" s="38"/>
      <c r="I313" s="41"/>
      <c r="J313" s="41"/>
      <c r="K313" s="41"/>
      <c r="L313" s="41"/>
      <c r="M313" s="41"/>
      <c r="N313" s="252"/>
    </row>
    <row r="314" spans="1:14" x14ac:dyDescent="0.25">
      <c r="A314" s="247"/>
      <c r="B314" s="248"/>
      <c r="C314" s="248"/>
      <c r="D314" s="41"/>
      <c r="E314" s="41"/>
      <c r="F314" s="41"/>
      <c r="G314" s="38"/>
      <c r="H314" s="38"/>
      <c r="I314" s="41"/>
      <c r="J314" s="41"/>
      <c r="K314" s="41"/>
      <c r="L314" s="41"/>
      <c r="M314" s="41"/>
      <c r="N314" s="252"/>
    </row>
    <row r="315" spans="1:14" x14ac:dyDescent="0.25">
      <c r="A315" s="247"/>
      <c r="B315" s="248"/>
      <c r="C315" s="248"/>
      <c r="D315" s="41"/>
      <c r="E315" s="41"/>
      <c r="F315" s="41"/>
      <c r="G315" s="38"/>
      <c r="H315" s="38"/>
      <c r="I315" s="41"/>
      <c r="J315" s="41"/>
      <c r="K315" s="41"/>
      <c r="L315" s="41"/>
      <c r="M315" s="41"/>
      <c r="N315" s="252"/>
    </row>
    <row r="316" spans="1:14" x14ac:dyDescent="0.25">
      <c r="A316" s="247"/>
      <c r="B316" s="248"/>
      <c r="C316" s="248"/>
      <c r="D316" s="41"/>
      <c r="E316" s="41"/>
      <c r="F316" s="41"/>
      <c r="G316" s="38"/>
      <c r="H316" s="38"/>
      <c r="I316" s="41"/>
      <c r="J316" s="41"/>
      <c r="K316" s="41"/>
      <c r="L316" s="41"/>
      <c r="M316" s="41"/>
      <c r="N316" s="252"/>
    </row>
    <row r="317" spans="1:14" x14ac:dyDescent="0.25">
      <c r="A317" s="247"/>
      <c r="B317" s="248"/>
      <c r="C317" s="248"/>
      <c r="D317" s="41"/>
      <c r="E317" s="41"/>
      <c r="F317" s="41"/>
      <c r="G317" s="38"/>
      <c r="H317" s="38"/>
      <c r="I317" s="41"/>
      <c r="J317" s="41"/>
      <c r="K317" s="41"/>
      <c r="L317" s="41"/>
      <c r="M317" s="41"/>
      <c r="N317" s="252"/>
    </row>
    <row r="318" spans="1:14" x14ac:dyDescent="0.25">
      <c r="A318" s="247"/>
      <c r="B318" s="248"/>
      <c r="C318" s="248"/>
      <c r="D318" s="41"/>
      <c r="E318" s="41"/>
      <c r="F318" s="41"/>
      <c r="G318" s="38"/>
      <c r="H318" s="38"/>
      <c r="I318" s="41"/>
      <c r="J318" s="41"/>
      <c r="K318" s="41"/>
      <c r="L318" s="41"/>
      <c r="M318" s="41"/>
      <c r="N318" s="252"/>
    </row>
  </sheetData>
  <pageMargins left="0.31496062992125984" right="0.31496062992125984" top="0.55118110236220474" bottom="0.55118110236220474" header="0.31496062992125984" footer="0.31496062992125984"/>
  <pageSetup paperSize="9" scale="6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304"/>
  <sheetViews>
    <sheetView zoomScale="80" zoomScaleNormal="80" workbookViewId="0">
      <pane xSplit="2" ySplit="11" topLeftCell="C12" activePane="bottomRight" state="frozen"/>
      <selection activeCell="G29" sqref="G29"/>
      <selection pane="topRight" activeCell="G29" sqref="G29"/>
      <selection pane="bottomLeft" activeCell="G29" sqref="G29"/>
      <selection pane="bottomRight"/>
    </sheetView>
  </sheetViews>
  <sheetFormatPr defaultRowHeight="15" x14ac:dyDescent="0.25"/>
  <cols>
    <col min="1" max="1" width="18.75" style="20" customWidth="1"/>
    <col min="2" max="2" width="14.75" style="257" customWidth="1"/>
    <col min="3" max="3" width="14.625" style="258" customWidth="1"/>
    <col min="4" max="4" width="17.125" style="14" customWidth="1"/>
    <col min="5" max="5" width="19.125" style="14" customWidth="1"/>
    <col min="6" max="6" width="20.125" style="14" bestFit="1" customWidth="1"/>
    <col min="7" max="7" width="18.875" style="14" bestFit="1" customWidth="1"/>
    <col min="8" max="8" width="16.375" style="272" customWidth="1"/>
    <col min="9" max="9" width="14.125" style="15" customWidth="1"/>
    <col min="10" max="10" width="18.625" style="15" customWidth="1"/>
    <col min="11" max="11" width="14.625" style="15" customWidth="1"/>
    <col min="12" max="12" width="23.5" style="15" customWidth="1"/>
    <col min="13" max="13" width="19.625" style="34" customWidth="1"/>
    <col min="14" max="14" width="11.625" style="283" bestFit="1" customWidth="1"/>
    <col min="15" max="15" width="13" style="284" bestFit="1" customWidth="1"/>
    <col min="17" max="17" width="11.125" style="120" bestFit="1" customWidth="1"/>
    <col min="18" max="18" width="13" style="119" bestFit="1" customWidth="1"/>
    <col min="19" max="19" width="10.875" style="119" bestFit="1" customWidth="1"/>
    <col min="20" max="20" width="12" style="119" bestFit="1" customWidth="1"/>
    <col min="21" max="21" width="11.125" style="115" bestFit="1" customWidth="1"/>
  </cols>
  <sheetData>
    <row r="1" spans="1:21" ht="23.25" x14ac:dyDescent="0.35">
      <c r="A1" s="320" t="s">
        <v>765</v>
      </c>
      <c r="G1" s="326"/>
      <c r="H1" s="259"/>
      <c r="I1" s="14"/>
      <c r="Q1"/>
      <c r="R1" s="115"/>
      <c r="S1" s="115"/>
      <c r="T1" s="115"/>
    </row>
    <row r="2" spans="1:21" x14ac:dyDescent="0.25">
      <c r="A2" s="256" t="s">
        <v>367</v>
      </c>
      <c r="H2" s="259"/>
      <c r="I2" s="14"/>
      <c r="L2" s="260"/>
      <c r="Q2"/>
      <c r="R2" s="115"/>
      <c r="S2" s="115"/>
      <c r="T2" s="115"/>
    </row>
    <row r="3" spans="1:21" x14ac:dyDescent="0.25">
      <c r="A3" s="20" t="s">
        <v>1181</v>
      </c>
      <c r="G3" s="261"/>
      <c r="H3" s="259"/>
      <c r="I3" s="262"/>
      <c r="Q3"/>
      <c r="R3" s="115"/>
      <c r="S3" s="115"/>
      <c r="T3" s="115"/>
    </row>
    <row r="4" spans="1:21" x14ac:dyDescent="0.25">
      <c r="A4" s="20" t="s">
        <v>782</v>
      </c>
      <c r="F4" s="198"/>
      <c r="H4" s="259"/>
      <c r="I4" s="14"/>
      <c r="N4" s="285"/>
      <c r="Q4"/>
      <c r="R4" s="115"/>
      <c r="S4" s="115"/>
      <c r="T4" s="115"/>
    </row>
    <row r="5" spans="1:21" x14ac:dyDescent="0.25">
      <c r="A5" s="275" t="s">
        <v>1175</v>
      </c>
      <c r="H5" s="259"/>
      <c r="I5" s="14"/>
      <c r="Q5"/>
      <c r="R5" s="115"/>
      <c r="S5" s="115"/>
      <c r="T5" s="115"/>
    </row>
    <row r="6" spans="1:21" x14ac:dyDescent="0.25">
      <c r="A6" s="20" t="s">
        <v>376</v>
      </c>
      <c r="H6" s="259"/>
      <c r="I6" s="14"/>
      <c r="Q6"/>
      <c r="R6" s="115"/>
      <c r="S6" s="115"/>
      <c r="T6" s="115"/>
    </row>
    <row r="7" spans="1:21" x14ac:dyDescent="0.25">
      <c r="A7" s="367" t="s">
        <v>745</v>
      </c>
      <c r="B7" s="369">
        <v>0.9</v>
      </c>
      <c r="D7" s="263"/>
      <c r="E7" s="263"/>
      <c r="H7" s="259"/>
      <c r="I7" s="14"/>
      <c r="J7" s="264"/>
      <c r="M7" s="123"/>
      <c r="Q7"/>
      <c r="R7" s="115"/>
      <c r="S7" s="115"/>
      <c r="T7" s="115"/>
    </row>
    <row r="8" spans="1:21" x14ac:dyDescent="0.25">
      <c r="A8" s="368" t="s">
        <v>746</v>
      </c>
      <c r="B8" s="370">
        <v>0.1</v>
      </c>
      <c r="G8" s="265"/>
      <c r="H8" s="259"/>
      <c r="I8" s="14"/>
      <c r="J8" s="24"/>
      <c r="K8" s="266"/>
      <c r="M8" s="267"/>
      <c r="O8" s="286"/>
      <c r="Q8"/>
      <c r="R8" s="115"/>
      <c r="S8" s="115"/>
      <c r="T8" s="115"/>
    </row>
    <row r="9" spans="1:21" ht="36.6" customHeight="1" x14ac:dyDescent="0.25">
      <c r="A9" s="293"/>
      <c r="B9" s="299">
        <v>293</v>
      </c>
      <c r="C9" s="294" t="s">
        <v>369</v>
      </c>
      <c r="D9" s="295"/>
      <c r="E9" s="295"/>
      <c r="F9" s="295"/>
      <c r="G9" s="295"/>
      <c r="H9" s="296" t="s">
        <v>377</v>
      </c>
      <c r="I9" s="297"/>
      <c r="J9" s="297"/>
      <c r="K9" s="297"/>
      <c r="L9" s="298"/>
      <c r="M9" s="297"/>
      <c r="N9" s="291"/>
      <c r="O9" s="292"/>
      <c r="Q9"/>
      <c r="R9" s="115"/>
      <c r="S9" s="115"/>
      <c r="T9" s="115"/>
    </row>
    <row r="10" spans="1:21" s="281" customFormat="1" ht="45" x14ac:dyDescent="0.2">
      <c r="A10" s="276" t="s">
        <v>669</v>
      </c>
      <c r="B10" s="277" t="s">
        <v>3</v>
      </c>
      <c r="C10" s="278" t="s">
        <v>766</v>
      </c>
      <c r="D10" s="279" t="s">
        <v>767</v>
      </c>
      <c r="E10" s="279" t="s">
        <v>732</v>
      </c>
      <c r="F10" s="280" t="s">
        <v>697</v>
      </c>
      <c r="G10" s="280" t="s">
        <v>698</v>
      </c>
      <c r="H10" s="287" t="s">
        <v>712</v>
      </c>
      <c r="I10" s="288" t="s">
        <v>711</v>
      </c>
      <c r="J10" s="288" t="s">
        <v>743</v>
      </c>
      <c r="K10" s="288" t="s">
        <v>699</v>
      </c>
      <c r="L10" s="289" t="s">
        <v>700</v>
      </c>
      <c r="M10" s="290" t="s">
        <v>1176</v>
      </c>
      <c r="N10" s="360" t="s">
        <v>701</v>
      </c>
      <c r="O10" s="361" t="s">
        <v>702</v>
      </c>
      <c r="R10" s="282"/>
      <c r="S10" s="282"/>
      <c r="T10" s="282"/>
      <c r="U10" s="282"/>
    </row>
    <row r="11" spans="1:21" x14ac:dyDescent="0.25">
      <c r="A11" s="256"/>
      <c r="B11" s="257" t="s">
        <v>378</v>
      </c>
      <c r="C11" s="28">
        <f>SUM(C12:C304)</f>
        <v>5517897</v>
      </c>
      <c r="D11" s="27">
        <v>20.010000000000002</v>
      </c>
      <c r="E11" s="27">
        <f>Tasaus[[#This Row],[Tuloveroprosentti 2022]]-12.64</f>
        <v>7.370000000000001</v>
      </c>
      <c r="F11" s="28">
        <f t="shared" ref="F11:K11" si="0">SUM(F12:F304)</f>
        <v>21716907612.660004</v>
      </c>
      <c r="G11" s="366">
        <f t="shared" si="0"/>
        <v>108532872360.42445</v>
      </c>
      <c r="H11" s="28">
        <f t="shared" si="0"/>
        <v>7998872692.963274</v>
      </c>
      <c r="I11" s="28">
        <f t="shared" si="0"/>
        <v>1803590211.4937901</v>
      </c>
      <c r="J11" s="28">
        <f t="shared" si="0"/>
        <v>995778847.47465003</v>
      </c>
      <c r="K11" s="28">
        <f t="shared" si="0"/>
        <v>10798241751.931721</v>
      </c>
      <c r="L11" s="268">
        <f>ROUND(Tasaus[[#This Row],[Laskennallinen verotulo yhteensä, €]]/Tasaus[[#This Row],[Asukasluku 31.12.2021]],2)</f>
        <v>1956.95</v>
      </c>
      <c r="M11" s="123">
        <v>0</v>
      </c>
      <c r="N11" s="375">
        <f>Tasaus[[#This Row],[Tasaus, €]]/Tasaus[[#This Row],[Asukasluku 31.12.2021]]</f>
        <v>146.52052272928634</v>
      </c>
      <c r="O11" s="376">
        <f>SUM(O12:O304)</f>
        <v>808485152.80636096</v>
      </c>
      <c r="Q11"/>
      <c r="R11" s="115"/>
      <c r="S11" s="115"/>
      <c r="T11" s="115"/>
    </row>
    <row r="12" spans="1:21" x14ac:dyDescent="0.25">
      <c r="A12" s="269">
        <v>5</v>
      </c>
      <c r="B12" s="13" t="s">
        <v>379</v>
      </c>
      <c r="C12" s="270">
        <v>9311</v>
      </c>
      <c r="D12" s="271">
        <v>21.75</v>
      </c>
      <c r="E12" s="271">
        <f>Tasaus[[#This Row],[Tuloveroprosentti 2022]]-12.64</f>
        <v>9.11</v>
      </c>
      <c r="F12" s="14">
        <v>26901019.84</v>
      </c>
      <c r="G12" s="14">
        <f>Tasaus[[#This Row],[Kunnallisvero (maksuunpantu), €]]*100/Tasaus[[#This Row],[Tuloveroprosentti 2022]]</f>
        <v>123682849.83908045</v>
      </c>
      <c r="H12" s="272">
        <f>Tasaus[[#This Row],[Verotettava tulo (kunnallisvero), €]]*($E$11/100)</f>
        <v>9115426.0331402309</v>
      </c>
      <c r="I12" s="14">
        <v>1903431.9155494962</v>
      </c>
      <c r="J12" s="15">
        <v>1281957.6810000001</v>
      </c>
      <c r="K12" s="15">
        <f>SUM(Tasaus[[#This Row],[Laskennallinen kunnallisvero, €]:[Laskennallinen kiinteistövero, €]])</f>
        <v>12300815.629689727</v>
      </c>
      <c r="L12" s="15">
        <f>Tasaus[[#This Row],[Laskennallinen verotulo yhteensä, €]]/Tasaus[[#This Row],[Asukasluku 31.12.2021]]</f>
        <v>1321.1057490806279</v>
      </c>
      <c r="M12" s="34">
        <f>$L$11-Tasaus[[#This Row],[Laskennallinen verotulo yhteensä, €/asukas (=tasausraja)]]</f>
        <v>635.84425091937214</v>
      </c>
      <c r="N12" s="377">
        <f>IF(Tasaus[[#This Row],[Erotus = tasausraja - laskennallinen verotulo, €/asukas]]&gt;0,(Tasaus[[#This Row],[Erotus = tasausraja - laskennallinen verotulo, €/asukas]]*$B$7),(Tasaus[[#This Row],[Erotus = tasausraja - laskennallinen verotulo, €/asukas]]*$B$8))</f>
        <v>572.25982582743495</v>
      </c>
      <c r="O12" s="378">
        <f>Tasaus[[#This Row],[Tasaus,  €/asukas]]*Tasaus[[#This Row],[Asukasluku 31.12.2021]]</f>
        <v>5328311.2382792467</v>
      </c>
      <c r="Q12" s="116"/>
      <c r="R12" s="117"/>
      <c r="S12" s="118"/>
    </row>
    <row r="13" spans="1:21" x14ac:dyDescent="0.25">
      <c r="A13" s="269">
        <v>9</v>
      </c>
      <c r="B13" s="13" t="s">
        <v>380</v>
      </c>
      <c r="C13" s="270">
        <v>2491</v>
      </c>
      <c r="D13" s="271">
        <v>22</v>
      </c>
      <c r="E13" s="271">
        <f>Tasaus[[#This Row],[Tuloveroprosentti 2022]]-12.64</f>
        <v>9.36</v>
      </c>
      <c r="F13" s="14">
        <v>7561150.8300000001</v>
      </c>
      <c r="G13" s="14">
        <f>Tasaus[[#This Row],[Kunnallisvero (maksuunpantu), €]]*100/Tasaus[[#This Row],[Tuloveroprosentti 2022]]</f>
        <v>34368867.409090906</v>
      </c>
      <c r="H13" s="272">
        <f>Tasaus[[#This Row],[Verotettava tulo (kunnallisvero), €]]*($E$11/100)</f>
        <v>2532985.5280500003</v>
      </c>
      <c r="I13" s="14">
        <v>247660.89168637581</v>
      </c>
      <c r="J13" s="15">
        <v>203089.9038</v>
      </c>
      <c r="K13" s="15">
        <f>SUM(Tasaus[[#This Row],[Laskennallinen kunnallisvero, €]:[Laskennallinen kiinteistövero, €]])</f>
        <v>2983736.323536376</v>
      </c>
      <c r="L13" s="15">
        <f>Tasaus[[#This Row],[Laskennallinen verotulo yhteensä, €]]/Tasaus[[#This Row],[Asukasluku 31.12.2021]]</f>
        <v>1197.8066332944102</v>
      </c>
      <c r="M13" s="34">
        <f>$L$11-Tasaus[[#This Row],[Laskennallinen verotulo yhteensä, €/asukas (=tasausraja)]]</f>
        <v>759.14336670558987</v>
      </c>
      <c r="N13" s="377">
        <f>IF(Tasaus[[#This Row],[Erotus = tasausraja - laskennallinen verotulo, €/asukas]]&gt;0,(Tasaus[[#This Row],[Erotus = tasausraja - laskennallinen verotulo, €/asukas]]*$B$7),(Tasaus[[#This Row],[Erotus = tasausraja - laskennallinen verotulo, €/asukas]]*$B$8))</f>
        <v>683.22903003503086</v>
      </c>
      <c r="O13" s="378">
        <f>Tasaus[[#This Row],[Tasaus,  €/asukas]]*Tasaus[[#This Row],[Asukasluku 31.12.2021]]</f>
        <v>1701923.5138172619</v>
      </c>
      <c r="Q13" s="116"/>
      <c r="R13" s="117"/>
      <c r="S13" s="118"/>
    </row>
    <row r="14" spans="1:21" x14ac:dyDescent="0.25">
      <c r="A14" s="269">
        <v>10</v>
      </c>
      <c r="B14" s="13" t="s">
        <v>381</v>
      </c>
      <c r="C14" s="270">
        <v>11197</v>
      </c>
      <c r="D14" s="271">
        <v>21.25</v>
      </c>
      <c r="E14" s="271">
        <f>Tasaus[[#This Row],[Tuloveroprosentti 2022]]-12.64</f>
        <v>8.61</v>
      </c>
      <c r="F14" s="14">
        <v>30754859.550000001</v>
      </c>
      <c r="G14" s="14">
        <f>Tasaus[[#This Row],[Kunnallisvero (maksuunpantu), €]]*100/Tasaus[[#This Row],[Tuloveroprosentti 2022]]</f>
        <v>144728750.82352942</v>
      </c>
      <c r="H14" s="272">
        <f>Tasaus[[#This Row],[Verotettava tulo (kunnallisvero), €]]*($E$11/100)</f>
        <v>10666508.935694121</v>
      </c>
      <c r="I14" s="14">
        <v>2389767.1303344588</v>
      </c>
      <c r="J14" s="15">
        <v>1708361.0537000005</v>
      </c>
      <c r="K14" s="15">
        <f>SUM(Tasaus[[#This Row],[Laskennallinen kunnallisvero, €]:[Laskennallinen kiinteistövero, €]])</f>
        <v>14764637.11972858</v>
      </c>
      <c r="L14" s="15">
        <f>Tasaus[[#This Row],[Laskennallinen verotulo yhteensä, €]]/Tasaus[[#This Row],[Asukasluku 31.12.2021]]</f>
        <v>1318.6243743617558</v>
      </c>
      <c r="M14" s="34">
        <f>$L$11-Tasaus[[#This Row],[Laskennallinen verotulo yhteensä, €/asukas (=tasausraja)]]</f>
        <v>638.32562563824422</v>
      </c>
      <c r="N14" s="377">
        <f>IF(Tasaus[[#This Row],[Erotus = tasausraja - laskennallinen verotulo, €/asukas]]&gt;0,(Tasaus[[#This Row],[Erotus = tasausraja - laskennallinen verotulo, €/asukas]]*$B$7),(Tasaus[[#This Row],[Erotus = tasausraja - laskennallinen verotulo, €/asukas]]*$B$8))</f>
        <v>574.49306307441987</v>
      </c>
      <c r="O14" s="378">
        <f>Tasaus[[#This Row],[Tasaus,  €/asukas]]*Tasaus[[#This Row],[Asukasluku 31.12.2021]]</f>
        <v>6432598.827244279</v>
      </c>
      <c r="Q14" s="116"/>
      <c r="R14" s="117"/>
      <c r="S14" s="118"/>
    </row>
    <row r="15" spans="1:21" x14ac:dyDescent="0.25">
      <c r="A15" s="269">
        <v>16</v>
      </c>
      <c r="B15" s="13" t="s">
        <v>382</v>
      </c>
      <c r="C15" s="270">
        <v>8033</v>
      </c>
      <c r="D15" s="271">
        <v>20.75</v>
      </c>
      <c r="E15" s="271">
        <f>Tasaus[[#This Row],[Tuloveroprosentti 2022]]-12.64</f>
        <v>8.11</v>
      </c>
      <c r="F15" s="14">
        <v>27857614.370000001</v>
      </c>
      <c r="G15" s="14">
        <f>Tasaus[[#This Row],[Kunnallisvero (maksuunpantu), €]]*100/Tasaus[[#This Row],[Tuloveroprosentti 2022]]</f>
        <v>134253563.22891566</v>
      </c>
      <c r="H15" s="272">
        <f>Tasaus[[#This Row],[Verotettava tulo (kunnallisvero), €]]*($E$11/100)</f>
        <v>9894487.6099710856</v>
      </c>
      <c r="I15" s="14">
        <v>1494891.8591520011</v>
      </c>
      <c r="J15" s="15">
        <v>1698967.7731000001</v>
      </c>
      <c r="K15" s="15">
        <f>SUM(Tasaus[[#This Row],[Laskennallinen kunnallisvero, €]:[Laskennallinen kiinteistövero, €]])</f>
        <v>13088347.242223086</v>
      </c>
      <c r="L15" s="15">
        <f>Tasaus[[#This Row],[Laskennallinen verotulo yhteensä, €]]/Tasaus[[#This Row],[Asukasluku 31.12.2021]]</f>
        <v>1629.3224501709306</v>
      </c>
      <c r="M15" s="34">
        <f>$L$11-Tasaus[[#This Row],[Laskennallinen verotulo yhteensä, €/asukas (=tasausraja)]]</f>
        <v>327.62754982906949</v>
      </c>
      <c r="N15" s="377">
        <f>IF(Tasaus[[#This Row],[Erotus = tasausraja - laskennallinen verotulo, €/asukas]]&gt;0,(Tasaus[[#This Row],[Erotus = tasausraja - laskennallinen verotulo, €/asukas]]*$B$7),(Tasaus[[#This Row],[Erotus = tasausraja - laskennallinen verotulo, €/asukas]]*$B$8))</f>
        <v>294.86479484616257</v>
      </c>
      <c r="O15" s="378">
        <f>Tasaus[[#This Row],[Tasaus,  €/asukas]]*Tasaus[[#This Row],[Asukasluku 31.12.2021]]</f>
        <v>2368648.8969992241</v>
      </c>
      <c r="Q15" s="116"/>
      <c r="R15" s="117"/>
      <c r="S15" s="118"/>
    </row>
    <row r="16" spans="1:21" x14ac:dyDescent="0.25">
      <c r="A16" s="269">
        <v>18</v>
      </c>
      <c r="B16" s="13" t="s">
        <v>383</v>
      </c>
      <c r="C16" s="270">
        <v>4847</v>
      </c>
      <c r="D16" s="271">
        <v>21.499999999999996</v>
      </c>
      <c r="E16" s="271">
        <f>Tasaus[[#This Row],[Tuloveroprosentti 2022]]-12.64</f>
        <v>8.8599999999999959</v>
      </c>
      <c r="F16" s="14">
        <v>19330174.34</v>
      </c>
      <c r="G16" s="14">
        <f>Tasaus[[#This Row],[Kunnallisvero (maksuunpantu), €]]*100/Tasaus[[#This Row],[Tuloveroprosentti 2022]]</f>
        <v>89907787.627906993</v>
      </c>
      <c r="H16" s="272">
        <f>Tasaus[[#This Row],[Verotettava tulo (kunnallisvero), €]]*($E$11/100)</f>
        <v>6626203.9481767472</v>
      </c>
      <c r="I16" s="14">
        <v>1011880.3004087792</v>
      </c>
      <c r="J16" s="15">
        <v>511499.60585000005</v>
      </c>
      <c r="K16" s="15">
        <f>SUM(Tasaus[[#This Row],[Laskennallinen kunnallisvero, €]:[Laskennallinen kiinteistövero, €]])</f>
        <v>8149583.8544355258</v>
      </c>
      <c r="L16" s="15">
        <f>Tasaus[[#This Row],[Laskennallinen verotulo yhteensä, €]]/Tasaus[[#This Row],[Asukasluku 31.12.2021]]</f>
        <v>1681.3665884950537</v>
      </c>
      <c r="M16" s="34">
        <f>$L$11-Tasaus[[#This Row],[Laskennallinen verotulo yhteensä, €/asukas (=tasausraja)]]</f>
        <v>275.5834115049463</v>
      </c>
      <c r="N16" s="377">
        <f>IF(Tasaus[[#This Row],[Erotus = tasausraja - laskennallinen verotulo, €/asukas]]&gt;0,(Tasaus[[#This Row],[Erotus = tasausraja - laskennallinen verotulo, €/asukas]]*$B$7),(Tasaus[[#This Row],[Erotus = tasausraja - laskennallinen verotulo, €/asukas]]*$B$8))</f>
        <v>248.02507035445169</v>
      </c>
      <c r="O16" s="378">
        <f>Tasaus[[#This Row],[Tasaus,  €/asukas]]*Tasaus[[#This Row],[Asukasluku 31.12.2021]]</f>
        <v>1202177.5160080274</v>
      </c>
      <c r="Q16" s="116"/>
      <c r="R16" s="117"/>
      <c r="S16" s="118"/>
    </row>
    <row r="17" spans="1:19" x14ac:dyDescent="0.25">
      <c r="A17" s="269">
        <v>19</v>
      </c>
      <c r="B17" s="13" t="s">
        <v>384</v>
      </c>
      <c r="C17" s="270">
        <v>3955</v>
      </c>
      <c r="D17" s="271">
        <v>21.5</v>
      </c>
      <c r="E17" s="271">
        <f>Tasaus[[#This Row],[Tuloveroprosentti 2022]]-12.64</f>
        <v>8.86</v>
      </c>
      <c r="F17" s="14">
        <v>14754315.630000001</v>
      </c>
      <c r="G17" s="14">
        <f>Tasaus[[#This Row],[Kunnallisvero (maksuunpantu), €]]*100/Tasaus[[#This Row],[Tuloveroprosentti 2022]]</f>
        <v>68624723.860465109</v>
      </c>
      <c r="H17" s="272">
        <f>Tasaus[[#This Row],[Verotettava tulo (kunnallisvero), €]]*($E$11/100)</f>
        <v>5057642.1485162796</v>
      </c>
      <c r="I17" s="14">
        <v>542058.03616416908</v>
      </c>
      <c r="J17" s="15">
        <v>386636.37904999999</v>
      </c>
      <c r="K17" s="15">
        <f>SUM(Tasaus[[#This Row],[Laskennallinen kunnallisvero, €]:[Laskennallinen kiinteistövero, €]])</f>
        <v>5986336.5637304485</v>
      </c>
      <c r="L17" s="15">
        <f>Tasaus[[#This Row],[Laskennallinen verotulo yhteensä, €]]/Tasaus[[#This Row],[Asukasluku 31.12.2021]]</f>
        <v>1513.612279072174</v>
      </c>
      <c r="M17" s="34">
        <f>$L$11-Tasaus[[#This Row],[Laskennallinen verotulo yhteensä, €/asukas (=tasausraja)]]</f>
        <v>443.33772092782601</v>
      </c>
      <c r="N17" s="377">
        <f>IF(Tasaus[[#This Row],[Erotus = tasausraja - laskennallinen verotulo, €/asukas]]&gt;0,(Tasaus[[#This Row],[Erotus = tasausraja - laskennallinen verotulo, €/asukas]]*$B$7),(Tasaus[[#This Row],[Erotus = tasausraja - laskennallinen verotulo, €/asukas]]*$B$8))</f>
        <v>399.00394883504345</v>
      </c>
      <c r="O17" s="378">
        <f>Tasaus[[#This Row],[Tasaus,  €/asukas]]*Tasaus[[#This Row],[Asukasluku 31.12.2021]]</f>
        <v>1578060.6176425968</v>
      </c>
      <c r="Q17" s="116"/>
      <c r="R17" s="117"/>
      <c r="S17" s="118"/>
    </row>
    <row r="18" spans="1:19" x14ac:dyDescent="0.25">
      <c r="A18" s="269">
        <v>20</v>
      </c>
      <c r="B18" s="13" t="s">
        <v>18</v>
      </c>
      <c r="C18" s="270">
        <v>16467</v>
      </c>
      <c r="D18" s="271">
        <v>22</v>
      </c>
      <c r="E18" s="271">
        <f>Tasaus[[#This Row],[Tuloveroprosentti 2022]]-12.64</f>
        <v>9.36</v>
      </c>
      <c r="F18" s="14">
        <v>63023181.359999999</v>
      </c>
      <c r="G18" s="14">
        <f>Tasaus[[#This Row],[Kunnallisvero (maksuunpantu), €]]*100/Tasaus[[#This Row],[Tuloveroprosentti 2022]]</f>
        <v>286469006.18181819</v>
      </c>
      <c r="H18" s="272">
        <f>Tasaus[[#This Row],[Verotettava tulo (kunnallisvero), €]]*($E$11/100)</f>
        <v>21112765.755600005</v>
      </c>
      <c r="I18" s="14">
        <v>1602794.1685809132</v>
      </c>
      <c r="J18" s="15">
        <v>1630870.7138000005</v>
      </c>
      <c r="K18" s="15">
        <f>SUM(Tasaus[[#This Row],[Laskennallinen kunnallisvero, €]:[Laskennallinen kiinteistövero, €]])</f>
        <v>24346430.637980919</v>
      </c>
      <c r="L18" s="15">
        <f>Tasaus[[#This Row],[Laskennallinen verotulo yhteensä, €]]/Tasaus[[#This Row],[Asukasluku 31.12.2021]]</f>
        <v>1478.4982472812849</v>
      </c>
      <c r="M18" s="34">
        <f>$L$11-Tasaus[[#This Row],[Laskennallinen verotulo yhteensä, €/asukas (=tasausraja)]]</f>
        <v>478.45175271871517</v>
      </c>
      <c r="N18" s="377">
        <f>IF(Tasaus[[#This Row],[Erotus = tasausraja - laskennallinen verotulo, €/asukas]]&gt;0,(Tasaus[[#This Row],[Erotus = tasausraja - laskennallinen verotulo, €/asukas]]*$B$7),(Tasaus[[#This Row],[Erotus = tasausraja - laskennallinen verotulo, €/asukas]]*$B$8))</f>
        <v>430.60657744684369</v>
      </c>
      <c r="O18" s="378">
        <f>Tasaus[[#This Row],[Tasaus,  €/asukas]]*Tasaus[[#This Row],[Asukasluku 31.12.2021]]</f>
        <v>7090798.5108171748</v>
      </c>
      <c r="Q18" s="116"/>
      <c r="R18" s="117"/>
      <c r="S18" s="118"/>
    </row>
    <row r="19" spans="1:19" x14ac:dyDescent="0.25">
      <c r="A19" s="269">
        <v>46</v>
      </c>
      <c r="B19" s="13" t="s">
        <v>385</v>
      </c>
      <c r="C19" s="270">
        <v>1362</v>
      </c>
      <c r="D19" s="271">
        <v>21</v>
      </c>
      <c r="E19" s="271">
        <f>Tasaus[[#This Row],[Tuloveroprosentti 2022]]-12.64</f>
        <v>8.36</v>
      </c>
      <c r="F19" s="14">
        <v>3657235.78</v>
      </c>
      <c r="G19" s="14">
        <f>Tasaus[[#This Row],[Kunnallisvero (maksuunpantu), €]]*100/Tasaus[[#This Row],[Tuloveroprosentti 2022]]</f>
        <v>17415408.476190478</v>
      </c>
      <c r="H19" s="272">
        <f>Tasaus[[#This Row],[Verotettava tulo (kunnallisvero), €]]*($E$11/100)</f>
        <v>1283515.6046952384</v>
      </c>
      <c r="I19" s="14">
        <v>506856.46421133896</v>
      </c>
      <c r="J19" s="15">
        <v>255282.60675000001</v>
      </c>
      <c r="K19" s="15">
        <f>SUM(Tasaus[[#This Row],[Laskennallinen kunnallisvero, €]:[Laskennallinen kiinteistövero, €]])</f>
        <v>2045654.6756565773</v>
      </c>
      <c r="L19" s="15">
        <f>Tasaus[[#This Row],[Laskennallinen verotulo yhteensä, €]]/Tasaus[[#This Row],[Asukasluku 31.12.2021]]</f>
        <v>1501.9491010694401</v>
      </c>
      <c r="M19" s="34">
        <f>$L$11-Tasaus[[#This Row],[Laskennallinen verotulo yhteensä, €/asukas (=tasausraja)]]</f>
        <v>455.00089893055997</v>
      </c>
      <c r="N19" s="377">
        <f>IF(Tasaus[[#This Row],[Erotus = tasausraja - laskennallinen verotulo, €/asukas]]&gt;0,(Tasaus[[#This Row],[Erotus = tasausraja - laskennallinen verotulo, €/asukas]]*$B$7),(Tasaus[[#This Row],[Erotus = tasausraja - laskennallinen verotulo, €/asukas]]*$B$8))</f>
        <v>409.50080903750398</v>
      </c>
      <c r="O19" s="378">
        <f>Tasaus[[#This Row],[Tasaus,  €/asukas]]*Tasaus[[#This Row],[Asukasluku 31.12.2021]]</f>
        <v>557740.1019090804</v>
      </c>
      <c r="Q19" s="116"/>
      <c r="R19" s="117"/>
      <c r="S19" s="118"/>
    </row>
    <row r="20" spans="1:19" x14ac:dyDescent="0.25">
      <c r="A20" s="269">
        <v>47</v>
      </c>
      <c r="B20" s="13" t="s">
        <v>386</v>
      </c>
      <c r="C20" s="270">
        <v>1789</v>
      </c>
      <c r="D20" s="271">
        <v>21.25</v>
      </c>
      <c r="E20" s="271">
        <f>Tasaus[[#This Row],[Tuloveroprosentti 2022]]-12.64</f>
        <v>8.61</v>
      </c>
      <c r="F20" s="14">
        <v>5611132.0999999996</v>
      </c>
      <c r="G20" s="14">
        <f>Tasaus[[#This Row],[Kunnallisvero (maksuunpantu), €]]*100/Tasaus[[#This Row],[Tuloveroprosentti 2022]]</f>
        <v>26405327.529411763</v>
      </c>
      <c r="H20" s="272">
        <f>Tasaus[[#This Row],[Verotettava tulo (kunnallisvero), €]]*($E$11/100)</f>
        <v>1946072.6389176473</v>
      </c>
      <c r="I20" s="14">
        <v>552747.19391160819</v>
      </c>
      <c r="J20" s="15">
        <v>454886.13850000006</v>
      </c>
      <c r="K20" s="15">
        <f>SUM(Tasaus[[#This Row],[Laskennallinen kunnallisvero, €]:[Laskennallinen kiinteistövero, €]])</f>
        <v>2953705.9713292555</v>
      </c>
      <c r="L20" s="15">
        <f>Tasaus[[#This Row],[Laskennallinen verotulo yhteensä, €]]/Tasaus[[#This Row],[Asukasluku 31.12.2021]]</f>
        <v>1651.0374350638656</v>
      </c>
      <c r="M20" s="34">
        <f>$L$11-Tasaus[[#This Row],[Laskennallinen verotulo yhteensä, €/asukas (=tasausraja)]]</f>
        <v>305.91256493613446</v>
      </c>
      <c r="N20" s="377">
        <f>IF(Tasaus[[#This Row],[Erotus = tasausraja - laskennallinen verotulo, €/asukas]]&gt;0,(Tasaus[[#This Row],[Erotus = tasausraja - laskennallinen verotulo, €/asukas]]*$B$7),(Tasaus[[#This Row],[Erotus = tasausraja - laskennallinen verotulo, €/asukas]]*$B$8))</f>
        <v>275.321308442521</v>
      </c>
      <c r="O20" s="378">
        <f>Tasaus[[#This Row],[Tasaus,  €/asukas]]*Tasaus[[#This Row],[Asukasluku 31.12.2021]]</f>
        <v>492549.8208036701</v>
      </c>
      <c r="Q20" s="116"/>
      <c r="R20" s="117"/>
      <c r="S20" s="118"/>
    </row>
    <row r="21" spans="1:19" x14ac:dyDescent="0.25">
      <c r="A21" s="269">
        <v>49</v>
      </c>
      <c r="B21" s="13" t="s">
        <v>387</v>
      </c>
      <c r="C21" s="270">
        <v>297132</v>
      </c>
      <c r="D21" s="271">
        <v>18</v>
      </c>
      <c r="E21" s="271">
        <f>Tasaus[[#This Row],[Tuloveroprosentti 2022]]-12.64</f>
        <v>5.3599999999999994</v>
      </c>
      <c r="F21" s="14">
        <v>1494600338.3</v>
      </c>
      <c r="G21" s="14">
        <f>Tasaus[[#This Row],[Kunnallisvero (maksuunpantu), €]]*100/Tasaus[[#This Row],[Tuloveroprosentti 2022]]</f>
        <v>8303335212.7777777</v>
      </c>
      <c r="H21" s="272">
        <f>Tasaus[[#This Row],[Verotettava tulo (kunnallisvero), €]]*($E$11/100)</f>
        <v>611955805.1817224</v>
      </c>
      <c r="I21" s="14">
        <v>134619184.13482007</v>
      </c>
      <c r="J21" s="15">
        <v>80328884.714099988</v>
      </c>
      <c r="K21" s="15">
        <f>SUM(Tasaus[[#This Row],[Laskennallinen kunnallisvero, €]:[Laskennallinen kiinteistövero, €]])</f>
        <v>826903874.03064251</v>
      </c>
      <c r="L21" s="15">
        <f>Tasaus[[#This Row],[Laskennallinen verotulo yhteensä, €]]/Tasaus[[#This Row],[Asukasluku 31.12.2021]]</f>
        <v>2782.9512608222694</v>
      </c>
      <c r="M21" s="34">
        <f>$L$11-Tasaus[[#This Row],[Laskennallinen verotulo yhteensä, €/asukas (=tasausraja)]]</f>
        <v>-826.00126082226939</v>
      </c>
      <c r="N21" s="377">
        <f>IF(Tasaus[[#This Row],[Erotus = tasausraja - laskennallinen verotulo, €/asukas]]&gt;0,(Tasaus[[#This Row],[Erotus = tasausraja - laskennallinen verotulo, €/asukas]]*$B$7),(Tasaus[[#This Row],[Erotus = tasausraja - laskennallinen verotulo, €/asukas]]*$B$8))</f>
        <v>-82.60012608222695</v>
      </c>
      <c r="O21" s="378">
        <f>Tasaus[[#This Row],[Tasaus,  €/asukas]]*Tasaus[[#This Row],[Asukasluku 31.12.2021]]</f>
        <v>-24543140.663064256</v>
      </c>
      <c r="Q21" s="116"/>
      <c r="R21" s="117"/>
      <c r="S21" s="118"/>
    </row>
    <row r="22" spans="1:19" x14ac:dyDescent="0.25">
      <c r="A22" s="269">
        <v>50</v>
      </c>
      <c r="B22" s="13" t="s">
        <v>388</v>
      </c>
      <c r="C22" s="270">
        <v>11417</v>
      </c>
      <c r="D22" s="271">
        <v>21</v>
      </c>
      <c r="E22" s="271">
        <f>Tasaus[[#This Row],[Tuloveroprosentti 2022]]-12.64</f>
        <v>8.36</v>
      </c>
      <c r="F22" s="14">
        <v>41666858.560000002</v>
      </c>
      <c r="G22" s="14">
        <f>Tasaus[[#This Row],[Kunnallisvero (maksuunpantu), €]]*100/Tasaus[[#This Row],[Tuloveroprosentti 2022]]</f>
        <v>198413612.19047618</v>
      </c>
      <c r="H22" s="272">
        <f>Tasaus[[#This Row],[Verotettava tulo (kunnallisvero), €]]*($E$11/100)</f>
        <v>14623083.218438098</v>
      </c>
      <c r="I22" s="14">
        <v>2175622.5359072932</v>
      </c>
      <c r="J22" s="15">
        <v>1536524.1357</v>
      </c>
      <c r="K22" s="15">
        <f>SUM(Tasaus[[#This Row],[Laskennallinen kunnallisvero, €]:[Laskennallinen kiinteistövero, €]])</f>
        <v>18335229.89004539</v>
      </c>
      <c r="L22" s="15">
        <f>Tasaus[[#This Row],[Laskennallinen verotulo yhteensä, €]]/Tasaus[[#This Row],[Asukasluku 31.12.2021]]</f>
        <v>1605.9586485105885</v>
      </c>
      <c r="M22" s="34">
        <f>$L$11-Tasaus[[#This Row],[Laskennallinen verotulo yhteensä, €/asukas (=tasausraja)]]</f>
        <v>350.9913514894115</v>
      </c>
      <c r="N22" s="377">
        <f>IF(Tasaus[[#This Row],[Erotus = tasausraja - laskennallinen verotulo, €/asukas]]&gt;0,(Tasaus[[#This Row],[Erotus = tasausraja - laskennallinen verotulo, €/asukas]]*$B$7),(Tasaus[[#This Row],[Erotus = tasausraja - laskennallinen verotulo, €/asukas]]*$B$8))</f>
        <v>315.89221634047038</v>
      </c>
      <c r="O22" s="378">
        <f>Tasaus[[#This Row],[Tasaus,  €/asukas]]*Tasaus[[#This Row],[Asukasluku 31.12.2021]]</f>
        <v>3606541.4339591502</v>
      </c>
      <c r="Q22" s="116"/>
      <c r="R22" s="117"/>
      <c r="S22" s="118"/>
    </row>
    <row r="23" spans="1:19" x14ac:dyDescent="0.25">
      <c r="A23" s="269">
        <v>51</v>
      </c>
      <c r="B23" s="13" t="s">
        <v>389</v>
      </c>
      <c r="C23" s="270">
        <v>9334</v>
      </c>
      <c r="D23" s="271">
        <v>18</v>
      </c>
      <c r="E23" s="271">
        <f>Tasaus[[#This Row],[Tuloveroprosentti 2022]]-12.64</f>
        <v>5.3599999999999994</v>
      </c>
      <c r="F23" s="14">
        <v>31504531.510000002</v>
      </c>
      <c r="G23" s="14">
        <f>Tasaus[[#This Row],[Kunnallisvero (maksuunpantu), €]]*100/Tasaus[[#This Row],[Tuloveroprosentti 2022]]</f>
        <v>175025175.05555555</v>
      </c>
      <c r="H23" s="272">
        <f>Tasaus[[#This Row],[Verotettava tulo (kunnallisvero), €]]*($E$11/100)</f>
        <v>12899355.401594447</v>
      </c>
      <c r="I23" s="14">
        <v>1985887.1903254213</v>
      </c>
      <c r="J23" s="15">
        <v>5110417.0406500008</v>
      </c>
      <c r="K23" s="15">
        <f>SUM(Tasaus[[#This Row],[Laskennallinen kunnallisvero, €]:[Laskennallinen kiinteistövero, €]])</f>
        <v>19995659.632569872</v>
      </c>
      <c r="L23" s="15">
        <f>Tasaus[[#This Row],[Laskennallinen verotulo yhteensä, €]]/Tasaus[[#This Row],[Asukasluku 31.12.2021]]</f>
        <v>2142.2390864120284</v>
      </c>
      <c r="M23" s="34">
        <f>$L$11-Tasaus[[#This Row],[Laskennallinen verotulo yhteensä, €/asukas (=tasausraja)]]</f>
        <v>-185.28908641202838</v>
      </c>
      <c r="N23" s="377">
        <f>IF(Tasaus[[#This Row],[Erotus = tasausraja - laskennallinen verotulo, €/asukas]]&gt;0,(Tasaus[[#This Row],[Erotus = tasausraja - laskennallinen verotulo, €/asukas]]*$B$7),(Tasaus[[#This Row],[Erotus = tasausraja - laskennallinen verotulo, €/asukas]]*$B$8))</f>
        <v>-18.52890864120284</v>
      </c>
      <c r="O23" s="378">
        <f>Tasaus[[#This Row],[Tasaus,  €/asukas]]*Tasaus[[#This Row],[Asukasluku 31.12.2021]]</f>
        <v>-172948.8332569873</v>
      </c>
      <c r="Q23" s="116"/>
      <c r="R23" s="117"/>
      <c r="S23" s="118"/>
    </row>
    <row r="24" spans="1:19" x14ac:dyDescent="0.25">
      <c r="A24" s="269">
        <v>52</v>
      </c>
      <c r="B24" s="13" t="s">
        <v>390</v>
      </c>
      <c r="C24" s="270">
        <v>2404</v>
      </c>
      <c r="D24" s="271">
        <v>22.499999999999996</v>
      </c>
      <c r="E24" s="271">
        <f>Tasaus[[#This Row],[Tuloveroprosentti 2022]]-12.64</f>
        <v>9.8599999999999959</v>
      </c>
      <c r="F24" s="14">
        <v>7259668.1799999997</v>
      </c>
      <c r="G24" s="14">
        <f>Tasaus[[#This Row],[Kunnallisvero (maksuunpantu), €]]*100/Tasaus[[#This Row],[Tuloveroprosentti 2022]]</f>
        <v>32265191.911111116</v>
      </c>
      <c r="H24" s="272">
        <f>Tasaus[[#This Row],[Verotettava tulo (kunnallisvero), €]]*($E$11/100)</f>
        <v>2377944.64384889</v>
      </c>
      <c r="I24" s="14">
        <v>617625.76064044167</v>
      </c>
      <c r="J24" s="15">
        <v>352718.5173500001</v>
      </c>
      <c r="K24" s="15">
        <f>SUM(Tasaus[[#This Row],[Laskennallinen kunnallisvero, €]:[Laskennallinen kiinteistövero, €]])</f>
        <v>3348288.9218393322</v>
      </c>
      <c r="L24" s="15">
        <f>Tasaus[[#This Row],[Laskennallinen verotulo yhteensä, €]]/Tasaus[[#This Row],[Asukasluku 31.12.2021]]</f>
        <v>1392.799052345812</v>
      </c>
      <c r="M24" s="34">
        <f>$L$11-Tasaus[[#This Row],[Laskennallinen verotulo yhteensä, €/asukas (=tasausraja)]]</f>
        <v>564.15094765418803</v>
      </c>
      <c r="N24" s="377">
        <f>IF(Tasaus[[#This Row],[Erotus = tasausraja - laskennallinen verotulo, €/asukas]]&gt;0,(Tasaus[[#This Row],[Erotus = tasausraja - laskennallinen verotulo, €/asukas]]*$B$7),(Tasaus[[#This Row],[Erotus = tasausraja - laskennallinen verotulo, €/asukas]]*$B$8))</f>
        <v>507.73585288876922</v>
      </c>
      <c r="O24" s="378">
        <f>Tasaus[[#This Row],[Tasaus,  €/asukas]]*Tasaus[[#This Row],[Asukasluku 31.12.2021]]</f>
        <v>1220596.9903446012</v>
      </c>
      <c r="Q24" s="116"/>
      <c r="R24" s="117"/>
      <c r="S24" s="118"/>
    </row>
    <row r="25" spans="1:19" x14ac:dyDescent="0.25">
      <c r="A25" s="269">
        <v>61</v>
      </c>
      <c r="B25" s="13" t="s">
        <v>391</v>
      </c>
      <c r="C25" s="270">
        <v>16573</v>
      </c>
      <c r="D25" s="271">
        <v>20.5</v>
      </c>
      <c r="E25" s="271">
        <f>Tasaus[[#This Row],[Tuloveroprosentti 2022]]-12.64</f>
        <v>7.8599999999999994</v>
      </c>
      <c r="F25" s="14">
        <v>54940038.420000002</v>
      </c>
      <c r="G25" s="14">
        <f>Tasaus[[#This Row],[Kunnallisvero (maksuunpantu), €]]*100/Tasaus[[#This Row],[Tuloveroprosentti 2022]]</f>
        <v>268000187.41463414</v>
      </c>
      <c r="H25" s="272">
        <f>Tasaus[[#This Row],[Verotettava tulo (kunnallisvero), €]]*($E$11/100)</f>
        <v>19751613.812458541</v>
      </c>
      <c r="I25" s="14">
        <v>4122367.3096677698</v>
      </c>
      <c r="J25" s="15">
        <v>2422638.0350000006</v>
      </c>
      <c r="K25" s="15">
        <f>SUM(Tasaus[[#This Row],[Laskennallinen kunnallisvero, €]:[Laskennallinen kiinteistövero, €]])</f>
        <v>26296619.157126311</v>
      </c>
      <c r="L25" s="15">
        <f>Tasaus[[#This Row],[Laskennallinen verotulo yhteensä, €]]/Tasaus[[#This Row],[Asukasluku 31.12.2021]]</f>
        <v>1586.7144848323364</v>
      </c>
      <c r="M25" s="34">
        <f>$L$11-Tasaus[[#This Row],[Laskennallinen verotulo yhteensä, €/asukas (=tasausraja)]]</f>
        <v>370.23551516766361</v>
      </c>
      <c r="N25" s="377">
        <f>IF(Tasaus[[#This Row],[Erotus = tasausraja - laskennallinen verotulo, €/asukas]]&gt;0,(Tasaus[[#This Row],[Erotus = tasausraja - laskennallinen verotulo, €/asukas]]*$B$7),(Tasaus[[#This Row],[Erotus = tasausraja - laskennallinen verotulo, €/asukas]]*$B$8))</f>
        <v>333.21196365089725</v>
      </c>
      <c r="O25" s="378">
        <f>Tasaus[[#This Row],[Tasaus,  €/asukas]]*Tasaus[[#This Row],[Asukasluku 31.12.2021]]</f>
        <v>5522321.8735863203</v>
      </c>
      <c r="Q25" s="116"/>
      <c r="R25" s="117"/>
      <c r="S25" s="118"/>
    </row>
    <row r="26" spans="1:19" x14ac:dyDescent="0.25">
      <c r="A26" s="269">
        <v>69</v>
      </c>
      <c r="B26" s="13" t="s">
        <v>392</v>
      </c>
      <c r="C26" s="270">
        <v>6802</v>
      </c>
      <c r="D26" s="271">
        <v>22.5</v>
      </c>
      <c r="E26" s="271">
        <f>Tasaus[[#This Row],[Tuloveroprosentti 2022]]-12.64</f>
        <v>9.86</v>
      </c>
      <c r="F26" s="14">
        <v>21797360.530000001</v>
      </c>
      <c r="G26" s="14">
        <f>Tasaus[[#This Row],[Kunnallisvero (maksuunpantu), €]]*100/Tasaus[[#This Row],[Tuloveroprosentti 2022]]</f>
        <v>96877157.911111116</v>
      </c>
      <c r="H26" s="272">
        <f>Tasaus[[#This Row],[Verotettava tulo (kunnallisvero), €]]*($E$11/100)</f>
        <v>7139846.5380488904</v>
      </c>
      <c r="I26" s="14">
        <v>1270572.3105466932</v>
      </c>
      <c r="J26" s="15">
        <v>758458.05200000014</v>
      </c>
      <c r="K26" s="15">
        <f>SUM(Tasaus[[#This Row],[Laskennallinen kunnallisvero, €]:[Laskennallinen kiinteistövero, €]])</f>
        <v>9168876.900595583</v>
      </c>
      <c r="L26" s="15">
        <f>Tasaus[[#This Row],[Laskennallinen verotulo yhteensä, €]]/Tasaus[[#This Row],[Asukasluku 31.12.2021]]</f>
        <v>1347.9677889731818</v>
      </c>
      <c r="M26" s="34">
        <f>$L$11-Tasaus[[#This Row],[Laskennallinen verotulo yhteensä, €/asukas (=tasausraja)]]</f>
        <v>608.98221102681828</v>
      </c>
      <c r="N26" s="377">
        <f>IF(Tasaus[[#This Row],[Erotus = tasausraja - laskennallinen verotulo, €/asukas]]&gt;0,(Tasaus[[#This Row],[Erotus = tasausraja - laskennallinen verotulo, €/asukas]]*$B$7),(Tasaus[[#This Row],[Erotus = tasausraja - laskennallinen verotulo, €/asukas]]*$B$8))</f>
        <v>548.08398992413652</v>
      </c>
      <c r="O26" s="378">
        <f>Tasaus[[#This Row],[Tasaus,  €/asukas]]*Tasaus[[#This Row],[Asukasluku 31.12.2021]]</f>
        <v>3728067.2994639766</v>
      </c>
      <c r="Q26" s="116"/>
      <c r="R26" s="117"/>
      <c r="S26" s="118"/>
    </row>
    <row r="27" spans="1:19" x14ac:dyDescent="0.25">
      <c r="A27" s="269">
        <v>71</v>
      </c>
      <c r="B27" s="13" t="s">
        <v>393</v>
      </c>
      <c r="C27" s="270">
        <v>6613</v>
      </c>
      <c r="D27" s="271">
        <v>22</v>
      </c>
      <c r="E27" s="271">
        <f>Tasaus[[#This Row],[Tuloveroprosentti 2022]]-12.64</f>
        <v>9.36</v>
      </c>
      <c r="F27" s="14">
        <v>19774010.629999999</v>
      </c>
      <c r="G27" s="14">
        <f>Tasaus[[#This Row],[Kunnallisvero (maksuunpantu), €]]*100/Tasaus[[#This Row],[Tuloveroprosentti 2022]]</f>
        <v>89881866.5</v>
      </c>
      <c r="H27" s="272">
        <f>Tasaus[[#This Row],[Verotettava tulo (kunnallisvero), €]]*($E$11/100)</f>
        <v>6624293.5610500015</v>
      </c>
      <c r="I27" s="14">
        <v>1183976.5337222419</v>
      </c>
      <c r="J27" s="15">
        <v>801790.47330000019</v>
      </c>
      <c r="K27" s="15">
        <f>SUM(Tasaus[[#This Row],[Laskennallinen kunnallisvero, €]:[Laskennallinen kiinteistövero, €]])</f>
        <v>8610060.5680722445</v>
      </c>
      <c r="L27" s="15">
        <f>Tasaus[[#This Row],[Laskennallinen verotulo yhteensä, €]]/Tasaus[[#This Row],[Asukasluku 31.12.2021]]</f>
        <v>1301.9901055605994</v>
      </c>
      <c r="M27" s="34">
        <f>$L$11-Tasaus[[#This Row],[Laskennallinen verotulo yhteensä, €/asukas (=tasausraja)]]</f>
        <v>654.95989443940061</v>
      </c>
      <c r="N27" s="377">
        <f>IF(Tasaus[[#This Row],[Erotus = tasausraja - laskennallinen verotulo, €/asukas]]&gt;0,(Tasaus[[#This Row],[Erotus = tasausraja - laskennallinen verotulo, €/asukas]]*$B$7),(Tasaus[[#This Row],[Erotus = tasausraja - laskennallinen verotulo, €/asukas]]*$B$8))</f>
        <v>589.46390499546055</v>
      </c>
      <c r="O27" s="378">
        <f>Tasaus[[#This Row],[Tasaus,  €/asukas]]*Tasaus[[#This Row],[Asukasluku 31.12.2021]]</f>
        <v>3898124.8037349805</v>
      </c>
      <c r="Q27" s="116"/>
      <c r="R27" s="117"/>
      <c r="S27" s="118"/>
    </row>
    <row r="28" spans="1:19" x14ac:dyDescent="0.25">
      <c r="A28" s="269">
        <v>72</v>
      </c>
      <c r="B28" s="13" t="s">
        <v>394</v>
      </c>
      <c r="C28" s="270">
        <v>950</v>
      </c>
      <c r="D28" s="271">
        <v>20.5</v>
      </c>
      <c r="E28" s="271">
        <f>Tasaus[[#This Row],[Tuloveroprosentti 2022]]-12.64</f>
        <v>7.8599999999999994</v>
      </c>
      <c r="F28" s="14">
        <v>3483308.23</v>
      </c>
      <c r="G28" s="14">
        <f>Tasaus[[#This Row],[Kunnallisvero (maksuunpantu), €]]*100/Tasaus[[#This Row],[Tuloveroprosentti 2022]]</f>
        <v>16991747.463414636</v>
      </c>
      <c r="H28" s="272">
        <f>Tasaus[[#This Row],[Verotettava tulo (kunnallisvero), €]]*($E$11/100)</f>
        <v>1252291.7880536588</v>
      </c>
      <c r="I28" s="14">
        <v>106149.94117942482</v>
      </c>
      <c r="J28" s="15">
        <v>170669.93525000001</v>
      </c>
      <c r="K28" s="15">
        <f>SUM(Tasaus[[#This Row],[Laskennallinen kunnallisvero, €]:[Laskennallinen kiinteistövero, €]])</f>
        <v>1529111.6644830836</v>
      </c>
      <c r="L28" s="15">
        <f>Tasaus[[#This Row],[Laskennallinen verotulo yhteensä, €]]/Tasaus[[#This Row],[Asukasluku 31.12.2021]]</f>
        <v>1609.591225771667</v>
      </c>
      <c r="M28" s="34">
        <f>$L$11-Tasaus[[#This Row],[Laskennallinen verotulo yhteensä, €/asukas (=tasausraja)]]</f>
        <v>347.358774228333</v>
      </c>
      <c r="N28" s="377">
        <f>IF(Tasaus[[#This Row],[Erotus = tasausraja - laskennallinen verotulo, €/asukas]]&gt;0,(Tasaus[[#This Row],[Erotus = tasausraja - laskennallinen verotulo, €/asukas]]*$B$7),(Tasaus[[#This Row],[Erotus = tasausraja - laskennallinen verotulo, €/asukas]]*$B$8))</f>
        <v>312.62289680549969</v>
      </c>
      <c r="O28" s="378">
        <f>Tasaus[[#This Row],[Tasaus,  €/asukas]]*Tasaus[[#This Row],[Asukasluku 31.12.2021]]</f>
        <v>296991.75196522468</v>
      </c>
      <c r="Q28" s="116"/>
      <c r="R28" s="117"/>
      <c r="S28" s="118"/>
    </row>
    <row r="29" spans="1:19" x14ac:dyDescent="0.25">
      <c r="A29" s="269">
        <v>74</v>
      </c>
      <c r="B29" s="13" t="s">
        <v>395</v>
      </c>
      <c r="C29" s="270">
        <v>1083</v>
      </c>
      <c r="D29" s="271">
        <v>23.5</v>
      </c>
      <c r="E29" s="271">
        <f>Tasaus[[#This Row],[Tuloveroprosentti 2022]]-12.64</f>
        <v>10.86</v>
      </c>
      <c r="F29" s="14">
        <v>3294291.15</v>
      </c>
      <c r="G29" s="14">
        <f>Tasaus[[#This Row],[Kunnallisvero (maksuunpantu), €]]*100/Tasaus[[#This Row],[Tuloveroprosentti 2022]]</f>
        <v>14018260.212765958</v>
      </c>
      <c r="H29" s="272">
        <f>Tasaus[[#This Row],[Verotettava tulo (kunnallisvero), €]]*($E$11/100)</f>
        <v>1033145.7776808513</v>
      </c>
      <c r="I29" s="14">
        <v>339803.24948823405</v>
      </c>
      <c r="J29" s="15">
        <v>171561.05605000001</v>
      </c>
      <c r="K29" s="15">
        <f>SUM(Tasaus[[#This Row],[Laskennallinen kunnallisvero, €]:[Laskennallinen kiinteistövero, €]])</f>
        <v>1544510.0832190854</v>
      </c>
      <c r="L29" s="15">
        <f>Tasaus[[#This Row],[Laskennallinen verotulo yhteensä, €]]/Tasaus[[#This Row],[Asukasluku 31.12.2021]]</f>
        <v>1426.1404277184538</v>
      </c>
      <c r="M29" s="34">
        <f>$L$11-Tasaus[[#This Row],[Laskennallinen verotulo yhteensä, €/asukas (=tasausraja)]]</f>
        <v>530.80957228154625</v>
      </c>
      <c r="N29" s="377">
        <f>IF(Tasaus[[#This Row],[Erotus = tasausraja - laskennallinen verotulo, €/asukas]]&gt;0,(Tasaus[[#This Row],[Erotus = tasausraja - laskennallinen verotulo, €/asukas]]*$B$7),(Tasaus[[#This Row],[Erotus = tasausraja - laskennallinen verotulo, €/asukas]]*$B$8))</f>
        <v>477.72861505339165</v>
      </c>
      <c r="O29" s="378">
        <f>Tasaus[[#This Row],[Tasaus,  €/asukas]]*Tasaus[[#This Row],[Asukasluku 31.12.2021]]</f>
        <v>517380.09010282316</v>
      </c>
      <c r="Q29" s="116"/>
      <c r="R29" s="117"/>
      <c r="S29" s="118"/>
    </row>
    <row r="30" spans="1:19" x14ac:dyDescent="0.25">
      <c r="A30" s="269">
        <v>75</v>
      </c>
      <c r="B30" s="13" t="s">
        <v>396</v>
      </c>
      <c r="C30" s="270">
        <v>19702</v>
      </c>
      <c r="D30" s="271">
        <v>21</v>
      </c>
      <c r="E30" s="271">
        <f>Tasaus[[#This Row],[Tuloveroprosentti 2022]]-12.64</f>
        <v>8.36</v>
      </c>
      <c r="F30" s="14">
        <v>76205161.730000004</v>
      </c>
      <c r="G30" s="14">
        <f>Tasaus[[#This Row],[Kunnallisvero (maksuunpantu), €]]*100/Tasaus[[#This Row],[Tuloveroprosentti 2022]]</f>
        <v>362881722.52380955</v>
      </c>
      <c r="H30" s="272">
        <f>Tasaus[[#This Row],[Verotettava tulo (kunnallisvero), €]]*($E$11/100)</f>
        <v>26744382.950004771</v>
      </c>
      <c r="I30" s="14">
        <v>13282973.154555811</v>
      </c>
      <c r="J30" s="15">
        <v>3286756.3160500005</v>
      </c>
      <c r="K30" s="15">
        <f>SUM(Tasaus[[#This Row],[Laskennallinen kunnallisvero, €]:[Laskennallinen kiinteistövero, €]])</f>
        <v>43314112.420610584</v>
      </c>
      <c r="L30" s="15">
        <f>Tasaus[[#This Row],[Laskennallinen verotulo yhteensä, €]]/Tasaus[[#This Row],[Asukasluku 31.12.2021]]</f>
        <v>2198.4627154913505</v>
      </c>
      <c r="M30" s="34">
        <f>$L$11-Tasaus[[#This Row],[Laskennallinen verotulo yhteensä, €/asukas (=tasausraja)]]</f>
        <v>-241.51271549135049</v>
      </c>
      <c r="N30" s="377">
        <f>IF(Tasaus[[#This Row],[Erotus = tasausraja - laskennallinen verotulo, €/asukas]]&gt;0,(Tasaus[[#This Row],[Erotus = tasausraja - laskennallinen verotulo, €/asukas]]*$B$7),(Tasaus[[#This Row],[Erotus = tasausraja - laskennallinen verotulo, €/asukas]]*$B$8))</f>
        <v>-24.15127154913505</v>
      </c>
      <c r="O30" s="378">
        <f>Tasaus[[#This Row],[Tasaus,  €/asukas]]*Tasaus[[#This Row],[Asukasluku 31.12.2021]]</f>
        <v>-475828.35206105874</v>
      </c>
      <c r="Q30" s="116"/>
      <c r="R30" s="117"/>
      <c r="S30" s="118"/>
    </row>
    <row r="31" spans="1:19" x14ac:dyDescent="0.25">
      <c r="A31" s="269">
        <v>77</v>
      </c>
      <c r="B31" s="13" t="s">
        <v>397</v>
      </c>
      <c r="C31" s="270">
        <v>4683</v>
      </c>
      <c r="D31" s="271">
        <v>22</v>
      </c>
      <c r="E31" s="271">
        <f>Tasaus[[#This Row],[Tuloveroprosentti 2022]]-12.64</f>
        <v>9.36</v>
      </c>
      <c r="F31" s="14">
        <v>13928854.93</v>
      </c>
      <c r="G31" s="14">
        <f>Tasaus[[#This Row],[Kunnallisvero (maksuunpantu), €]]*100/Tasaus[[#This Row],[Tuloveroprosentti 2022]]</f>
        <v>63312976.954545453</v>
      </c>
      <c r="H31" s="272">
        <f>Tasaus[[#This Row],[Verotettava tulo (kunnallisvero), €]]*($E$11/100)</f>
        <v>4666166.4015500005</v>
      </c>
      <c r="I31" s="14">
        <v>869157.33727970428</v>
      </c>
      <c r="J31" s="15">
        <v>668297.09155000001</v>
      </c>
      <c r="K31" s="15">
        <f>SUM(Tasaus[[#This Row],[Laskennallinen kunnallisvero, €]:[Laskennallinen kiinteistövero, €]])</f>
        <v>6203620.8303797049</v>
      </c>
      <c r="L31" s="15">
        <f>Tasaus[[#This Row],[Laskennallinen verotulo yhteensä, €]]/Tasaus[[#This Row],[Asukasluku 31.12.2021]]</f>
        <v>1324.7108328805691</v>
      </c>
      <c r="M31" s="34">
        <f>$L$11-Tasaus[[#This Row],[Laskennallinen verotulo yhteensä, €/asukas (=tasausraja)]]</f>
        <v>632.23916711943093</v>
      </c>
      <c r="N31" s="377">
        <f>IF(Tasaus[[#This Row],[Erotus = tasausraja - laskennallinen verotulo, €/asukas]]&gt;0,(Tasaus[[#This Row],[Erotus = tasausraja - laskennallinen verotulo, €/asukas]]*$B$7),(Tasaus[[#This Row],[Erotus = tasausraja - laskennallinen verotulo, €/asukas]]*$B$8))</f>
        <v>569.01525040748788</v>
      </c>
      <c r="O31" s="378">
        <f>Tasaus[[#This Row],[Tasaus,  €/asukas]]*Tasaus[[#This Row],[Asukasluku 31.12.2021]]</f>
        <v>2664698.4176582657</v>
      </c>
      <c r="Q31" s="116"/>
      <c r="R31" s="117"/>
      <c r="S31" s="118"/>
    </row>
    <row r="32" spans="1:19" x14ac:dyDescent="0.25">
      <c r="A32" s="269">
        <v>78</v>
      </c>
      <c r="B32" s="13" t="s">
        <v>398</v>
      </c>
      <c r="C32" s="270">
        <v>7979</v>
      </c>
      <c r="D32" s="271">
        <v>21.75</v>
      </c>
      <c r="E32" s="271">
        <f>Tasaus[[#This Row],[Tuloveroprosentti 2022]]-12.64</f>
        <v>9.11</v>
      </c>
      <c r="F32" s="14">
        <v>35152852.920000002</v>
      </c>
      <c r="G32" s="14">
        <f>Tasaus[[#This Row],[Kunnallisvero (maksuunpantu), €]]*100/Tasaus[[#This Row],[Tuloveroprosentti 2022]]</f>
        <v>161622312.27586207</v>
      </c>
      <c r="H32" s="272">
        <f>Tasaus[[#This Row],[Verotettava tulo (kunnallisvero), €]]*($E$11/100)</f>
        <v>11911564.414731037</v>
      </c>
      <c r="I32" s="14">
        <v>3420206.1936604879</v>
      </c>
      <c r="J32" s="15">
        <v>1354724.1847000003</v>
      </c>
      <c r="K32" s="15">
        <f>SUM(Tasaus[[#This Row],[Laskennallinen kunnallisvero, €]:[Laskennallinen kiinteistövero, €]])</f>
        <v>16686494.793091526</v>
      </c>
      <c r="L32" s="15">
        <f>Tasaus[[#This Row],[Laskennallinen verotulo yhteensä, €]]/Tasaus[[#This Row],[Asukasluku 31.12.2021]]</f>
        <v>2091.3015156149299</v>
      </c>
      <c r="M32" s="34">
        <f>$L$11-Tasaus[[#This Row],[Laskennallinen verotulo yhteensä, €/asukas (=tasausraja)]]</f>
        <v>-134.35151561492989</v>
      </c>
      <c r="N32" s="377">
        <f>IF(Tasaus[[#This Row],[Erotus = tasausraja - laskennallinen verotulo, €/asukas]]&gt;0,(Tasaus[[#This Row],[Erotus = tasausraja - laskennallinen verotulo, €/asukas]]*$B$7),(Tasaus[[#This Row],[Erotus = tasausraja - laskennallinen verotulo, €/asukas]]*$B$8))</f>
        <v>-13.43515156149299</v>
      </c>
      <c r="O32" s="378">
        <f>Tasaus[[#This Row],[Tasaus,  €/asukas]]*Tasaus[[#This Row],[Asukasluku 31.12.2021]]</f>
        <v>-107199.07430915257</v>
      </c>
      <c r="Q32" s="116"/>
      <c r="R32" s="117"/>
      <c r="S32" s="118"/>
    </row>
    <row r="33" spans="1:19" x14ac:dyDescent="0.25">
      <c r="A33" s="269">
        <v>79</v>
      </c>
      <c r="B33" s="13" t="s">
        <v>399</v>
      </c>
      <c r="C33" s="270">
        <v>6785</v>
      </c>
      <c r="D33" s="271">
        <v>21.5</v>
      </c>
      <c r="E33" s="271">
        <f>Tasaus[[#This Row],[Tuloveroprosentti 2022]]-12.64</f>
        <v>8.86</v>
      </c>
      <c r="F33" s="14">
        <v>26318529.5</v>
      </c>
      <c r="G33" s="14">
        <f>Tasaus[[#This Row],[Kunnallisvero (maksuunpantu), €]]*100/Tasaus[[#This Row],[Tuloveroprosentti 2022]]</f>
        <v>122411765.11627907</v>
      </c>
      <c r="H33" s="272">
        <f>Tasaus[[#This Row],[Verotettava tulo (kunnallisvero), €]]*($E$11/100)</f>
        <v>9021747.0890697688</v>
      </c>
      <c r="I33" s="14">
        <v>7367840.4211255908</v>
      </c>
      <c r="J33" s="15">
        <v>1245849.3535500003</v>
      </c>
      <c r="K33" s="15">
        <f>SUM(Tasaus[[#This Row],[Laskennallinen kunnallisvero, €]:[Laskennallinen kiinteistövero, €]])</f>
        <v>17635436.863745362</v>
      </c>
      <c r="L33" s="15">
        <f>Tasaus[[#This Row],[Laskennallinen verotulo yhteensä, €]]/Tasaus[[#This Row],[Asukasluku 31.12.2021]]</f>
        <v>2599.1800830870097</v>
      </c>
      <c r="M33" s="34">
        <f>$L$11-Tasaus[[#This Row],[Laskennallinen verotulo yhteensä, €/asukas (=tasausraja)]]</f>
        <v>-642.23008308700969</v>
      </c>
      <c r="N33" s="377">
        <f>IF(Tasaus[[#This Row],[Erotus = tasausraja - laskennallinen verotulo, €/asukas]]&gt;0,(Tasaus[[#This Row],[Erotus = tasausraja - laskennallinen verotulo, €/asukas]]*$B$7),(Tasaus[[#This Row],[Erotus = tasausraja - laskennallinen verotulo, €/asukas]]*$B$8))</f>
        <v>-64.223008308700969</v>
      </c>
      <c r="O33" s="378">
        <f>Tasaus[[#This Row],[Tasaus,  €/asukas]]*Tasaus[[#This Row],[Asukasluku 31.12.2021]]</f>
        <v>-435753.11137453606</v>
      </c>
      <c r="Q33" s="116"/>
      <c r="R33" s="117"/>
      <c r="S33" s="118"/>
    </row>
    <row r="34" spans="1:19" x14ac:dyDescent="0.25">
      <c r="A34" s="269">
        <v>81</v>
      </c>
      <c r="B34" s="13" t="s">
        <v>400</v>
      </c>
      <c r="C34" s="270">
        <v>2621</v>
      </c>
      <c r="D34" s="271">
        <v>21.5</v>
      </c>
      <c r="E34" s="271">
        <f>Tasaus[[#This Row],[Tuloveroprosentti 2022]]-12.64</f>
        <v>8.86</v>
      </c>
      <c r="F34" s="14">
        <v>7651545.2300000004</v>
      </c>
      <c r="G34" s="14">
        <f>Tasaus[[#This Row],[Kunnallisvero (maksuunpantu), €]]*100/Tasaus[[#This Row],[Tuloveroprosentti 2022]]</f>
        <v>35588582.465116277</v>
      </c>
      <c r="H34" s="272">
        <f>Tasaus[[#This Row],[Verotettava tulo (kunnallisvero), €]]*($E$11/100)</f>
        <v>2622878.5276790704</v>
      </c>
      <c r="I34" s="14">
        <v>1095087.491943876</v>
      </c>
      <c r="J34" s="15">
        <v>767883.39934999996</v>
      </c>
      <c r="K34" s="15">
        <f>SUM(Tasaus[[#This Row],[Laskennallinen kunnallisvero, €]:[Laskennallinen kiinteistövero, €]])</f>
        <v>4485849.4189729458</v>
      </c>
      <c r="L34" s="15">
        <f>Tasaus[[#This Row],[Laskennallinen verotulo yhteensä, €]]/Tasaus[[#This Row],[Asukasluku 31.12.2021]]</f>
        <v>1711.5030213555688</v>
      </c>
      <c r="M34" s="34">
        <f>$L$11-Tasaus[[#This Row],[Laskennallinen verotulo yhteensä, €/asukas (=tasausraja)]]</f>
        <v>245.44697864443128</v>
      </c>
      <c r="N34" s="377">
        <f>IF(Tasaus[[#This Row],[Erotus = tasausraja - laskennallinen verotulo, €/asukas]]&gt;0,(Tasaus[[#This Row],[Erotus = tasausraja - laskennallinen verotulo, €/asukas]]*$B$7),(Tasaus[[#This Row],[Erotus = tasausraja - laskennallinen verotulo, €/asukas]]*$B$8))</f>
        <v>220.90228077998816</v>
      </c>
      <c r="O34" s="378">
        <f>Tasaus[[#This Row],[Tasaus,  €/asukas]]*Tasaus[[#This Row],[Asukasluku 31.12.2021]]</f>
        <v>578984.87792434893</v>
      </c>
      <c r="Q34" s="116"/>
      <c r="R34" s="117"/>
      <c r="S34" s="118"/>
    </row>
    <row r="35" spans="1:19" x14ac:dyDescent="0.25">
      <c r="A35" s="269">
        <v>82</v>
      </c>
      <c r="B35" s="13" t="s">
        <v>401</v>
      </c>
      <c r="C35" s="270">
        <v>9405</v>
      </c>
      <c r="D35" s="271">
        <v>20.75</v>
      </c>
      <c r="E35" s="271">
        <f>Tasaus[[#This Row],[Tuloveroprosentti 2022]]-12.64</f>
        <v>8.11</v>
      </c>
      <c r="F35" s="14">
        <v>38233689.530000001</v>
      </c>
      <c r="G35" s="14">
        <f>Tasaus[[#This Row],[Kunnallisvero (maksuunpantu), €]]*100/Tasaus[[#This Row],[Tuloveroprosentti 2022]]</f>
        <v>184258744.72289157</v>
      </c>
      <c r="H35" s="272">
        <f>Tasaus[[#This Row],[Verotettava tulo (kunnallisvero), €]]*($E$11/100)</f>
        <v>13579869.486077111</v>
      </c>
      <c r="I35" s="14">
        <v>1282697.4868205236</v>
      </c>
      <c r="J35" s="15">
        <v>1384907.7637000002</v>
      </c>
      <c r="K35" s="15">
        <f>SUM(Tasaus[[#This Row],[Laskennallinen kunnallisvero, €]:[Laskennallinen kiinteistövero, €]])</f>
        <v>16247474.736597635</v>
      </c>
      <c r="L35" s="15">
        <f>Tasaus[[#This Row],[Laskennallinen verotulo yhteensä, €]]/Tasaus[[#This Row],[Asukasluku 31.12.2021]]</f>
        <v>1727.5358571608331</v>
      </c>
      <c r="M35" s="34">
        <f>$L$11-Tasaus[[#This Row],[Laskennallinen verotulo yhteensä, €/asukas (=tasausraja)]]</f>
        <v>229.41414283916697</v>
      </c>
      <c r="N35" s="377">
        <f>IF(Tasaus[[#This Row],[Erotus = tasausraja - laskennallinen verotulo, €/asukas]]&gt;0,(Tasaus[[#This Row],[Erotus = tasausraja - laskennallinen verotulo, €/asukas]]*$B$7),(Tasaus[[#This Row],[Erotus = tasausraja - laskennallinen verotulo, €/asukas]]*$B$8))</f>
        <v>206.47272855525028</v>
      </c>
      <c r="O35" s="378">
        <f>Tasaus[[#This Row],[Tasaus,  €/asukas]]*Tasaus[[#This Row],[Asukasluku 31.12.2021]]</f>
        <v>1941876.0120621289</v>
      </c>
      <c r="Q35" s="116"/>
      <c r="R35" s="117"/>
      <c r="S35" s="118"/>
    </row>
    <row r="36" spans="1:19" x14ac:dyDescent="0.25">
      <c r="A36" s="269">
        <v>86</v>
      </c>
      <c r="B36" s="13" t="s">
        <v>402</v>
      </c>
      <c r="C36" s="270">
        <v>8143</v>
      </c>
      <c r="D36" s="271">
        <v>21.5</v>
      </c>
      <c r="E36" s="271">
        <f>Tasaus[[#This Row],[Tuloveroprosentti 2022]]-12.64</f>
        <v>8.86</v>
      </c>
      <c r="F36" s="14">
        <v>32100478</v>
      </c>
      <c r="G36" s="14">
        <f>Tasaus[[#This Row],[Kunnallisvero (maksuunpantu), €]]*100/Tasaus[[#This Row],[Tuloveroprosentti 2022]]</f>
        <v>149304548.83720931</v>
      </c>
      <c r="H36" s="272">
        <f>Tasaus[[#This Row],[Verotettava tulo (kunnallisvero), €]]*($E$11/100)</f>
        <v>11003745.249302329</v>
      </c>
      <c r="I36" s="14">
        <v>1045350.4257585751</v>
      </c>
      <c r="J36" s="15">
        <v>876255.32680000004</v>
      </c>
      <c r="K36" s="15">
        <f>SUM(Tasaus[[#This Row],[Laskennallinen kunnallisvero, €]:[Laskennallinen kiinteistövero, €]])</f>
        <v>12925351.001860905</v>
      </c>
      <c r="L36" s="15">
        <f>Tasaus[[#This Row],[Laskennallinen verotulo yhteensä, €]]/Tasaus[[#This Row],[Asukasluku 31.12.2021]]</f>
        <v>1587.2959599485332</v>
      </c>
      <c r="M36" s="34">
        <f>$L$11-Tasaus[[#This Row],[Laskennallinen verotulo yhteensä, €/asukas (=tasausraja)]]</f>
        <v>369.65404005146684</v>
      </c>
      <c r="N36" s="377">
        <f>IF(Tasaus[[#This Row],[Erotus = tasausraja - laskennallinen verotulo, €/asukas]]&gt;0,(Tasaus[[#This Row],[Erotus = tasausraja - laskennallinen verotulo, €/asukas]]*$B$7),(Tasaus[[#This Row],[Erotus = tasausraja - laskennallinen verotulo, €/asukas]]*$B$8))</f>
        <v>332.68863604632014</v>
      </c>
      <c r="O36" s="378">
        <f>Tasaus[[#This Row],[Tasaus,  €/asukas]]*Tasaus[[#This Row],[Asukasluku 31.12.2021]]</f>
        <v>2709083.5633251849</v>
      </c>
      <c r="Q36" s="116"/>
      <c r="R36" s="117"/>
      <c r="S36" s="118"/>
    </row>
    <row r="37" spans="1:19" x14ac:dyDescent="0.25">
      <c r="A37" s="269">
        <v>90</v>
      </c>
      <c r="B37" s="13" t="s">
        <v>403</v>
      </c>
      <c r="C37" s="270">
        <v>3136</v>
      </c>
      <c r="D37" s="271">
        <v>21.5</v>
      </c>
      <c r="E37" s="271">
        <f>Tasaus[[#This Row],[Tuloveroprosentti 2022]]-12.64</f>
        <v>8.86</v>
      </c>
      <c r="F37" s="14">
        <v>9138315.3399999999</v>
      </c>
      <c r="G37" s="14">
        <f>Tasaus[[#This Row],[Kunnallisvero (maksuunpantu), €]]*100/Tasaus[[#This Row],[Tuloveroprosentti 2022]]</f>
        <v>42503792.279069766</v>
      </c>
      <c r="H37" s="272">
        <f>Tasaus[[#This Row],[Verotettava tulo (kunnallisvero), €]]*($E$11/100)</f>
        <v>3132529.4909674423</v>
      </c>
      <c r="I37" s="14">
        <v>1800591.3820491412</v>
      </c>
      <c r="J37" s="15">
        <v>605678.08290000004</v>
      </c>
      <c r="K37" s="15">
        <f>SUM(Tasaus[[#This Row],[Laskennallinen kunnallisvero, €]:[Laskennallinen kiinteistövero, €]])</f>
        <v>5538798.9559165835</v>
      </c>
      <c r="L37" s="15">
        <f>Tasaus[[#This Row],[Laskennallinen verotulo yhteensä, €]]/Tasaus[[#This Row],[Asukasluku 31.12.2021]]</f>
        <v>1766.1986466570738</v>
      </c>
      <c r="M37" s="34">
        <f>$L$11-Tasaus[[#This Row],[Laskennallinen verotulo yhteensä, €/asukas (=tasausraja)]]</f>
        <v>190.75135334292622</v>
      </c>
      <c r="N37" s="377">
        <f>IF(Tasaus[[#This Row],[Erotus = tasausraja - laskennallinen verotulo, €/asukas]]&gt;0,(Tasaus[[#This Row],[Erotus = tasausraja - laskennallinen verotulo, €/asukas]]*$B$7),(Tasaus[[#This Row],[Erotus = tasausraja - laskennallinen verotulo, €/asukas]]*$B$8))</f>
        <v>171.67621800863361</v>
      </c>
      <c r="O37" s="378">
        <f>Tasaus[[#This Row],[Tasaus,  €/asukas]]*Tasaus[[#This Row],[Asukasluku 31.12.2021]]</f>
        <v>538376.61967507505</v>
      </c>
      <c r="Q37" s="116"/>
      <c r="R37" s="117"/>
      <c r="S37" s="118"/>
    </row>
    <row r="38" spans="1:19" x14ac:dyDescent="0.25">
      <c r="A38" s="269">
        <v>91</v>
      </c>
      <c r="B38" s="13" t="s">
        <v>404</v>
      </c>
      <c r="C38" s="270">
        <v>658457</v>
      </c>
      <c r="D38" s="271">
        <v>18</v>
      </c>
      <c r="E38" s="271">
        <f>Tasaus[[#This Row],[Tuloveroprosentti 2022]]-12.64</f>
        <v>5.3599999999999994</v>
      </c>
      <c r="F38" s="14">
        <v>3011964931.3499999</v>
      </c>
      <c r="G38" s="14">
        <f>Tasaus[[#This Row],[Kunnallisvero (maksuunpantu), €]]*100/Tasaus[[#This Row],[Tuloveroprosentti 2022]]</f>
        <v>16733138507.5</v>
      </c>
      <c r="H38" s="272">
        <f>Tasaus[[#This Row],[Verotettava tulo (kunnallisvero), €]]*($E$11/100)</f>
        <v>1233232308.0027502</v>
      </c>
      <c r="I38" s="14">
        <v>461494245.78115535</v>
      </c>
      <c r="J38" s="15">
        <v>175589677.43670005</v>
      </c>
      <c r="K38" s="15">
        <f>SUM(Tasaus[[#This Row],[Laskennallinen kunnallisvero, €]:[Laskennallinen kiinteistövero, €]])</f>
        <v>1870316231.2206056</v>
      </c>
      <c r="L38" s="15">
        <f>Tasaus[[#This Row],[Laskennallinen verotulo yhteensä, €]]/Tasaus[[#This Row],[Asukasluku 31.12.2021]]</f>
        <v>2840.4531066122854</v>
      </c>
      <c r="M38" s="34">
        <f>$L$11-Tasaus[[#This Row],[Laskennallinen verotulo yhteensä, €/asukas (=tasausraja)]]</f>
        <v>-883.50310661228536</v>
      </c>
      <c r="N38" s="377">
        <f>IF(Tasaus[[#This Row],[Erotus = tasausraja - laskennallinen verotulo, €/asukas]]&gt;0,(Tasaus[[#This Row],[Erotus = tasausraja - laskennallinen verotulo, €/asukas]]*$B$7),(Tasaus[[#This Row],[Erotus = tasausraja - laskennallinen verotulo, €/asukas]]*$B$8))</f>
        <v>-88.350310661228548</v>
      </c>
      <c r="O38" s="378">
        <f>Tasaus[[#This Row],[Tasaus,  €/asukas]]*Tasaus[[#This Row],[Asukasluku 31.12.2021]]</f>
        <v>-58174880.507060565</v>
      </c>
      <c r="Q38" s="116"/>
      <c r="R38" s="117"/>
      <c r="S38" s="118"/>
    </row>
    <row r="39" spans="1:19" x14ac:dyDescent="0.25">
      <c r="A39" s="269">
        <v>92</v>
      </c>
      <c r="B39" s="13" t="s">
        <v>405</v>
      </c>
      <c r="C39" s="270">
        <v>239206</v>
      </c>
      <c r="D39" s="271">
        <v>19</v>
      </c>
      <c r="E39" s="271">
        <f>Tasaus[[#This Row],[Tuloveroprosentti 2022]]-12.64</f>
        <v>6.3599999999999994</v>
      </c>
      <c r="F39" s="14">
        <v>973361567.76999998</v>
      </c>
      <c r="G39" s="14">
        <f>Tasaus[[#This Row],[Kunnallisvero (maksuunpantu), €]]*100/Tasaus[[#This Row],[Tuloveroprosentti 2022]]</f>
        <v>5122955619.8421049</v>
      </c>
      <c r="H39" s="272">
        <f>Tasaus[[#This Row],[Verotettava tulo (kunnallisvero), €]]*($E$11/100)</f>
        <v>377561829.18236321</v>
      </c>
      <c r="I39" s="14">
        <v>83334706.445203632</v>
      </c>
      <c r="J39" s="15">
        <v>50555541.095700011</v>
      </c>
      <c r="K39" s="15">
        <f>SUM(Tasaus[[#This Row],[Laskennallinen kunnallisvero, €]:[Laskennallinen kiinteistövero, €]])</f>
        <v>511452076.72326684</v>
      </c>
      <c r="L39" s="15">
        <f>Tasaus[[#This Row],[Laskennallinen verotulo yhteensä, €]]/Tasaus[[#This Row],[Asukasluku 31.12.2021]]</f>
        <v>2138.1239464029618</v>
      </c>
      <c r="M39" s="34">
        <f>$L$11-Tasaus[[#This Row],[Laskennallinen verotulo yhteensä, €/asukas (=tasausraja)]]</f>
        <v>-181.17394640296175</v>
      </c>
      <c r="N39" s="377">
        <f>IF(Tasaus[[#This Row],[Erotus = tasausraja - laskennallinen verotulo, €/asukas]]&gt;0,(Tasaus[[#This Row],[Erotus = tasausraja - laskennallinen verotulo, €/asukas]]*$B$7),(Tasaus[[#This Row],[Erotus = tasausraja - laskennallinen verotulo, €/asukas]]*$B$8))</f>
        <v>-18.117394640296176</v>
      </c>
      <c r="O39" s="378">
        <f>Tasaus[[#This Row],[Tasaus,  €/asukas]]*Tasaus[[#This Row],[Asukasluku 31.12.2021]]</f>
        <v>-4333789.5023266869</v>
      </c>
      <c r="Q39" s="116"/>
      <c r="R39" s="117"/>
      <c r="S39" s="118"/>
    </row>
    <row r="40" spans="1:19" x14ac:dyDescent="0.25">
      <c r="A40" s="269">
        <v>97</v>
      </c>
      <c r="B40" s="13" t="s">
        <v>406</v>
      </c>
      <c r="C40" s="270">
        <v>2131</v>
      </c>
      <c r="D40" s="271">
        <v>20</v>
      </c>
      <c r="E40" s="271">
        <f>Tasaus[[#This Row],[Tuloveroprosentti 2022]]-12.64</f>
        <v>7.3599999999999994</v>
      </c>
      <c r="F40" s="14">
        <v>6278703.8899999997</v>
      </c>
      <c r="G40" s="14">
        <f>Tasaus[[#This Row],[Kunnallisvero (maksuunpantu), €]]*100/Tasaus[[#This Row],[Tuloveroprosentti 2022]]</f>
        <v>31393519.449999999</v>
      </c>
      <c r="H40" s="272">
        <f>Tasaus[[#This Row],[Verotettava tulo (kunnallisvero), €]]*($E$11/100)</f>
        <v>2313702.3834650004</v>
      </c>
      <c r="I40" s="14">
        <v>740765.16089409578</v>
      </c>
      <c r="J40" s="15">
        <v>787928.2840000001</v>
      </c>
      <c r="K40" s="15">
        <f>SUM(Tasaus[[#This Row],[Laskennallinen kunnallisvero, €]:[Laskennallinen kiinteistövero, €]])</f>
        <v>3842395.8283590963</v>
      </c>
      <c r="L40" s="15">
        <f>Tasaus[[#This Row],[Laskennallinen verotulo yhteensä, €]]/Tasaus[[#This Row],[Asukasluku 31.12.2021]]</f>
        <v>1803.0951798963381</v>
      </c>
      <c r="M40" s="34">
        <f>$L$11-Tasaus[[#This Row],[Laskennallinen verotulo yhteensä, €/asukas (=tasausraja)]]</f>
        <v>153.85482010366195</v>
      </c>
      <c r="N40" s="377">
        <f>IF(Tasaus[[#This Row],[Erotus = tasausraja - laskennallinen verotulo, €/asukas]]&gt;0,(Tasaus[[#This Row],[Erotus = tasausraja - laskennallinen verotulo, €/asukas]]*$B$7),(Tasaus[[#This Row],[Erotus = tasausraja - laskennallinen verotulo, €/asukas]]*$B$8))</f>
        <v>138.46933809329576</v>
      </c>
      <c r="O40" s="378">
        <f>Tasaus[[#This Row],[Tasaus,  €/asukas]]*Tasaus[[#This Row],[Asukasluku 31.12.2021]]</f>
        <v>295078.15947681328</v>
      </c>
      <c r="Q40" s="116"/>
      <c r="R40" s="117"/>
      <c r="S40" s="118"/>
    </row>
    <row r="41" spans="1:19" x14ac:dyDescent="0.25">
      <c r="A41" s="269">
        <v>98</v>
      </c>
      <c r="B41" s="13" t="s">
        <v>407</v>
      </c>
      <c r="C41" s="270">
        <v>23090</v>
      </c>
      <c r="D41" s="271">
        <v>21</v>
      </c>
      <c r="E41" s="271">
        <f>Tasaus[[#This Row],[Tuloveroprosentti 2022]]-12.64</f>
        <v>8.36</v>
      </c>
      <c r="F41" s="14">
        <v>92698277.5</v>
      </c>
      <c r="G41" s="14">
        <f>Tasaus[[#This Row],[Kunnallisvero (maksuunpantu), €]]*100/Tasaus[[#This Row],[Tuloveroprosentti 2022]]</f>
        <v>441420369.04761904</v>
      </c>
      <c r="H41" s="272">
        <f>Tasaus[[#This Row],[Verotettava tulo (kunnallisvero), €]]*($E$11/100)</f>
        <v>32532681.198809531</v>
      </c>
      <c r="I41" s="14">
        <v>3298269.4273598581</v>
      </c>
      <c r="J41" s="15">
        <v>2850646.1032500002</v>
      </c>
      <c r="K41" s="15">
        <f>SUM(Tasaus[[#This Row],[Laskennallinen kunnallisvero, €]:[Laskennallinen kiinteistövero, €]])</f>
        <v>38681596.729419388</v>
      </c>
      <c r="L41" s="15">
        <f>Tasaus[[#This Row],[Laskennallinen verotulo yhteensä, €]]/Tasaus[[#This Row],[Asukasluku 31.12.2021]]</f>
        <v>1675.2532147864611</v>
      </c>
      <c r="M41" s="34">
        <f>$L$11-Tasaus[[#This Row],[Laskennallinen verotulo yhteensä, €/asukas (=tasausraja)]]</f>
        <v>281.69678521353899</v>
      </c>
      <c r="N41" s="377">
        <f>IF(Tasaus[[#This Row],[Erotus = tasausraja - laskennallinen verotulo, €/asukas]]&gt;0,(Tasaus[[#This Row],[Erotus = tasausraja - laskennallinen verotulo, €/asukas]]*$B$7),(Tasaus[[#This Row],[Erotus = tasausraja - laskennallinen verotulo, €/asukas]]*$B$8))</f>
        <v>253.5271066921851</v>
      </c>
      <c r="O41" s="378">
        <f>Tasaus[[#This Row],[Tasaus,  €/asukas]]*Tasaus[[#This Row],[Asukasluku 31.12.2021]]</f>
        <v>5853940.8935225541</v>
      </c>
      <c r="Q41" s="116"/>
      <c r="R41" s="117"/>
      <c r="S41" s="118"/>
    </row>
    <row r="42" spans="1:19" x14ac:dyDescent="0.25">
      <c r="A42" s="269">
        <v>102</v>
      </c>
      <c r="B42" s="13" t="s">
        <v>408</v>
      </c>
      <c r="C42" s="270">
        <v>9870</v>
      </c>
      <c r="D42" s="271">
        <v>21</v>
      </c>
      <c r="E42" s="271">
        <f>Tasaus[[#This Row],[Tuloveroprosentti 2022]]-12.64</f>
        <v>8.36</v>
      </c>
      <c r="F42" s="14">
        <v>32082830.030000001</v>
      </c>
      <c r="G42" s="14">
        <f>Tasaus[[#This Row],[Kunnallisvero (maksuunpantu), €]]*100/Tasaus[[#This Row],[Tuloveroprosentti 2022]]</f>
        <v>152775381.09523809</v>
      </c>
      <c r="H42" s="272">
        <f>Tasaus[[#This Row],[Verotettava tulo (kunnallisvero), €]]*($E$11/100)</f>
        <v>11259545.586719049</v>
      </c>
      <c r="I42" s="14">
        <v>2248264.4763424802</v>
      </c>
      <c r="J42" s="15">
        <v>1471700.8857499999</v>
      </c>
      <c r="K42" s="15">
        <f>SUM(Tasaus[[#This Row],[Laskennallinen kunnallisvero, €]:[Laskennallinen kiinteistövero, €]])</f>
        <v>14979510.948811529</v>
      </c>
      <c r="L42" s="15">
        <f>Tasaus[[#This Row],[Laskennallinen verotulo yhteensä, €]]/Tasaus[[#This Row],[Asukasluku 31.12.2021]]</f>
        <v>1517.6809471946838</v>
      </c>
      <c r="M42" s="34">
        <f>$L$11-Tasaus[[#This Row],[Laskennallinen verotulo yhteensä, €/asukas (=tasausraja)]]</f>
        <v>439.26905280531628</v>
      </c>
      <c r="N42" s="377">
        <f>IF(Tasaus[[#This Row],[Erotus = tasausraja - laskennallinen verotulo, €/asukas]]&gt;0,(Tasaus[[#This Row],[Erotus = tasausraja - laskennallinen verotulo, €/asukas]]*$B$7),(Tasaus[[#This Row],[Erotus = tasausraja - laskennallinen verotulo, €/asukas]]*$B$8))</f>
        <v>395.34214752478465</v>
      </c>
      <c r="O42" s="378">
        <f>Tasaus[[#This Row],[Tasaus,  €/asukas]]*Tasaus[[#This Row],[Asukasluku 31.12.2021]]</f>
        <v>3902026.9960696246</v>
      </c>
      <c r="Q42" s="116"/>
      <c r="R42" s="117"/>
      <c r="S42" s="118"/>
    </row>
    <row r="43" spans="1:19" x14ac:dyDescent="0.25">
      <c r="A43" s="269">
        <v>103</v>
      </c>
      <c r="B43" s="13" t="s">
        <v>409</v>
      </c>
      <c r="C43" s="270">
        <v>2166</v>
      </c>
      <c r="D43" s="271">
        <v>22</v>
      </c>
      <c r="E43" s="271">
        <f>Tasaus[[#This Row],[Tuloveroprosentti 2022]]-12.64</f>
        <v>9.36</v>
      </c>
      <c r="F43" s="14">
        <v>6979643.8600000003</v>
      </c>
      <c r="G43" s="14">
        <f>Tasaus[[#This Row],[Kunnallisvero (maksuunpantu), €]]*100/Tasaus[[#This Row],[Tuloveroprosentti 2022]]</f>
        <v>31725653.90909091</v>
      </c>
      <c r="H43" s="272">
        <f>Tasaus[[#This Row],[Verotettava tulo (kunnallisvero), €]]*($E$11/100)</f>
        <v>2338180.6931000007</v>
      </c>
      <c r="I43" s="14">
        <v>385159.57540883758</v>
      </c>
      <c r="J43" s="15">
        <v>265323.06920000003</v>
      </c>
      <c r="K43" s="15">
        <f>SUM(Tasaus[[#This Row],[Laskennallinen kunnallisvero, €]:[Laskennallinen kiinteistövero, €]])</f>
        <v>2988663.3377088383</v>
      </c>
      <c r="L43" s="15">
        <f>Tasaus[[#This Row],[Laskennallinen verotulo yhteensä, €]]/Tasaus[[#This Row],[Asukasluku 31.12.2021]]</f>
        <v>1379.8076351379677</v>
      </c>
      <c r="M43" s="34">
        <f>$L$11-Tasaus[[#This Row],[Laskennallinen verotulo yhteensä, €/asukas (=tasausraja)]]</f>
        <v>577.14236486203231</v>
      </c>
      <c r="N43" s="377">
        <f>IF(Tasaus[[#This Row],[Erotus = tasausraja - laskennallinen verotulo, €/asukas]]&gt;0,(Tasaus[[#This Row],[Erotus = tasausraja - laskennallinen verotulo, €/asukas]]*$B$7),(Tasaus[[#This Row],[Erotus = tasausraja - laskennallinen verotulo, €/asukas]]*$B$8))</f>
        <v>519.42812837582915</v>
      </c>
      <c r="O43" s="378">
        <f>Tasaus[[#This Row],[Tasaus,  €/asukas]]*Tasaus[[#This Row],[Asukasluku 31.12.2021]]</f>
        <v>1125081.326062046</v>
      </c>
      <c r="Q43" s="116"/>
      <c r="R43" s="117"/>
      <c r="S43" s="118"/>
    </row>
    <row r="44" spans="1:19" x14ac:dyDescent="0.25">
      <c r="A44" s="269">
        <v>105</v>
      </c>
      <c r="B44" s="13" t="s">
        <v>410</v>
      </c>
      <c r="C44" s="270">
        <v>2139</v>
      </c>
      <c r="D44" s="271">
        <v>21.75</v>
      </c>
      <c r="E44" s="271">
        <f>Tasaus[[#This Row],[Tuloveroprosentti 2022]]-12.64</f>
        <v>9.11</v>
      </c>
      <c r="F44" s="14">
        <v>6187074.4699999997</v>
      </c>
      <c r="G44" s="14">
        <f>Tasaus[[#This Row],[Kunnallisvero (maksuunpantu), €]]*100/Tasaus[[#This Row],[Tuloveroprosentti 2022]]</f>
        <v>28446319.402298849</v>
      </c>
      <c r="H44" s="272">
        <f>Tasaus[[#This Row],[Verotettava tulo (kunnallisvero), €]]*($E$11/100)</f>
        <v>2096493.7399494257</v>
      </c>
      <c r="I44" s="14">
        <v>715454.47766109754</v>
      </c>
      <c r="J44" s="15">
        <v>356065.61350000004</v>
      </c>
      <c r="K44" s="15">
        <f>SUM(Tasaus[[#This Row],[Laskennallinen kunnallisvero, €]:[Laskennallinen kiinteistövero, €]])</f>
        <v>3168013.8311105231</v>
      </c>
      <c r="L44" s="15">
        <f>Tasaus[[#This Row],[Laskennallinen verotulo yhteensä, €]]/Tasaus[[#This Row],[Asukasluku 31.12.2021]]</f>
        <v>1481.0723848109037</v>
      </c>
      <c r="M44" s="34">
        <f>$L$11-Tasaus[[#This Row],[Laskennallinen verotulo yhteensä, €/asukas (=tasausraja)]]</f>
        <v>475.87761518909633</v>
      </c>
      <c r="N44" s="377">
        <f>IF(Tasaus[[#This Row],[Erotus = tasausraja - laskennallinen verotulo, €/asukas]]&gt;0,(Tasaus[[#This Row],[Erotus = tasausraja - laskennallinen verotulo, €/asukas]]*$B$7),(Tasaus[[#This Row],[Erotus = tasausraja - laskennallinen verotulo, €/asukas]]*$B$8))</f>
        <v>428.28985367018669</v>
      </c>
      <c r="O44" s="378">
        <f>Tasaus[[#This Row],[Tasaus,  €/asukas]]*Tasaus[[#This Row],[Asukasluku 31.12.2021]]</f>
        <v>916111.99700052931</v>
      </c>
      <c r="Q44" s="116"/>
      <c r="R44" s="117"/>
      <c r="S44" s="118"/>
    </row>
    <row r="45" spans="1:19" x14ac:dyDescent="0.25">
      <c r="A45" s="269">
        <v>106</v>
      </c>
      <c r="B45" s="13" t="s">
        <v>411</v>
      </c>
      <c r="C45" s="270">
        <v>46880</v>
      </c>
      <c r="D45" s="271">
        <v>20.25</v>
      </c>
      <c r="E45" s="271">
        <f>Tasaus[[#This Row],[Tuloveroprosentti 2022]]-12.64</f>
        <v>7.6099999999999994</v>
      </c>
      <c r="F45" s="14">
        <v>202248484.83000001</v>
      </c>
      <c r="G45" s="14">
        <f>Tasaus[[#This Row],[Kunnallisvero (maksuunpantu), €]]*100/Tasaus[[#This Row],[Tuloveroprosentti 2022]]</f>
        <v>998757949.77777779</v>
      </c>
      <c r="H45" s="272">
        <f>Tasaus[[#This Row],[Verotettava tulo (kunnallisvero), €]]*($E$11/100)</f>
        <v>73608460.898622245</v>
      </c>
      <c r="I45" s="14">
        <v>14359480.42085892</v>
      </c>
      <c r="J45" s="15">
        <v>7008143.1442500008</v>
      </c>
      <c r="K45" s="15">
        <f>SUM(Tasaus[[#This Row],[Laskennallinen kunnallisvero, €]:[Laskennallinen kiinteistövero, €]])</f>
        <v>94976084.46373117</v>
      </c>
      <c r="L45" s="15">
        <f>Tasaus[[#This Row],[Laskennallinen verotulo yhteensä, €]]/Tasaus[[#This Row],[Asukasluku 31.12.2021]]</f>
        <v>2025.9403682536513</v>
      </c>
      <c r="M45" s="34">
        <f>$L$11-Tasaus[[#This Row],[Laskennallinen verotulo yhteensä, €/asukas (=tasausraja)]]</f>
        <v>-68.990368253651241</v>
      </c>
      <c r="N45" s="377">
        <f>IF(Tasaus[[#This Row],[Erotus = tasausraja - laskennallinen verotulo, €/asukas]]&gt;0,(Tasaus[[#This Row],[Erotus = tasausraja - laskennallinen verotulo, €/asukas]]*$B$7),(Tasaus[[#This Row],[Erotus = tasausraja - laskennallinen verotulo, €/asukas]]*$B$8))</f>
        <v>-6.8990368253651244</v>
      </c>
      <c r="O45" s="378">
        <f>Tasaus[[#This Row],[Tasaus,  €/asukas]]*Tasaus[[#This Row],[Asukasluku 31.12.2021]]</f>
        <v>-323426.846373117</v>
      </c>
      <c r="Q45" s="116"/>
      <c r="R45" s="117"/>
      <c r="S45" s="118"/>
    </row>
    <row r="46" spans="1:19" x14ac:dyDescent="0.25">
      <c r="A46" s="269">
        <v>108</v>
      </c>
      <c r="B46" s="13" t="s">
        <v>412</v>
      </c>
      <c r="C46" s="270">
        <v>10337</v>
      </c>
      <c r="D46" s="271">
        <v>22.000000000000004</v>
      </c>
      <c r="E46" s="271">
        <f>Tasaus[[#This Row],[Tuloveroprosentti 2022]]-12.64</f>
        <v>9.360000000000003</v>
      </c>
      <c r="F46" s="14">
        <v>37662862.799999997</v>
      </c>
      <c r="G46" s="14">
        <f>Tasaus[[#This Row],[Kunnallisvero (maksuunpantu), €]]*100/Tasaus[[#This Row],[Tuloveroprosentti 2022]]</f>
        <v>171194830.90909085</v>
      </c>
      <c r="H46" s="272">
        <f>Tasaus[[#This Row],[Verotettava tulo (kunnallisvero), €]]*($E$11/100)</f>
        <v>12617059.037999999</v>
      </c>
      <c r="I46" s="14">
        <v>2031730.4856031283</v>
      </c>
      <c r="J46" s="15">
        <v>1124972.4892</v>
      </c>
      <c r="K46" s="15">
        <f>SUM(Tasaus[[#This Row],[Laskennallinen kunnallisvero, €]:[Laskennallinen kiinteistövero, €]])</f>
        <v>15773762.012803126</v>
      </c>
      <c r="L46" s="15">
        <f>Tasaus[[#This Row],[Laskennallinen verotulo yhteensä, €]]/Tasaus[[#This Row],[Asukasluku 31.12.2021]]</f>
        <v>1525.9516313053232</v>
      </c>
      <c r="M46" s="34">
        <f>$L$11-Tasaus[[#This Row],[Laskennallinen verotulo yhteensä, €/asukas (=tasausraja)]]</f>
        <v>430.99836869467686</v>
      </c>
      <c r="N46" s="377">
        <f>IF(Tasaus[[#This Row],[Erotus = tasausraja - laskennallinen verotulo, €/asukas]]&gt;0,(Tasaus[[#This Row],[Erotus = tasausraja - laskennallinen verotulo, €/asukas]]*$B$7),(Tasaus[[#This Row],[Erotus = tasausraja - laskennallinen verotulo, €/asukas]]*$B$8))</f>
        <v>387.8985318252092</v>
      </c>
      <c r="O46" s="378">
        <f>Tasaus[[#This Row],[Tasaus,  €/asukas]]*Tasaus[[#This Row],[Asukasluku 31.12.2021]]</f>
        <v>4009707.1234771875</v>
      </c>
      <c r="Q46" s="116"/>
      <c r="R46" s="117"/>
      <c r="S46" s="118"/>
    </row>
    <row r="47" spans="1:19" x14ac:dyDescent="0.25">
      <c r="A47" s="269">
        <v>109</v>
      </c>
      <c r="B47" s="13" t="s">
        <v>413</v>
      </c>
      <c r="C47" s="270">
        <v>67971</v>
      </c>
      <c r="D47" s="271">
        <v>21</v>
      </c>
      <c r="E47" s="271">
        <f>Tasaus[[#This Row],[Tuloveroprosentti 2022]]-12.64</f>
        <v>8.36</v>
      </c>
      <c r="F47" s="14">
        <v>274833518.62</v>
      </c>
      <c r="G47" s="14">
        <f>Tasaus[[#This Row],[Kunnallisvero (maksuunpantu), €]]*100/Tasaus[[#This Row],[Tuloveroprosentti 2022]]</f>
        <v>1308731041.0476191</v>
      </c>
      <c r="H47" s="272">
        <f>Tasaus[[#This Row],[Verotettava tulo (kunnallisvero), €]]*($E$11/100)</f>
        <v>96453477.725209549</v>
      </c>
      <c r="I47" s="14">
        <v>15500629.622855114</v>
      </c>
      <c r="J47" s="15">
        <v>12170643.457400002</v>
      </c>
      <c r="K47" s="15">
        <f>SUM(Tasaus[[#This Row],[Laskennallinen kunnallisvero, €]:[Laskennallinen kiinteistövero, €]])</f>
        <v>124124750.80546466</v>
      </c>
      <c r="L47" s="15">
        <f>Tasaus[[#This Row],[Laskennallinen verotulo yhteensä, €]]/Tasaus[[#This Row],[Asukasluku 31.12.2021]]</f>
        <v>1826.1427786183028</v>
      </c>
      <c r="M47" s="34">
        <f>$L$11-Tasaus[[#This Row],[Laskennallinen verotulo yhteensä, €/asukas (=tasausraja)]]</f>
        <v>130.80722138169722</v>
      </c>
      <c r="N47" s="377">
        <f>IF(Tasaus[[#This Row],[Erotus = tasausraja - laskennallinen verotulo, €/asukas]]&gt;0,(Tasaus[[#This Row],[Erotus = tasausraja - laskennallinen verotulo, €/asukas]]*$B$7),(Tasaus[[#This Row],[Erotus = tasausraja - laskennallinen verotulo, €/asukas]]*$B$8))</f>
        <v>117.7264992435275</v>
      </c>
      <c r="O47" s="378">
        <f>Tasaus[[#This Row],[Tasaus,  €/asukas]]*Tasaus[[#This Row],[Asukasluku 31.12.2021]]</f>
        <v>8001987.8800818073</v>
      </c>
      <c r="Q47" s="116"/>
      <c r="R47" s="117"/>
      <c r="S47" s="118"/>
    </row>
    <row r="48" spans="1:19" x14ac:dyDescent="0.25">
      <c r="A48" s="269">
        <v>111</v>
      </c>
      <c r="B48" s="13" t="s">
        <v>414</v>
      </c>
      <c r="C48" s="270">
        <v>18344</v>
      </c>
      <c r="D48" s="271">
        <v>20.5</v>
      </c>
      <c r="E48" s="271">
        <f>Tasaus[[#This Row],[Tuloveroprosentti 2022]]-12.64</f>
        <v>7.8599999999999994</v>
      </c>
      <c r="F48" s="14">
        <v>64671405.799999997</v>
      </c>
      <c r="G48" s="14">
        <f>Tasaus[[#This Row],[Kunnallisvero (maksuunpantu), €]]*100/Tasaus[[#This Row],[Tuloveroprosentti 2022]]</f>
        <v>315470272.19512194</v>
      </c>
      <c r="H48" s="272">
        <f>Tasaus[[#This Row],[Verotettava tulo (kunnallisvero), €]]*($E$11/100)</f>
        <v>23250159.060780492</v>
      </c>
      <c r="I48" s="14">
        <v>2869231.0271316725</v>
      </c>
      <c r="J48" s="15">
        <v>3511476.0141500002</v>
      </c>
      <c r="K48" s="15">
        <f>SUM(Tasaus[[#This Row],[Laskennallinen kunnallisvero, €]:[Laskennallinen kiinteistövero, €]])</f>
        <v>29630866.102062166</v>
      </c>
      <c r="L48" s="15">
        <f>Tasaus[[#This Row],[Laskennallinen verotulo yhteensä, €]]/Tasaus[[#This Row],[Asukasluku 31.12.2021]]</f>
        <v>1615.2892554547627</v>
      </c>
      <c r="M48" s="34">
        <f>$L$11-Tasaus[[#This Row],[Laskennallinen verotulo yhteensä, €/asukas (=tasausraja)]]</f>
        <v>341.66074454523732</v>
      </c>
      <c r="N48" s="377">
        <f>IF(Tasaus[[#This Row],[Erotus = tasausraja - laskennallinen verotulo, €/asukas]]&gt;0,(Tasaus[[#This Row],[Erotus = tasausraja - laskennallinen verotulo, €/asukas]]*$B$7),(Tasaus[[#This Row],[Erotus = tasausraja - laskennallinen verotulo, €/asukas]]*$B$8))</f>
        <v>307.49467009071361</v>
      </c>
      <c r="O48" s="378">
        <f>Tasaus[[#This Row],[Tasaus,  €/asukas]]*Tasaus[[#This Row],[Asukasluku 31.12.2021]]</f>
        <v>5640682.2281440506</v>
      </c>
      <c r="Q48" s="116"/>
      <c r="R48" s="117"/>
      <c r="S48" s="118"/>
    </row>
    <row r="49" spans="1:19" x14ac:dyDescent="0.25">
      <c r="A49" s="269">
        <v>139</v>
      </c>
      <c r="B49" s="13" t="s">
        <v>415</v>
      </c>
      <c r="C49" s="270">
        <v>9912</v>
      </c>
      <c r="D49" s="271">
        <v>21.5</v>
      </c>
      <c r="E49" s="271">
        <f>Tasaus[[#This Row],[Tuloveroprosentti 2022]]-12.64</f>
        <v>8.86</v>
      </c>
      <c r="F49" s="14">
        <v>32264296.280000001</v>
      </c>
      <c r="G49" s="14">
        <f>Tasaus[[#This Row],[Kunnallisvero (maksuunpantu), €]]*100/Tasaus[[#This Row],[Tuloveroprosentti 2022]]</f>
        <v>150066494.3255814</v>
      </c>
      <c r="H49" s="272">
        <f>Tasaus[[#This Row],[Verotettava tulo (kunnallisvero), €]]*($E$11/100)</f>
        <v>11059900.631795352</v>
      </c>
      <c r="I49" s="14">
        <v>1340607.882767251</v>
      </c>
      <c r="J49" s="15">
        <v>984249.79760000017</v>
      </c>
      <c r="K49" s="15">
        <f>SUM(Tasaus[[#This Row],[Laskennallinen kunnallisvero, €]:[Laskennallinen kiinteistövero, €]])</f>
        <v>13384758.312162604</v>
      </c>
      <c r="L49" s="15">
        <f>Tasaus[[#This Row],[Laskennallinen verotulo yhteensä, €]]/Tasaus[[#This Row],[Asukasluku 31.12.2021]]</f>
        <v>1350.3589903311747</v>
      </c>
      <c r="M49" s="34">
        <f>$L$11-Tasaus[[#This Row],[Laskennallinen verotulo yhteensä, €/asukas (=tasausraja)]]</f>
        <v>606.59100966882534</v>
      </c>
      <c r="N49" s="377">
        <f>IF(Tasaus[[#This Row],[Erotus = tasausraja - laskennallinen verotulo, €/asukas]]&gt;0,(Tasaus[[#This Row],[Erotus = tasausraja - laskennallinen verotulo, €/asukas]]*$B$7),(Tasaus[[#This Row],[Erotus = tasausraja - laskennallinen verotulo, €/asukas]]*$B$8))</f>
        <v>545.9319087019428</v>
      </c>
      <c r="O49" s="378">
        <f>Tasaus[[#This Row],[Tasaus,  €/asukas]]*Tasaus[[#This Row],[Asukasluku 31.12.2021]]</f>
        <v>5411277.0790536571</v>
      </c>
      <c r="Q49" s="116"/>
      <c r="R49" s="117"/>
      <c r="S49" s="118"/>
    </row>
    <row r="50" spans="1:19" x14ac:dyDescent="0.25">
      <c r="A50" s="269">
        <v>140</v>
      </c>
      <c r="B50" s="13" t="s">
        <v>416</v>
      </c>
      <c r="C50" s="270">
        <v>20958</v>
      </c>
      <c r="D50" s="271">
        <v>20.5</v>
      </c>
      <c r="E50" s="271">
        <f>Tasaus[[#This Row],[Tuloveroprosentti 2022]]-12.64</f>
        <v>7.8599999999999994</v>
      </c>
      <c r="F50" s="14">
        <v>69763707.859999999</v>
      </c>
      <c r="G50" s="14">
        <f>Tasaus[[#This Row],[Kunnallisvero (maksuunpantu), €]]*100/Tasaus[[#This Row],[Tuloveroprosentti 2022]]</f>
        <v>340310770.0487805</v>
      </c>
      <c r="H50" s="272">
        <f>Tasaus[[#This Row],[Verotettava tulo (kunnallisvero), €]]*($E$11/100)</f>
        <v>25080903.752595127</v>
      </c>
      <c r="I50" s="14">
        <v>4742131.9479400227</v>
      </c>
      <c r="J50" s="15">
        <v>2982952.2810000004</v>
      </c>
      <c r="K50" s="15">
        <f>SUM(Tasaus[[#This Row],[Laskennallinen kunnallisvero, €]:[Laskennallinen kiinteistövero, €]])</f>
        <v>32805987.981535148</v>
      </c>
      <c r="L50" s="15">
        <f>Tasaus[[#This Row],[Laskennallinen verotulo yhteensä, €]]/Tasaus[[#This Row],[Asukasluku 31.12.2021]]</f>
        <v>1565.3205449725713</v>
      </c>
      <c r="M50" s="34">
        <f>$L$11-Tasaus[[#This Row],[Laskennallinen verotulo yhteensä, €/asukas (=tasausraja)]]</f>
        <v>391.62945502742878</v>
      </c>
      <c r="N50" s="377">
        <f>IF(Tasaus[[#This Row],[Erotus = tasausraja - laskennallinen verotulo, €/asukas]]&gt;0,(Tasaus[[#This Row],[Erotus = tasausraja - laskennallinen verotulo, €/asukas]]*$B$7),(Tasaus[[#This Row],[Erotus = tasausraja - laskennallinen verotulo, €/asukas]]*$B$8))</f>
        <v>352.46650952468593</v>
      </c>
      <c r="O50" s="378">
        <f>Tasaus[[#This Row],[Tasaus,  €/asukas]]*Tasaus[[#This Row],[Asukasluku 31.12.2021]]</f>
        <v>7386993.1066183681</v>
      </c>
      <c r="Q50" s="116"/>
      <c r="R50" s="117"/>
      <c r="S50" s="118"/>
    </row>
    <row r="51" spans="1:19" x14ac:dyDescent="0.25">
      <c r="A51" s="269">
        <v>142</v>
      </c>
      <c r="B51" s="13" t="s">
        <v>417</v>
      </c>
      <c r="C51" s="270">
        <v>6559</v>
      </c>
      <c r="D51" s="271">
        <v>21.249999999999996</v>
      </c>
      <c r="E51" s="271">
        <f>Tasaus[[#This Row],[Tuloveroprosentti 2022]]-12.64</f>
        <v>8.6099999999999959</v>
      </c>
      <c r="F51" s="14">
        <v>22059854.879999999</v>
      </c>
      <c r="G51" s="14">
        <f>Tasaus[[#This Row],[Kunnallisvero (maksuunpantu), €]]*100/Tasaus[[#This Row],[Tuloveroprosentti 2022]]</f>
        <v>103811081.78823531</v>
      </c>
      <c r="H51" s="272">
        <f>Tasaus[[#This Row],[Verotettava tulo (kunnallisvero), €]]*($E$11/100)</f>
        <v>7650876.7277929438</v>
      </c>
      <c r="I51" s="14">
        <v>1149563.8521279192</v>
      </c>
      <c r="J51" s="15">
        <v>1235490.9236000001</v>
      </c>
      <c r="K51" s="15">
        <f>SUM(Tasaus[[#This Row],[Laskennallinen kunnallisvero, €]:[Laskennallinen kiinteistövero, €]])</f>
        <v>10035931.503520863</v>
      </c>
      <c r="L51" s="15">
        <f>Tasaus[[#This Row],[Laskennallinen verotulo yhteensä, €]]/Tasaus[[#This Row],[Asukasluku 31.12.2021]]</f>
        <v>1530.1008543254861</v>
      </c>
      <c r="M51" s="34">
        <f>$L$11-Tasaus[[#This Row],[Laskennallinen verotulo yhteensä, €/asukas (=tasausraja)]]</f>
        <v>426.84914567451392</v>
      </c>
      <c r="N51" s="377">
        <f>IF(Tasaus[[#This Row],[Erotus = tasausraja - laskennallinen verotulo, €/asukas]]&gt;0,(Tasaus[[#This Row],[Erotus = tasausraja - laskennallinen verotulo, €/asukas]]*$B$7),(Tasaus[[#This Row],[Erotus = tasausraja - laskennallinen verotulo, €/asukas]]*$B$8))</f>
        <v>384.16423110706256</v>
      </c>
      <c r="O51" s="378">
        <f>Tasaus[[#This Row],[Tasaus,  €/asukas]]*Tasaus[[#This Row],[Asukasluku 31.12.2021]]</f>
        <v>2519733.1918312232</v>
      </c>
      <c r="Q51" s="116"/>
      <c r="R51" s="117"/>
      <c r="S51" s="118"/>
    </row>
    <row r="52" spans="1:19" x14ac:dyDescent="0.25">
      <c r="A52" s="269">
        <v>143</v>
      </c>
      <c r="B52" s="13" t="s">
        <v>418</v>
      </c>
      <c r="C52" s="270">
        <v>6877</v>
      </c>
      <c r="D52" s="271">
        <v>22</v>
      </c>
      <c r="E52" s="271">
        <f>Tasaus[[#This Row],[Tuloveroprosentti 2022]]-12.64</f>
        <v>9.36</v>
      </c>
      <c r="F52" s="14">
        <v>22333812.149999999</v>
      </c>
      <c r="G52" s="14">
        <f>Tasaus[[#This Row],[Kunnallisvero (maksuunpantu), €]]*100/Tasaus[[#This Row],[Tuloveroprosentti 2022]]</f>
        <v>101517327.95454545</v>
      </c>
      <c r="H52" s="272">
        <f>Tasaus[[#This Row],[Verotettava tulo (kunnallisvero), €]]*($E$11/100)</f>
        <v>7481827.0702500017</v>
      </c>
      <c r="I52" s="14">
        <v>1558531.9004826015</v>
      </c>
      <c r="J52" s="15">
        <v>1259962.4729499999</v>
      </c>
      <c r="K52" s="15">
        <f>SUM(Tasaus[[#This Row],[Laskennallinen kunnallisvero, €]:[Laskennallinen kiinteistövero, €]])</f>
        <v>10300321.443682604</v>
      </c>
      <c r="L52" s="15">
        <f>Tasaus[[#This Row],[Laskennallinen verotulo yhteensä, €]]/Tasaus[[#This Row],[Asukasluku 31.12.2021]]</f>
        <v>1497.7928520695948</v>
      </c>
      <c r="M52" s="34">
        <f>$L$11-Tasaus[[#This Row],[Laskennallinen verotulo yhteensä, €/asukas (=tasausraja)]]</f>
        <v>459.15714793040524</v>
      </c>
      <c r="N52" s="377">
        <f>IF(Tasaus[[#This Row],[Erotus = tasausraja - laskennallinen verotulo, €/asukas]]&gt;0,(Tasaus[[#This Row],[Erotus = tasausraja - laskennallinen verotulo, €/asukas]]*$B$7),(Tasaus[[#This Row],[Erotus = tasausraja - laskennallinen verotulo, €/asukas]]*$B$8))</f>
        <v>413.24143313736471</v>
      </c>
      <c r="O52" s="378">
        <f>Tasaus[[#This Row],[Tasaus,  €/asukas]]*Tasaus[[#This Row],[Asukasluku 31.12.2021]]</f>
        <v>2841861.3356856569</v>
      </c>
      <c r="Q52" s="116"/>
      <c r="R52" s="117"/>
      <c r="S52" s="118"/>
    </row>
    <row r="53" spans="1:19" x14ac:dyDescent="0.25">
      <c r="A53" s="269">
        <v>145</v>
      </c>
      <c r="B53" s="13" t="s">
        <v>419</v>
      </c>
      <c r="C53" s="270">
        <v>12366</v>
      </c>
      <c r="D53" s="271">
        <v>21</v>
      </c>
      <c r="E53" s="271">
        <f>Tasaus[[#This Row],[Tuloveroprosentti 2022]]-12.64</f>
        <v>8.36</v>
      </c>
      <c r="F53" s="14">
        <v>42095787.509999998</v>
      </c>
      <c r="G53" s="14">
        <f>Tasaus[[#This Row],[Kunnallisvero (maksuunpantu), €]]*100/Tasaus[[#This Row],[Tuloveroprosentti 2022]]</f>
        <v>200456131</v>
      </c>
      <c r="H53" s="272">
        <f>Tasaus[[#This Row],[Verotettava tulo (kunnallisvero), €]]*($E$11/100)</f>
        <v>14773616.854700003</v>
      </c>
      <c r="I53" s="14">
        <v>1946525.2768317384</v>
      </c>
      <c r="J53" s="15">
        <v>1335300.4113</v>
      </c>
      <c r="K53" s="15">
        <f>SUM(Tasaus[[#This Row],[Laskennallinen kunnallisvero, €]:[Laskennallinen kiinteistövero, €]])</f>
        <v>18055442.542831741</v>
      </c>
      <c r="L53" s="15">
        <f>Tasaus[[#This Row],[Laskennallinen verotulo yhteensä, €]]/Tasaus[[#This Row],[Asukasluku 31.12.2021]]</f>
        <v>1460.087541875444</v>
      </c>
      <c r="M53" s="34">
        <f>$L$11-Tasaus[[#This Row],[Laskennallinen verotulo yhteensä, €/asukas (=tasausraja)]]</f>
        <v>496.86245812455604</v>
      </c>
      <c r="N53" s="377">
        <f>IF(Tasaus[[#This Row],[Erotus = tasausraja - laskennallinen verotulo, €/asukas]]&gt;0,(Tasaus[[#This Row],[Erotus = tasausraja - laskennallinen verotulo, €/asukas]]*$B$7),(Tasaus[[#This Row],[Erotus = tasausraja - laskennallinen verotulo, €/asukas]]*$B$8))</f>
        <v>447.17621231210046</v>
      </c>
      <c r="O53" s="378">
        <f>Tasaus[[#This Row],[Tasaus,  €/asukas]]*Tasaus[[#This Row],[Asukasluku 31.12.2021]]</f>
        <v>5529781.0414514346</v>
      </c>
      <c r="Q53" s="116"/>
      <c r="R53" s="117"/>
      <c r="S53" s="118"/>
    </row>
    <row r="54" spans="1:19" x14ac:dyDescent="0.25">
      <c r="A54" s="269">
        <v>146</v>
      </c>
      <c r="B54" s="13" t="s">
        <v>420</v>
      </c>
      <c r="C54" s="270">
        <v>4643</v>
      </c>
      <c r="D54" s="271">
        <v>21</v>
      </c>
      <c r="E54" s="271">
        <f>Tasaus[[#This Row],[Tuloveroprosentti 2022]]-12.64</f>
        <v>8.36</v>
      </c>
      <c r="F54" s="14">
        <v>13158438.33</v>
      </c>
      <c r="G54" s="14">
        <f>Tasaus[[#This Row],[Kunnallisvero (maksuunpantu), €]]*100/Tasaus[[#This Row],[Tuloveroprosentti 2022]]</f>
        <v>62659230.142857142</v>
      </c>
      <c r="H54" s="272">
        <f>Tasaus[[#This Row],[Verotettava tulo (kunnallisvero), €]]*($E$11/100)</f>
        <v>4617985.2615285721</v>
      </c>
      <c r="I54" s="14">
        <v>2414388.1206705817</v>
      </c>
      <c r="J54" s="15">
        <v>784561.41490000009</v>
      </c>
      <c r="K54" s="15">
        <f>SUM(Tasaus[[#This Row],[Laskennallinen kunnallisvero, €]:[Laskennallinen kiinteistövero, €]])</f>
        <v>7816934.7970991535</v>
      </c>
      <c r="L54" s="15">
        <f>Tasaus[[#This Row],[Laskennallinen verotulo yhteensä, €]]/Tasaus[[#This Row],[Asukasluku 31.12.2021]]</f>
        <v>1683.5956918154541</v>
      </c>
      <c r="M54" s="34">
        <f>$L$11-Tasaus[[#This Row],[Laskennallinen verotulo yhteensä, €/asukas (=tasausraja)]]</f>
        <v>273.35430818454597</v>
      </c>
      <c r="N54" s="377">
        <f>IF(Tasaus[[#This Row],[Erotus = tasausraja - laskennallinen verotulo, €/asukas]]&gt;0,(Tasaus[[#This Row],[Erotus = tasausraja - laskennallinen verotulo, €/asukas]]*$B$7),(Tasaus[[#This Row],[Erotus = tasausraja - laskennallinen verotulo, €/asukas]]*$B$8))</f>
        <v>246.01887736609137</v>
      </c>
      <c r="O54" s="378">
        <f>Tasaus[[#This Row],[Tasaus,  €/asukas]]*Tasaus[[#This Row],[Asukasluku 31.12.2021]]</f>
        <v>1142265.6476107622</v>
      </c>
      <c r="Q54" s="116"/>
      <c r="R54" s="117"/>
      <c r="S54" s="118"/>
    </row>
    <row r="55" spans="1:19" x14ac:dyDescent="0.25">
      <c r="A55" s="269">
        <v>148</v>
      </c>
      <c r="B55" s="13" t="s">
        <v>421</v>
      </c>
      <c r="C55" s="270">
        <v>7008</v>
      </c>
      <c r="D55" s="271">
        <v>19</v>
      </c>
      <c r="E55" s="271">
        <f>Tasaus[[#This Row],[Tuloveroprosentti 2022]]-12.64</f>
        <v>6.3599999999999994</v>
      </c>
      <c r="F55" s="14">
        <v>23711886.02</v>
      </c>
      <c r="G55" s="14">
        <f>Tasaus[[#This Row],[Kunnallisvero (maksuunpantu), €]]*100/Tasaus[[#This Row],[Tuloveroprosentti 2022]]</f>
        <v>124799400.10526316</v>
      </c>
      <c r="H55" s="272">
        <f>Tasaus[[#This Row],[Verotettava tulo (kunnallisvero), €]]*($E$11/100)</f>
        <v>9197715.7877578959</v>
      </c>
      <c r="I55" s="14">
        <v>2510014.4736839822</v>
      </c>
      <c r="J55" s="15">
        <v>2186880.85525</v>
      </c>
      <c r="K55" s="15">
        <f>SUM(Tasaus[[#This Row],[Laskennallinen kunnallisvero, €]:[Laskennallinen kiinteistövero, €]])</f>
        <v>13894611.11669188</v>
      </c>
      <c r="L55" s="15">
        <f>Tasaus[[#This Row],[Laskennallinen verotulo yhteensä, €]]/Tasaus[[#This Row],[Asukasluku 31.12.2021]]</f>
        <v>1982.6785269252111</v>
      </c>
      <c r="M55" s="34">
        <f>$L$11-Tasaus[[#This Row],[Laskennallinen verotulo yhteensä, €/asukas (=tasausraja)]]</f>
        <v>-25.728526925211099</v>
      </c>
      <c r="N55" s="377">
        <f>IF(Tasaus[[#This Row],[Erotus = tasausraja - laskennallinen verotulo, €/asukas]]&gt;0,(Tasaus[[#This Row],[Erotus = tasausraja - laskennallinen verotulo, €/asukas]]*$B$7),(Tasaus[[#This Row],[Erotus = tasausraja - laskennallinen verotulo, €/asukas]]*$B$8))</f>
        <v>-2.5728526925211099</v>
      </c>
      <c r="O55" s="378">
        <f>Tasaus[[#This Row],[Tasaus,  €/asukas]]*Tasaus[[#This Row],[Asukasluku 31.12.2021]]</f>
        <v>-18030.551669187938</v>
      </c>
      <c r="Q55" s="116"/>
      <c r="R55" s="117"/>
      <c r="S55" s="118"/>
    </row>
    <row r="56" spans="1:19" x14ac:dyDescent="0.25">
      <c r="A56" s="269">
        <v>149</v>
      </c>
      <c r="B56" s="13" t="s">
        <v>422</v>
      </c>
      <c r="C56" s="270">
        <v>5353</v>
      </c>
      <c r="D56" s="271">
        <v>20.75</v>
      </c>
      <c r="E56" s="271">
        <f>Tasaus[[#This Row],[Tuloveroprosentti 2022]]-12.64</f>
        <v>8.11</v>
      </c>
      <c r="F56" s="14">
        <v>24276007.989999998</v>
      </c>
      <c r="G56" s="14">
        <f>Tasaus[[#This Row],[Kunnallisvero (maksuunpantu), €]]*100/Tasaus[[#This Row],[Tuloveroprosentti 2022]]</f>
        <v>116992809.59036145</v>
      </c>
      <c r="H56" s="272">
        <f>Tasaus[[#This Row],[Verotettava tulo (kunnallisvero), €]]*($E$11/100)</f>
        <v>8622370.0668096412</v>
      </c>
      <c r="I56" s="14">
        <v>1185841.0852828841</v>
      </c>
      <c r="J56" s="15">
        <v>1335280.5329</v>
      </c>
      <c r="K56" s="15">
        <f>SUM(Tasaus[[#This Row],[Laskennallinen kunnallisvero, €]:[Laskennallinen kiinteistövero, €]])</f>
        <v>11143491.684992526</v>
      </c>
      <c r="L56" s="15">
        <f>Tasaus[[#This Row],[Laskennallinen verotulo yhteensä, €]]/Tasaus[[#This Row],[Asukasluku 31.12.2021]]</f>
        <v>2081.7283177643426</v>
      </c>
      <c r="M56" s="34">
        <f>$L$11-Tasaus[[#This Row],[Laskennallinen verotulo yhteensä, €/asukas (=tasausraja)]]</f>
        <v>-124.77831776434255</v>
      </c>
      <c r="N56" s="377">
        <f>IF(Tasaus[[#This Row],[Erotus = tasausraja - laskennallinen verotulo, €/asukas]]&gt;0,(Tasaus[[#This Row],[Erotus = tasausraja - laskennallinen verotulo, €/asukas]]*$B$7),(Tasaus[[#This Row],[Erotus = tasausraja - laskennallinen verotulo, €/asukas]]*$B$8))</f>
        <v>-12.477831776434256</v>
      </c>
      <c r="O56" s="378">
        <f>Tasaus[[#This Row],[Tasaus,  €/asukas]]*Tasaus[[#This Row],[Asukasluku 31.12.2021]]</f>
        <v>-66793.833499252563</v>
      </c>
      <c r="Q56" s="116"/>
      <c r="R56" s="117"/>
      <c r="S56" s="118"/>
    </row>
    <row r="57" spans="1:19" x14ac:dyDescent="0.25">
      <c r="A57" s="269">
        <v>151</v>
      </c>
      <c r="B57" s="13" t="s">
        <v>423</v>
      </c>
      <c r="C57" s="270">
        <v>1891</v>
      </c>
      <c r="D57" s="271">
        <v>22.5</v>
      </c>
      <c r="E57" s="271">
        <f>Tasaus[[#This Row],[Tuloveroprosentti 2022]]-12.64</f>
        <v>9.86</v>
      </c>
      <c r="F57" s="14">
        <v>5790898.8399999999</v>
      </c>
      <c r="G57" s="14">
        <f>Tasaus[[#This Row],[Kunnallisvero (maksuunpantu), €]]*100/Tasaus[[#This Row],[Tuloveroprosentti 2022]]</f>
        <v>25737328.177777778</v>
      </c>
      <c r="H57" s="272">
        <f>Tasaus[[#This Row],[Verotettava tulo (kunnallisvero), €]]*($E$11/100)</f>
        <v>1896841.0867022227</v>
      </c>
      <c r="I57" s="14">
        <v>660125.01930701802</v>
      </c>
      <c r="J57" s="15">
        <v>302690.42655000003</v>
      </c>
      <c r="K57" s="15">
        <f>SUM(Tasaus[[#This Row],[Laskennallinen kunnallisvero, €]:[Laskennallinen kiinteistövero, €]])</f>
        <v>2859656.5325592407</v>
      </c>
      <c r="L57" s="15">
        <f>Tasaus[[#This Row],[Laskennallinen verotulo yhteensä, €]]/Tasaus[[#This Row],[Asukasluku 31.12.2021]]</f>
        <v>1512.2456544469808</v>
      </c>
      <c r="M57" s="34">
        <f>$L$11-Tasaus[[#This Row],[Laskennallinen verotulo yhteensä, €/asukas (=tasausraja)]]</f>
        <v>444.70434555301927</v>
      </c>
      <c r="N57" s="377">
        <f>IF(Tasaus[[#This Row],[Erotus = tasausraja - laskennallinen verotulo, €/asukas]]&gt;0,(Tasaus[[#This Row],[Erotus = tasausraja - laskennallinen verotulo, €/asukas]]*$B$7),(Tasaus[[#This Row],[Erotus = tasausraja - laskennallinen verotulo, €/asukas]]*$B$8))</f>
        <v>400.23391099771737</v>
      </c>
      <c r="O57" s="378">
        <f>Tasaus[[#This Row],[Tasaus,  €/asukas]]*Tasaus[[#This Row],[Asukasluku 31.12.2021]]</f>
        <v>756842.32569668361</v>
      </c>
      <c r="Q57" s="116"/>
      <c r="R57" s="117"/>
      <c r="S57" s="118"/>
    </row>
    <row r="58" spans="1:19" x14ac:dyDescent="0.25">
      <c r="A58" s="269">
        <v>152</v>
      </c>
      <c r="B58" s="13" t="s">
        <v>424</v>
      </c>
      <c r="C58" s="270">
        <v>4480</v>
      </c>
      <c r="D58" s="271">
        <v>21.5</v>
      </c>
      <c r="E58" s="271">
        <f>Tasaus[[#This Row],[Tuloveroprosentti 2022]]-12.64</f>
        <v>8.86</v>
      </c>
      <c r="F58" s="14">
        <v>14968120.51</v>
      </c>
      <c r="G58" s="14">
        <f>Tasaus[[#This Row],[Kunnallisvero (maksuunpantu), €]]*100/Tasaus[[#This Row],[Tuloveroprosentti 2022]]</f>
        <v>69619165.162790701</v>
      </c>
      <c r="H58" s="272">
        <f>Tasaus[[#This Row],[Verotettava tulo (kunnallisvero), €]]*($E$11/100)</f>
        <v>5130932.4724976756</v>
      </c>
      <c r="I58" s="14">
        <v>816126.55465017352</v>
      </c>
      <c r="J58" s="15">
        <v>454164.44255000004</v>
      </c>
      <c r="K58" s="15">
        <f>SUM(Tasaus[[#This Row],[Laskennallinen kunnallisvero, €]:[Laskennallinen kiinteistövero, €]])</f>
        <v>6401223.4696978489</v>
      </c>
      <c r="L58" s="15">
        <f>Tasaus[[#This Row],[Laskennallinen verotulo yhteensä, €]]/Tasaus[[#This Row],[Asukasluku 31.12.2021]]</f>
        <v>1428.8445244861271</v>
      </c>
      <c r="M58" s="34">
        <f>$L$11-Tasaus[[#This Row],[Laskennallinen verotulo yhteensä, €/asukas (=tasausraja)]]</f>
        <v>528.10547551387299</v>
      </c>
      <c r="N58" s="377">
        <f>IF(Tasaus[[#This Row],[Erotus = tasausraja - laskennallinen verotulo, €/asukas]]&gt;0,(Tasaus[[#This Row],[Erotus = tasausraja - laskennallinen verotulo, €/asukas]]*$B$7),(Tasaus[[#This Row],[Erotus = tasausraja - laskennallinen verotulo, €/asukas]]*$B$8))</f>
        <v>475.2949279624857</v>
      </c>
      <c r="O58" s="378">
        <f>Tasaus[[#This Row],[Tasaus,  €/asukas]]*Tasaus[[#This Row],[Asukasluku 31.12.2021]]</f>
        <v>2129321.2772719357</v>
      </c>
      <c r="Q58" s="116"/>
      <c r="R58" s="117"/>
      <c r="S58" s="118"/>
    </row>
    <row r="59" spans="1:19" x14ac:dyDescent="0.25">
      <c r="A59" s="269">
        <v>153</v>
      </c>
      <c r="B59" s="13" t="s">
        <v>425</v>
      </c>
      <c r="C59" s="270">
        <v>25655</v>
      </c>
      <c r="D59" s="271">
        <v>20</v>
      </c>
      <c r="E59" s="271">
        <f>Tasaus[[#This Row],[Tuloveroprosentti 2022]]-12.64</f>
        <v>7.3599999999999994</v>
      </c>
      <c r="F59" s="14">
        <v>93550379.790000007</v>
      </c>
      <c r="G59" s="14">
        <f>Tasaus[[#This Row],[Kunnallisvero (maksuunpantu), €]]*100/Tasaus[[#This Row],[Tuloveroprosentti 2022]]</f>
        <v>467751898.94999999</v>
      </c>
      <c r="H59" s="272">
        <f>Tasaus[[#This Row],[Verotettava tulo (kunnallisvero), €]]*($E$11/100)</f>
        <v>34473314.952615008</v>
      </c>
      <c r="I59" s="14">
        <v>3204403.0176748321</v>
      </c>
      <c r="J59" s="15">
        <v>3944095.7599500003</v>
      </c>
      <c r="K59" s="15">
        <f>SUM(Tasaus[[#This Row],[Laskennallinen kunnallisvero, €]:[Laskennallinen kiinteistövero, €]])</f>
        <v>41621813.730239838</v>
      </c>
      <c r="L59" s="15">
        <f>Tasaus[[#This Row],[Laskennallinen verotulo yhteensä, €]]/Tasaus[[#This Row],[Asukasluku 31.12.2021]]</f>
        <v>1622.3665457119407</v>
      </c>
      <c r="M59" s="34">
        <f>$L$11-Tasaus[[#This Row],[Laskennallinen verotulo yhteensä, €/asukas (=tasausraja)]]</f>
        <v>334.58345428805933</v>
      </c>
      <c r="N59" s="377">
        <f>IF(Tasaus[[#This Row],[Erotus = tasausraja - laskennallinen verotulo, €/asukas]]&gt;0,(Tasaus[[#This Row],[Erotus = tasausraja - laskennallinen verotulo, €/asukas]]*$B$7),(Tasaus[[#This Row],[Erotus = tasausraja - laskennallinen verotulo, €/asukas]]*$B$8))</f>
        <v>301.12510885925343</v>
      </c>
      <c r="O59" s="378">
        <f>Tasaus[[#This Row],[Tasaus,  €/asukas]]*Tasaus[[#This Row],[Asukasluku 31.12.2021]]</f>
        <v>7725364.667784147</v>
      </c>
      <c r="Q59" s="116"/>
      <c r="R59" s="117"/>
      <c r="S59" s="118"/>
    </row>
    <row r="60" spans="1:19" x14ac:dyDescent="0.25">
      <c r="A60" s="269">
        <v>165</v>
      </c>
      <c r="B60" s="13" t="s">
        <v>426</v>
      </c>
      <c r="C60" s="270">
        <v>16340</v>
      </c>
      <c r="D60" s="271">
        <v>21</v>
      </c>
      <c r="E60" s="271">
        <f>Tasaus[[#This Row],[Tuloveroprosentti 2022]]-12.64</f>
        <v>8.36</v>
      </c>
      <c r="F60" s="14">
        <v>63830653.409999996</v>
      </c>
      <c r="G60" s="14">
        <f>Tasaus[[#This Row],[Kunnallisvero (maksuunpantu), €]]*100/Tasaus[[#This Row],[Tuloveroprosentti 2022]]</f>
        <v>303955492.4285714</v>
      </c>
      <c r="H60" s="272">
        <f>Tasaus[[#This Row],[Verotettava tulo (kunnallisvero), €]]*($E$11/100)</f>
        <v>22401519.791985717</v>
      </c>
      <c r="I60" s="14">
        <v>2348294.1144982222</v>
      </c>
      <c r="J60" s="15">
        <v>2062612.4342</v>
      </c>
      <c r="K60" s="15">
        <f>SUM(Tasaus[[#This Row],[Laskennallinen kunnallisvero, €]:[Laskennallinen kiinteistövero, €]])</f>
        <v>26812426.340683941</v>
      </c>
      <c r="L60" s="15">
        <f>Tasaus[[#This Row],[Laskennallinen verotulo yhteensä, €]]/Tasaus[[#This Row],[Asukasluku 31.12.2021]]</f>
        <v>1640.9073647909388</v>
      </c>
      <c r="M60" s="34">
        <f>$L$11-Tasaus[[#This Row],[Laskennallinen verotulo yhteensä, €/asukas (=tasausraja)]]</f>
        <v>316.04263520906125</v>
      </c>
      <c r="N60" s="377">
        <f>IF(Tasaus[[#This Row],[Erotus = tasausraja - laskennallinen verotulo, €/asukas]]&gt;0,(Tasaus[[#This Row],[Erotus = tasausraja - laskennallinen verotulo, €/asukas]]*$B$7),(Tasaus[[#This Row],[Erotus = tasausraja - laskennallinen verotulo, €/asukas]]*$B$8))</f>
        <v>284.43837168815514</v>
      </c>
      <c r="O60" s="378">
        <f>Tasaus[[#This Row],[Tasaus,  €/asukas]]*Tasaus[[#This Row],[Asukasluku 31.12.2021]]</f>
        <v>4647722.9933844553</v>
      </c>
      <c r="Q60" s="116"/>
      <c r="R60" s="117"/>
      <c r="S60" s="118"/>
    </row>
    <row r="61" spans="1:19" x14ac:dyDescent="0.25">
      <c r="A61" s="269">
        <v>167</v>
      </c>
      <c r="B61" s="13" t="s">
        <v>427</v>
      </c>
      <c r="C61" s="270">
        <v>77261</v>
      </c>
      <c r="D61" s="271">
        <v>20.5</v>
      </c>
      <c r="E61" s="271">
        <f>Tasaus[[#This Row],[Tuloveroprosentti 2022]]-12.64</f>
        <v>7.8599999999999994</v>
      </c>
      <c r="F61" s="14">
        <v>250880037.09999999</v>
      </c>
      <c r="G61" s="14">
        <f>Tasaus[[#This Row],[Kunnallisvero (maksuunpantu), €]]*100/Tasaus[[#This Row],[Tuloveroprosentti 2022]]</f>
        <v>1223805059.0243902</v>
      </c>
      <c r="H61" s="272">
        <f>Tasaus[[#This Row],[Verotettava tulo (kunnallisvero), €]]*($E$11/100)</f>
        <v>90194432.850097582</v>
      </c>
      <c r="I61" s="14">
        <v>23386462.054516826</v>
      </c>
      <c r="J61" s="15">
        <v>11595231.364700001</v>
      </c>
      <c r="K61" s="15">
        <f>SUM(Tasaus[[#This Row],[Laskennallinen kunnallisvero, €]:[Laskennallinen kiinteistövero, €]])</f>
        <v>125176126.26931441</v>
      </c>
      <c r="L61" s="15">
        <f>Tasaus[[#This Row],[Laskennallinen verotulo yhteensä, €]]/Tasaus[[#This Row],[Asukasluku 31.12.2021]]</f>
        <v>1620.1722249170268</v>
      </c>
      <c r="M61" s="34">
        <f>$L$11-Tasaus[[#This Row],[Laskennallinen verotulo yhteensä, €/asukas (=tasausraja)]]</f>
        <v>336.77777508297322</v>
      </c>
      <c r="N61" s="377">
        <f>IF(Tasaus[[#This Row],[Erotus = tasausraja - laskennallinen verotulo, €/asukas]]&gt;0,(Tasaus[[#This Row],[Erotus = tasausraja - laskennallinen verotulo, €/asukas]]*$B$7),(Tasaus[[#This Row],[Erotus = tasausraja - laskennallinen verotulo, €/asukas]]*$B$8))</f>
        <v>303.09999757467591</v>
      </c>
      <c r="O61" s="378">
        <f>Tasaus[[#This Row],[Tasaus,  €/asukas]]*Tasaus[[#This Row],[Asukasluku 31.12.2021]]</f>
        <v>23417808.912617035</v>
      </c>
      <c r="Q61" s="116"/>
      <c r="R61" s="117"/>
      <c r="S61" s="118"/>
    </row>
    <row r="62" spans="1:19" x14ac:dyDescent="0.25">
      <c r="A62" s="269">
        <v>169</v>
      </c>
      <c r="B62" s="13" t="s">
        <v>428</v>
      </c>
      <c r="C62" s="270">
        <v>5046</v>
      </c>
      <c r="D62" s="271">
        <v>21.250000000000004</v>
      </c>
      <c r="E62" s="271">
        <f>Tasaus[[#This Row],[Tuloveroprosentti 2022]]-12.64</f>
        <v>8.610000000000003</v>
      </c>
      <c r="F62" s="14">
        <v>18748794.640000001</v>
      </c>
      <c r="G62" s="14">
        <f>Tasaus[[#This Row],[Kunnallisvero (maksuunpantu), €]]*100/Tasaus[[#This Row],[Tuloveroprosentti 2022]]</f>
        <v>88229621.835294098</v>
      </c>
      <c r="H62" s="272">
        <f>Tasaus[[#This Row],[Verotettava tulo (kunnallisvero), €]]*($E$11/100)</f>
        <v>6502523.1292611761</v>
      </c>
      <c r="I62" s="14">
        <v>695822.9392860512</v>
      </c>
      <c r="J62" s="15">
        <v>562846.05475000001</v>
      </c>
      <c r="K62" s="15">
        <f>SUM(Tasaus[[#This Row],[Laskennallinen kunnallisvero, €]:[Laskennallinen kiinteistövero, €]])</f>
        <v>7761192.1232972275</v>
      </c>
      <c r="L62" s="15">
        <f>Tasaus[[#This Row],[Laskennallinen verotulo yhteensä, €]]/Tasaus[[#This Row],[Asukasluku 31.12.2021]]</f>
        <v>1538.0880149221616</v>
      </c>
      <c r="M62" s="34">
        <f>$L$11-Tasaus[[#This Row],[Laskennallinen verotulo yhteensä, €/asukas (=tasausraja)]]</f>
        <v>418.86198507783843</v>
      </c>
      <c r="N62" s="377">
        <f>IF(Tasaus[[#This Row],[Erotus = tasausraja - laskennallinen verotulo, €/asukas]]&gt;0,(Tasaus[[#This Row],[Erotus = tasausraja - laskennallinen verotulo, €/asukas]]*$B$7),(Tasaus[[#This Row],[Erotus = tasausraja - laskennallinen verotulo, €/asukas]]*$B$8))</f>
        <v>376.97578657005459</v>
      </c>
      <c r="O62" s="378">
        <f>Tasaus[[#This Row],[Tasaus,  €/asukas]]*Tasaus[[#This Row],[Asukasluku 31.12.2021]]</f>
        <v>1902219.8190324954</v>
      </c>
      <c r="Q62" s="116"/>
      <c r="R62" s="117"/>
      <c r="S62" s="118"/>
    </row>
    <row r="63" spans="1:19" x14ac:dyDescent="0.25">
      <c r="A63" s="269">
        <v>171</v>
      </c>
      <c r="B63" s="13" t="s">
        <v>429</v>
      </c>
      <c r="C63" s="270">
        <v>4624</v>
      </c>
      <c r="D63" s="271">
        <v>21.25</v>
      </c>
      <c r="E63" s="271">
        <f>Tasaus[[#This Row],[Tuloveroprosentti 2022]]-12.64</f>
        <v>8.61</v>
      </c>
      <c r="F63" s="14">
        <v>15931829.199999999</v>
      </c>
      <c r="G63" s="14">
        <f>Tasaus[[#This Row],[Kunnallisvero (maksuunpantu), €]]*100/Tasaus[[#This Row],[Tuloveroprosentti 2022]]</f>
        <v>74973313.882352948</v>
      </c>
      <c r="H63" s="272">
        <f>Tasaus[[#This Row],[Verotettava tulo (kunnallisvero), €]]*($E$11/100)</f>
        <v>5525533.2331294138</v>
      </c>
      <c r="I63" s="14">
        <v>1265784.1392532194</v>
      </c>
      <c r="J63" s="15">
        <v>620913.14419999998</v>
      </c>
      <c r="K63" s="15">
        <f>SUM(Tasaus[[#This Row],[Laskennallinen kunnallisvero, €]:[Laskennallinen kiinteistövero, €]])</f>
        <v>7412230.5165826334</v>
      </c>
      <c r="L63" s="15">
        <f>Tasaus[[#This Row],[Laskennallinen verotulo yhteensä, €]]/Tasaus[[#This Row],[Asukasluku 31.12.2021]]</f>
        <v>1602.9910286727147</v>
      </c>
      <c r="M63" s="34">
        <f>$L$11-Tasaus[[#This Row],[Laskennallinen verotulo yhteensä, €/asukas (=tasausraja)]]</f>
        <v>353.95897132728533</v>
      </c>
      <c r="N63" s="377">
        <f>IF(Tasaus[[#This Row],[Erotus = tasausraja - laskennallinen verotulo, €/asukas]]&gt;0,(Tasaus[[#This Row],[Erotus = tasausraja - laskennallinen verotulo, €/asukas]]*$B$7),(Tasaus[[#This Row],[Erotus = tasausraja - laskennallinen verotulo, €/asukas]]*$B$8))</f>
        <v>318.5630741945568</v>
      </c>
      <c r="O63" s="378">
        <f>Tasaus[[#This Row],[Tasaus,  €/asukas]]*Tasaus[[#This Row],[Asukasluku 31.12.2021]]</f>
        <v>1473035.6550756306</v>
      </c>
      <c r="Q63" s="116"/>
      <c r="R63" s="117"/>
      <c r="S63" s="118"/>
    </row>
    <row r="64" spans="1:19" x14ac:dyDescent="0.25">
      <c r="A64" s="269">
        <v>172</v>
      </c>
      <c r="B64" s="13" t="s">
        <v>430</v>
      </c>
      <c r="C64" s="270">
        <v>4263</v>
      </c>
      <c r="D64" s="271">
        <v>21</v>
      </c>
      <c r="E64" s="271">
        <f>Tasaus[[#This Row],[Tuloveroprosentti 2022]]-12.64</f>
        <v>8.36</v>
      </c>
      <c r="F64" s="14">
        <v>12299189.300000001</v>
      </c>
      <c r="G64" s="14">
        <f>Tasaus[[#This Row],[Kunnallisvero (maksuunpantu), €]]*100/Tasaus[[#This Row],[Tuloveroprosentti 2022]]</f>
        <v>58567568.095238097</v>
      </c>
      <c r="H64" s="272">
        <f>Tasaus[[#This Row],[Verotettava tulo (kunnallisvero), €]]*($E$11/100)</f>
        <v>4316429.7686190484</v>
      </c>
      <c r="I64" s="14">
        <v>1345771.3811837365</v>
      </c>
      <c r="J64" s="15">
        <v>862514.99690000003</v>
      </c>
      <c r="K64" s="15">
        <f>SUM(Tasaus[[#This Row],[Laskennallinen kunnallisvero, €]:[Laskennallinen kiinteistövero, €]])</f>
        <v>6524716.146702785</v>
      </c>
      <c r="L64" s="15">
        <f>Tasaus[[#This Row],[Laskennallinen verotulo yhteensä, €]]/Tasaus[[#This Row],[Asukasluku 31.12.2021]]</f>
        <v>1530.5456595596493</v>
      </c>
      <c r="M64" s="34">
        <f>$L$11-Tasaus[[#This Row],[Laskennallinen verotulo yhteensä, €/asukas (=tasausraja)]]</f>
        <v>426.40434044035078</v>
      </c>
      <c r="N64" s="377">
        <f>IF(Tasaus[[#This Row],[Erotus = tasausraja - laskennallinen verotulo, €/asukas]]&gt;0,(Tasaus[[#This Row],[Erotus = tasausraja - laskennallinen verotulo, €/asukas]]*$B$7),(Tasaus[[#This Row],[Erotus = tasausraja - laskennallinen verotulo, €/asukas]]*$B$8))</f>
        <v>383.76390639631569</v>
      </c>
      <c r="O64" s="378">
        <f>Tasaus[[#This Row],[Tasaus,  €/asukas]]*Tasaus[[#This Row],[Asukasluku 31.12.2021]]</f>
        <v>1635985.5329674939</v>
      </c>
      <c r="Q64" s="116"/>
      <c r="R64" s="117"/>
      <c r="S64" s="118"/>
    </row>
    <row r="65" spans="1:19" x14ac:dyDescent="0.25">
      <c r="A65" s="269">
        <v>176</v>
      </c>
      <c r="B65" s="13" t="s">
        <v>431</v>
      </c>
      <c r="C65" s="270">
        <v>4444</v>
      </c>
      <c r="D65" s="271">
        <v>20.75</v>
      </c>
      <c r="E65" s="271">
        <f>Tasaus[[#This Row],[Tuloveroprosentti 2022]]-12.64</f>
        <v>8.11</v>
      </c>
      <c r="F65" s="14">
        <v>11523848.380000001</v>
      </c>
      <c r="G65" s="14">
        <f>Tasaus[[#This Row],[Kunnallisvero (maksuunpantu), €]]*100/Tasaus[[#This Row],[Tuloveroprosentti 2022]]</f>
        <v>55536618.698795177</v>
      </c>
      <c r="H65" s="272">
        <f>Tasaus[[#This Row],[Verotettava tulo (kunnallisvero), €]]*($E$11/100)</f>
        <v>4093048.7981012054</v>
      </c>
      <c r="I65" s="14">
        <v>1500588.8595530463</v>
      </c>
      <c r="J65" s="15">
        <v>728221.56870000018</v>
      </c>
      <c r="K65" s="15">
        <f>SUM(Tasaus[[#This Row],[Laskennallinen kunnallisvero, €]:[Laskennallinen kiinteistövero, €]])</f>
        <v>6321859.2263542525</v>
      </c>
      <c r="L65" s="15">
        <f>Tasaus[[#This Row],[Laskennallinen verotulo yhteensä, €]]/Tasaus[[#This Row],[Asukasluku 31.12.2021]]</f>
        <v>1422.5605819879056</v>
      </c>
      <c r="M65" s="34">
        <f>$L$11-Tasaus[[#This Row],[Laskennallinen verotulo yhteensä, €/asukas (=tasausraja)]]</f>
        <v>534.38941801209444</v>
      </c>
      <c r="N65" s="377">
        <f>IF(Tasaus[[#This Row],[Erotus = tasausraja - laskennallinen verotulo, €/asukas]]&gt;0,(Tasaus[[#This Row],[Erotus = tasausraja - laskennallinen verotulo, €/asukas]]*$B$7),(Tasaus[[#This Row],[Erotus = tasausraja - laskennallinen verotulo, €/asukas]]*$B$8))</f>
        <v>480.95047621088503</v>
      </c>
      <c r="O65" s="378">
        <f>Tasaus[[#This Row],[Tasaus,  €/asukas]]*Tasaus[[#This Row],[Asukasluku 31.12.2021]]</f>
        <v>2137343.916281173</v>
      </c>
      <c r="Q65" s="116"/>
      <c r="R65" s="117"/>
      <c r="S65" s="118"/>
    </row>
    <row r="66" spans="1:19" x14ac:dyDescent="0.25">
      <c r="A66" s="269">
        <v>177</v>
      </c>
      <c r="B66" s="13" t="s">
        <v>432</v>
      </c>
      <c r="C66" s="270">
        <v>1786</v>
      </c>
      <c r="D66" s="271">
        <v>21</v>
      </c>
      <c r="E66" s="271">
        <f>Tasaus[[#This Row],[Tuloveroprosentti 2022]]-12.64</f>
        <v>8.36</v>
      </c>
      <c r="F66" s="14">
        <v>5787235.04</v>
      </c>
      <c r="G66" s="14">
        <f>Tasaus[[#This Row],[Kunnallisvero (maksuunpantu), €]]*100/Tasaus[[#This Row],[Tuloveroprosentti 2022]]</f>
        <v>27558262.095238097</v>
      </c>
      <c r="H66" s="272">
        <f>Tasaus[[#This Row],[Verotettava tulo (kunnallisvero), €]]*($E$11/100)</f>
        <v>2031043.9164190481</v>
      </c>
      <c r="I66" s="14">
        <v>816553.64481225528</v>
      </c>
      <c r="J66" s="15">
        <v>290058.10820000002</v>
      </c>
      <c r="K66" s="15">
        <f>SUM(Tasaus[[#This Row],[Laskennallinen kunnallisvero, €]:[Laskennallinen kiinteistövero, €]])</f>
        <v>3137655.6694313036</v>
      </c>
      <c r="L66" s="15">
        <f>Tasaus[[#This Row],[Laskennallinen verotulo yhteensä, €]]/Tasaus[[#This Row],[Asukasluku 31.12.2021]]</f>
        <v>1756.8060859077848</v>
      </c>
      <c r="M66" s="34">
        <f>$L$11-Tasaus[[#This Row],[Laskennallinen verotulo yhteensä, €/asukas (=tasausraja)]]</f>
        <v>200.14391409221525</v>
      </c>
      <c r="N66" s="377">
        <f>IF(Tasaus[[#This Row],[Erotus = tasausraja - laskennallinen verotulo, €/asukas]]&gt;0,(Tasaus[[#This Row],[Erotus = tasausraja - laskennallinen verotulo, €/asukas]]*$B$7),(Tasaus[[#This Row],[Erotus = tasausraja - laskennallinen verotulo, €/asukas]]*$B$8))</f>
        <v>180.12952268299372</v>
      </c>
      <c r="O66" s="378">
        <f>Tasaus[[#This Row],[Tasaus,  €/asukas]]*Tasaus[[#This Row],[Asukasluku 31.12.2021]]</f>
        <v>321711.32751182676</v>
      </c>
      <c r="Q66" s="116"/>
      <c r="R66" s="117"/>
      <c r="S66" s="118"/>
    </row>
    <row r="67" spans="1:19" x14ac:dyDescent="0.25">
      <c r="A67" s="269">
        <v>178</v>
      </c>
      <c r="B67" s="13" t="s">
        <v>433</v>
      </c>
      <c r="C67" s="270">
        <v>5887</v>
      </c>
      <c r="D67" s="271">
        <v>20.75</v>
      </c>
      <c r="E67" s="271">
        <f>Tasaus[[#This Row],[Tuloveroprosentti 2022]]-12.64</f>
        <v>8.11</v>
      </c>
      <c r="F67" s="14">
        <v>16958781.530000001</v>
      </c>
      <c r="G67" s="14">
        <f>Tasaus[[#This Row],[Kunnallisvero (maksuunpantu), €]]*100/Tasaus[[#This Row],[Tuloveroprosentti 2022]]</f>
        <v>81729067.614457831</v>
      </c>
      <c r="H67" s="272">
        <f>Tasaus[[#This Row],[Verotettava tulo (kunnallisvero), €]]*($E$11/100)</f>
        <v>6023432.2831855435</v>
      </c>
      <c r="I67" s="14">
        <v>1998644.7053274012</v>
      </c>
      <c r="J67" s="15">
        <v>969405.86719999998</v>
      </c>
      <c r="K67" s="15">
        <f>SUM(Tasaus[[#This Row],[Laskennallinen kunnallisvero, €]:[Laskennallinen kiinteistövero, €]])</f>
        <v>8991482.8557129446</v>
      </c>
      <c r="L67" s="15">
        <f>Tasaus[[#This Row],[Laskennallinen verotulo yhteensä, €]]/Tasaus[[#This Row],[Asukasluku 31.12.2021]]</f>
        <v>1527.345482539994</v>
      </c>
      <c r="M67" s="34">
        <f>$L$11-Tasaus[[#This Row],[Laskennallinen verotulo yhteensä, €/asukas (=tasausraja)]]</f>
        <v>429.60451746000604</v>
      </c>
      <c r="N67" s="377">
        <f>IF(Tasaus[[#This Row],[Erotus = tasausraja - laskennallinen verotulo, €/asukas]]&gt;0,(Tasaus[[#This Row],[Erotus = tasausraja - laskennallinen verotulo, €/asukas]]*$B$7),(Tasaus[[#This Row],[Erotus = tasausraja - laskennallinen verotulo, €/asukas]]*$B$8))</f>
        <v>386.64406571400542</v>
      </c>
      <c r="O67" s="378">
        <f>Tasaus[[#This Row],[Tasaus,  €/asukas]]*Tasaus[[#This Row],[Asukasluku 31.12.2021]]</f>
        <v>2276173.6148583498</v>
      </c>
      <c r="Q67" s="116"/>
      <c r="R67" s="117"/>
      <c r="S67" s="118"/>
    </row>
    <row r="68" spans="1:19" x14ac:dyDescent="0.25">
      <c r="A68" s="269">
        <v>179</v>
      </c>
      <c r="B68" s="13" t="s">
        <v>434</v>
      </c>
      <c r="C68" s="270">
        <v>144473</v>
      </c>
      <c r="D68" s="271">
        <v>20</v>
      </c>
      <c r="E68" s="271">
        <f>Tasaus[[#This Row],[Tuloveroprosentti 2022]]-12.64</f>
        <v>7.3599999999999994</v>
      </c>
      <c r="F68" s="14">
        <v>510351910.80000001</v>
      </c>
      <c r="G68" s="14">
        <f>Tasaus[[#This Row],[Kunnallisvero (maksuunpantu), €]]*100/Tasaus[[#This Row],[Tuloveroprosentti 2022]]</f>
        <v>2551759554</v>
      </c>
      <c r="H68" s="272">
        <f>Tasaus[[#This Row],[Verotettava tulo (kunnallisvero), €]]*($E$11/100)</f>
        <v>188064679.12980005</v>
      </c>
      <c r="I68" s="14">
        <v>31043047.709474456</v>
      </c>
      <c r="J68" s="15">
        <v>23797352.051600005</v>
      </c>
      <c r="K68" s="15">
        <f>SUM(Tasaus[[#This Row],[Laskennallinen kunnallisvero, €]:[Laskennallinen kiinteistövero, €]])</f>
        <v>242905078.89087451</v>
      </c>
      <c r="L68" s="15">
        <f>Tasaus[[#This Row],[Laskennallinen verotulo yhteensä, €]]/Tasaus[[#This Row],[Asukasluku 31.12.2021]]</f>
        <v>1681.3181625000832</v>
      </c>
      <c r="M68" s="34">
        <f>$L$11-Tasaus[[#This Row],[Laskennallinen verotulo yhteensä, €/asukas (=tasausraja)]]</f>
        <v>275.63183749991686</v>
      </c>
      <c r="N68" s="377">
        <f>IF(Tasaus[[#This Row],[Erotus = tasausraja - laskennallinen verotulo, €/asukas]]&gt;0,(Tasaus[[#This Row],[Erotus = tasausraja - laskennallinen verotulo, €/asukas]]*$B$7),(Tasaus[[#This Row],[Erotus = tasausraja - laskennallinen verotulo, €/asukas]]*$B$8))</f>
        <v>248.06865374992518</v>
      </c>
      <c r="O68" s="378">
        <f>Tasaus[[#This Row],[Tasaus,  €/asukas]]*Tasaus[[#This Row],[Asukasluku 31.12.2021]]</f>
        <v>35839222.613212943</v>
      </c>
      <c r="Q68" s="116"/>
      <c r="R68" s="117"/>
      <c r="S68" s="118"/>
    </row>
    <row r="69" spans="1:19" x14ac:dyDescent="0.25">
      <c r="A69" s="269">
        <v>181</v>
      </c>
      <c r="B69" s="13" t="s">
        <v>435</v>
      </c>
      <c r="C69" s="270">
        <v>1685</v>
      </c>
      <c r="D69" s="271">
        <v>22.5</v>
      </c>
      <c r="E69" s="271">
        <f>Tasaus[[#This Row],[Tuloveroprosentti 2022]]-12.64</f>
        <v>9.86</v>
      </c>
      <c r="F69" s="14">
        <v>5314017.2699999996</v>
      </c>
      <c r="G69" s="14">
        <f>Tasaus[[#This Row],[Kunnallisvero (maksuunpantu), €]]*100/Tasaus[[#This Row],[Tuloveroprosentti 2022]]</f>
        <v>23617854.533333331</v>
      </c>
      <c r="H69" s="272">
        <f>Tasaus[[#This Row],[Verotettava tulo (kunnallisvero), €]]*($E$11/100)</f>
        <v>1740635.8791066669</v>
      </c>
      <c r="I69" s="14">
        <v>284908.0956570821</v>
      </c>
      <c r="J69" s="15">
        <v>243819.92235000001</v>
      </c>
      <c r="K69" s="15">
        <f>SUM(Tasaus[[#This Row],[Laskennallinen kunnallisvero, €]:[Laskennallinen kiinteistövero, €]])</f>
        <v>2269363.8971137488</v>
      </c>
      <c r="L69" s="15">
        <f>Tasaus[[#This Row],[Laskennallinen verotulo yhteensä, €]]/Tasaus[[#This Row],[Asukasluku 31.12.2021]]</f>
        <v>1346.8034997707707</v>
      </c>
      <c r="M69" s="34">
        <f>$L$11-Tasaus[[#This Row],[Laskennallinen verotulo yhteensä, €/asukas (=tasausraja)]]</f>
        <v>610.14650022922933</v>
      </c>
      <c r="N69" s="377">
        <f>IF(Tasaus[[#This Row],[Erotus = tasausraja - laskennallinen verotulo, €/asukas]]&gt;0,(Tasaus[[#This Row],[Erotus = tasausraja - laskennallinen verotulo, €/asukas]]*$B$7),(Tasaus[[#This Row],[Erotus = tasausraja - laskennallinen verotulo, €/asukas]]*$B$8))</f>
        <v>549.13185020630647</v>
      </c>
      <c r="O69" s="378">
        <f>Tasaus[[#This Row],[Tasaus,  €/asukas]]*Tasaus[[#This Row],[Asukasluku 31.12.2021]]</f>
        <v>925287.16759762645</v>
      </c>
      <c r="Q69" s="116"/>
      <c r="R69" s="117"/>
      <c r="S69" s="118"/>
    </row>
    <row r="70" spans="1:19" x14ac:dyDescent="0.25">
      <c r="A70" s="269">
        <v>182</v>
      </c>
      <c r="B70" s="13" t="s">
        <v>70</v>
      </c>
      <c r="C70" s="270">
        <v>19767</v>
      </c>
      <c r="D70" s="271">
        <v>21</v>
      </c>
      <c r="E70" s="271">
        <f>Tasaus[[#This Row],[Tuloveroprosentti 2022]]-12.64</f>
        <v>8.36</v>
      </c>
      <c r="F70" s="14">
        <v>70748144.090000004</v>
      </c>
      <c r="G70" s="14">
        <f>Tasaus[[#This Row],[Kunnallisvero (maksuunpantu), €]]*100/Tasaus[[#This Row],[Tuloveroprosentti 2022]]</f>
        <v>336895924.23809522</v>
      </c>
      <c r="H70" s="272">
        <f>Tasaus[[#This Row],[Verotettava tulo (kunnallisvero), €]]*($E$11/100)</f>
        <v>24829229.616347622</v>
      </c>
      <c r="I70" s="14">
        <v>7646530.6395285493</v>
      </c>
      <c r="J70" s="15">
        <v>3393696.2778000003</v>
      </c>
      <c r="K70" s="15">
        <f>SUM(Tasaus[[#This Row],[Laskennallinen kunnallisvero, €]:[Laskennallinen kiinteistövero, €]])</f>
        <v>35869456.53367617</v>
      </c>
      <c r="L70" s="15">
        <f>Tasaus[[#This Row],[Laskennallinen verotulo yhteensä, €]]/Tasaus[[#This Row],[Asukasluku 31.12.2021]]</f>
        <v>1814.6130689369236</v>
      </c>
      <c r="M70" s="34">
        <f>$L$11-Tasaus[[#This Row],[Laskennallinen verotulo yhteensä, €/asukas (=tasausraja)]]</f>
        <v>142.33693106307646</v>
      </c>
      <c r="N70" s="377">
        <f>IF(Tasaus[[#This Row],[Erotus = tasausraja - laskennallinen verotulo, €/asukas]]&gt;0,(Tasaus[[#This Row],[Erotus = tasausraja - laskennallinen verotulo, €/asukas]]*$B$7),(Tasaus[[#This Row],[Erotus = tasausraja - laskennallinen verotulo, €/asukas]]*$B$8))</f>
        <v>128.10323795676882</v>
      </c>
      <c r="O70" s="378">
        <f>Tasaus[[#This Row],[Tasaus,  €/asukas]]*Tasaus[[#This Row],[Asukasluku 31.12.2021]]</f>
        <v>2532216.7046914492</v>
      </c>
      <c r="Q70" s="116"/>
      <c r="R70" s="117"/>
      <c r="S70" s="118"/>
    </row>
    <row r="71" spans="1:19" x14ac:dyDescent="0.25">
      <c r="A71" s="269">
        <v>186</v>
      </c>
      <c r="B71" s="13" t="s">
        <v>436</v>
      </c>
      <c r="C71" s="270">
        <v>45226</v>
      </c>
      <c r="D71" s="271">
        <v>20.25</v>
      </c>
      <c r="E71" s="271">
        <f>Tasaus[[#This Row],[Tuloveroprosentti 2022]]-12.64</f>
        <v>7.6099999999999994</v>
      </c>
      <c r="F71" s="14">
        <v>206388905.46000001</v>
      </c>
      <c r="G71" s="14">
        <f>Tasaus[[#This Row],[Kunnallisvero (maksuunpantu), €]]*100/Tasaus[[#This Row],[Tuloveroprosentti 2022]]</f>
        <v>1019204471.4074074</v>
      </c>
      <c r="H71" s="272">
        <f>Tasaus[[#This Row],[Verotettava tulo (kunnallisvero), €]]*($E$11/100)</f>
        <v>75115369.542725936</v>
      </c>
      <c r="I71" s="14">
        <v>5437894.2865949674</v>
      </c>
      <c r="J71" s="15">
        <v>6822336.7224500021</v>
      </c>
      <c r="K71" s="15">
        <f>SUM(Tasaus[[#This Row],[Laskennallinen kunnallisvero, €]:[Laskennallinen kiinteistövero, €]])</f>
        <v>87375600.551770911</v>
      </c>
      <c r="L71" s="15">
        <f>Tasaus[[#This Row],[Laskennallinen verotulo yhteensä, €]]/Tasaus[[#This Row],[Asukasluku 31.12.2021]]</f>
        <v>1931.9771934677158</v>
      </c>
      <c r="M71" s="34">
        <f>$L$11-Tasaus[[#This Row],[Laskennallinen verotulo yhteensä, €/asukas (=tasausraja)]]</f>
        <v>24.972806532284267</v>
      </c>
      <c r="N71" s="377">
        <f>IF(Tasaus[[#This Row],[Erotus = tasausraja - laskennallinen verotulo, €/asukas]]&gt;0,(Tasaus[[#This Row],[Erotus = tasausraja - laskennallinen verotulo, €/asukas]]*$B$7),(Tasaus[[#This Row],[Erotus = tasausraja - laskennallinen verotulo, €/asukas]]*$B$8))</f>
        <v>22.475525879055841</v>
      </c>
      <c r="O71" s="378">
        <f>Tasaus[[#This Row],[Tasaus,  €/asukas]]*Tasaus[[#This Row],[Asukasluku 31.12.2021]]</f>
        <v>1016478.1334061795</v>
      </c>
      <c r="Q71" s="116"/>
      <c r="R71" s="117"/>
      <c r="S71" s="118"/>
    </row>
    <row r="72" spans="1:19" x14ac:dyDescent="0.25">
      <c r="A72" s="269">
        <v>202</v>
      </c>
      <c r="B72" s="13" t="s">
        <v>437</v>
      </c>
      <c r="C72" s="270">
        <v>35497</v>
      </c>
      <c r="D72" s="271">
        <v>20.25</v>
      </c>
      <c r="E72" s="271">
        <f>Tasaus[[#This Row],[Tuloveroprosentti 2022]]-12.64</f>
        <v>7.6099999999999994</v>
      </c>
      <c r="F72" s="14">
        <v>158152488.56</v>
      </c>
      <c r="G72" s="14">
        <f>Tasaus[[#This Row],[Kunnallisvero (maksuunpantu), €]]*100/Tasaus[[#This Row],[Tuloveroprosentti 2022]]</f>
        <v>780999943.5061729</v>
      </c>
      <c r="H72" s="272">
        <f>Tasaus[[#This Row],[Verotettava tulo (kunnallisvero), €]]*($E$11/100)</f>
        <v>57559695.836404957</v>
      </c>
      <c r="I72" s="14">
        <v>6465895.2566730985</v>
      </c>
      <c r="J72" s="15">
        <v>4708773.5879999995</v>
      </c>
      <c r="K72" s="15">
        <f>SUM(Tasaus[[#This Row],[Laskennallinen kunnallisvero, €]:[Laskennallinen kiinteistövero, €]])</f>
        <v>68734364.681078047</v>
      </c>
      <c r="L72" s="15">
        <f>Tasaus[[#This Row],[Laskennallinen verotulo yhteensä, €]]/Tasaus[[#This Row],[Asukasluku 31.12.2021]]</f>
        <v>1936.3429214040073</v>
      </c>
      <c r="M72" s="34">
        <f>$L$11-Tasaus[[#This Row],[Laskennallinen verotulo yhteensä, €/asukas (=tasausraja)]]</f>
        <v>20.607078595992789</v>
      </c>
      <c r="N72" s="377">
        <f>IF(Tasaus[[#This Row],[Erotus = tasausraja - laskennallinen verotulo, €/asukas]]&gt;0,(Tasaus[[#This Row],[Erotus = tasausraja - laskennallinen verotulo, €/asukas]]*$B$7),(Tasaus[[#This Row],[Erotus = tasausraja - laskennallinen verotulo, €/asukas]]*$B$8))</f>
        <v>18.546370736393509</v>
      </c>
      <c r="O72" s="378">
        <f>Tasaus[[#This Row],[Tasaus,  €/asukas]]*Tasaus[[#This Row],[Asukasluku 31.12.2021]]</f>
        <v>658340.52202976041</v>
      </c>
      <c r="Q72" s="116"/>
      <c r="R72" s="117"/>
      <c r="S72" s="118"/>
    </row>
    <row r="73" spans="1:19" x14ac:dyDescent="0.25">
      <c r="A73" s="269">
        <v>204</v>
      </c>
      <c r="B73" s="13" t="s">
        <v>438</v>
      </c>
      <c r="C73" s="270">
        <v>2778</v>
      </c>
      <c r="D73" s="271">
        <v>22</v>
      </c>
      <c r="E73" s="271">
        <f>Tasaus[[#This Row],[Tuloveroprosentti 2022]]-12.64</f>
        <v>9.36</v>
      </c>
      <c r="F73" s="14">
        <v>7708525.8099999996</v>
      </c>
      <c r="G73" s="14">
        <f>Tasaus[[#This Row],[Kunnallisvero (maksuunpantu), €]]*100/Tasaus[[#This Row],[Tuloveroprosentti 2022]]</f>
        <v>35038753.68181818</v>
      </c>
      <c r="H73" s="272">
        <f>Tasaus[[#This Row],[Verotettava tulo (kunnallisvero), €]]*($E$11/100)</f>
        <v>2582356.1463500005</v>
      </c>
      <c r="I73" s="14">
        <v>1148831.2337840102</v>
      </c>
      <c r="J73" s="15">
        <v>449674.13644999999</v>
      </c>
      <c r="K73" s="15">
        <f>SUM(Tasaus[[#This Row],[Laskennallinen kunnallisvero, €]:[Laskennallinen kiinteistövero, €]])</f>
        <v>4180861.5165840108</v>
      </c>
      <c r="L73" s="15">
        <f>Tasaus[[#This Row],[Laskennallinen verotulo yhteensä, €]]/Tasaus[[#This Row],[Asukasluku 31.12.2021]]</f>
        <v>1504.9897467905007</v>
      </c>
      <c r="M73" s="34">
        <f>$L$11-Tasaus[[#This Row],[Laskennallinen verotulo yhteensä, €/asukas (=tasausraja)]]</f>
        <v>451.96025320949934</v>
      </c>
      <c r="N73" s="377">
        <f>IF(Tasaus[[#This Row],[Erotus = tasausraja - laskennallinen verotulo, €/asukas]]&gt;0,(Tasaus[[#This Row],[Erotus = tasausraja - laskennallinen verotulo, €/asukas]]*$B$7),(Tasaus[[#This Row],[Erotus = tasausraja - laskennallinen verotulo, €/asukas]]*$B$8))</f>
        <v>406.76422788854944</v>
      </c>
      <c r="O73" s="378">
        <f>Tasaus[[#This Row],[Tasaus,  €/asukas]]*Tasaus[[#This Row],[Asukasluku 31.12.2021]]</f>
        <v>1129991.0250743905</v>
      </c>
      <c r="Q73" s="116"/>
      <c r="R73" s="117"/>
      <c r="S73" s="118"/>
    </row>
    <row r="74" spans="1:19" x14ac:dyDescent="0.25">
      <c r="A74" s="269">
        <v>205</v>
      </c>
      <c r="B74" s="13" t="s">
        <v>439</v>
      </c>
      <c r="C74" s="270">
        <v>36493</v>
      </c>
      <c r="D74" s="271">
        <v>21</v>
      </c>
      <c r="E74" s="271">
        <f>Tasaus[[#This Row],[Tuloveroprosentti 2022]]-12.64</f>
        <v>8.36</v>
      </c>
      <c r="F74" s="14">
        <v>132835003.39</v>
      </c>
      <c r="G74" s="14">
        <f>Tasaus[[#This Row],[Kunnallisvero (maksuunpantu), €]]*100/Tasaus[[#This Row],[Tuloveroprosentti 2022]]</f>
        <v>632547635.19047618</v>
      </c>
      <c r="H74" s="272">
        <f>Tasaus[[#This Row],[Verotettava tulo (kunnallisvero), €]]*($E$11/100)</f>
        <v>46618760.713538103</v>
      </c>
      <c r="I74" s="14">
        <v>5672472.2956052097</v>
      </c>
      <c r="J74" s="15">
        <v>5002402.7951499997</v>
      </c>
      <c r="K74" s="15">
        <f>SUM(Tasaus[[#This Row],[Laskennallinen kunnallisvero, €]:[Laskennallinen kiinteistövero, €]])</f>
        <v>57293635.804293312</v>
      </c>
      <c r="L74" s="15">
        <f>Tasaus[[#This Row],[Laskennallinen verotulo yhteensä, €]]/Tasaus[[#This Row],[Asukasluku 31.12.2021]]</f>
        <v>1569.9897460963284</v>
      </c>
      <c r="M74" s="34">
        <f>$L$11-Tasaus[[#This Row],[Laskennallinen verotulo yhteensä, €/asukas (=tasausraja)]]</f>
        <v>386.96025390367163</v>
      </c>
      <c r="N74" s="377">
        <f>IF(Tasaus[[#This Row],[Erotus = tasausraja - laskennallinen verotulo, €/asukas]]&gt;0,(Tasaus[[#This Row],[Erotus = tasausraja - laskennallinen verotulo, €/asukas]]*$B$7),(Tasaus[[#This Row],[Erotus = tasausraja - laskennallinen verotulo, €/asukas]]*$B$8))</f>
        <v>348.26422851330449</v>
      </c>
      <c r="O74" s="378">
        <f>Tasaus[[#This Row],[Tasaus,  €/asukas]]*Tasaus[[#This Row],[Asukasluku 31.12.2021]]</f>
        <v>12709206.49113602</v>
      </c>
      <c r="Q74" s="116"/>
      <c r="R74" s="117"/>
      <c r="S74" s="118"/>
    </row>
    <row r="75" spans="1:19" x14ac:dyDescent="0.25">
      <c r="A75" s="269">
        <v>208</v>
      </c>
      <c r="B75" s="13" t="s">
        <v>440</v>
      </c>
      <c r="C75" s="270">
        <v>12412</v>
      </c>
      <c r="D75" s="271">
        <v>21</v>
      </c>
      <c r="E75" s="271">
        <f>Tasaus[[#This Row],[Tuloveroprosentti 2022]]-12.64</f>
        <v>8.36</v>
      </c>
      <c r="F75" s="14">
        <v>38948504.939999998</v>
      </c>
      <c r="G75" s="14">
        <f>Tasaus[[#This Row],[Kunnallisvero (maksuunpantu), €]]*100/Tasaus[[#This Row],[Tuloveroprosentti 2022]]</f>
        <v>185469071.14285713</v>
      </c>
      <c r="H75" s="272">
        <f>Tasaus[[#This Row],[Verotettava tulo (kunnallisvero), €]]*($E$11/100)</f>
        <v>13669070.543228574</v>
      </c>
      <c r="I75" s="14">
        <v>2105341.8557769931</v>
      </c>
      <c r="J75" s="15">
        <v>2096579.9700500004</v>
      </c>
      <c r="K75" s="15">
        <f>SUM(Tasaus[[#This Row],[Laskennallinen kunnallisvero, €]:[Laskennallinen kiinteistövero, €]])</f>
        <v>17870992.369055569</v>
      </c>
      <c r="L75" s="15">
        <f>Tasaus[[#This Row],[Laskennallinen verotulo yhteensä, €]]/Tasaus[[#This Row],[Asukasluku 31.12.2021]]</f>
        <v>1439.8156919960982</v>
      </c>
      <c r="M75" s="34">
        <f>$L$11-Tasaus[[#This Row],[Laskennallinen verotulo yhteensä, €/asukas (=tasausraja)]]</f>
        <v>517.13430800390188</v>
      </c>
      <c r="N75" s="377">
        <f>IF(Tasaus[[#This Row],[Erotus = tasausraja - laskennallinen verotulo, €/asukas]]&gt;0,(Tasaus[[#This Row],[Erotus = tasausraja - laskennallinen verotulo, €/asukas]]*$B$7),(Tasaus[[#This Row],[Erotus = tasausraja - laskennallinen verotulo, €/asukas]]*$B$8))</f>
        <v>465.42087720351168</v>
      </c>
      <c r="O75" s="378">
        <f>Tasaus[[#This Row],[Tasaus,  €/asukas]]*Tasaus[[#This Row],[Asukasluku 31.12.2021]]</f>
        <v>5776803.9278499866</v>
      </c>
      <c r="Q75" s="116"/>
      <c r="R75" s="117"/>
      <c r="S75" s="118"/>
    </row>
    <row r="76" spans="1:19" x14ac:dyDescent="0.25">
      <c r="A76" s="269">
        <v>211</v>
      </c>
      <c r="B76" s="13" t="s">
        <v>441</v>
      </c>
      <c r="C76" s="270">
        <v>32622</v>
      </c>
      <c r="D76" s="271">
        <v>21</v>
      </c>
      <c r="E76" s="271">
        <f>Tasaus[[#This Row],[Tuloveroprosentti 2022]]-12.64</f>
        <v>8.36</v>
      </c>
      <c r="F76" s="14">
        <v>137636493.93000001</v>
      </c>
      <c r="G76" s="14">
        <f>Tasaus[[#This Row],[Kunnallisvero (maksuunpantu), €]]*100/Tasaus[[#This Row],[Tuloveroprosentti 2022]]</f>
        <v>655411875.85714281</v>
      </c>
      <c r="H76" s="272">
        <f>Tasaus[[#This Row],[Verotettava tulo (kunnallisvero), €]]*($E$11/100)</f>
        <v>48303855.250671431</v>
      </c>
      <c r="I76" s="14">
        <v>4781012.8439242998</v>
      </c>
      <c r="J76" s="15">
        <v>4846848.7452500015</v>
      </c>
      <c r="K76" s="15">
        <f>SUM(Tasaus[[#This Row],[Laskennallinen kunnallisvero, €]:[Laskennallinen kiinteistövero, €]])</f>
        <v>57931716.839845732</v>
      </c>
      <c r="L76" s="15">
        <f>Tasaus[[#This Row],[Laskennallinen verotulo yhteensä, €]]/Tasaus[[#This Row],[Asukasluku 31.12.2021]]</f>
        <v>1775.8481037289478</v>
      </c>
      <c r="M76" s="34">
        <f>$L$11-Tasaus[[#This Row],[Laskennallinen verotulo yhteensä, €/asukas (=tasausraja)]]</f>
        <v>181.10189627105228</v>
      </c>
      <c r="N76" s="377">
        <f>IF(Tasaus[[#This Row],[Erotus = tasausraja - laskennallinen verotulo, €/asukas]]&gt;0,(Tasaus[[#This Row],[Erotus = tasausraja - laskennallinen verotulo, €/asukas]]*$B$7),(Tasaus[[#This Row],[Erotus = tasausraja - laskennallinen verotulo, €/asukas]]*$B$8))</f>
        <v>162.99170664394705</v>
      </c>
      <c r="O76" s="378">
        <f>Tasaus[[#This Row],[Tasaus,  €/asukas]]*Tasaus[[#This Row],[Asukasluku 31.12.2021]]</f>
        <v>5317115.4541388405</v>
      </c>
      <c r="Q76" s="116"/>
      <c r="R76" s="117"/>
      <c r="S76" s="118"/>
    </row>
    <row r="77" spans="1:19" x14ac:dyDescent="0.25">
      <c r="A77" s="269">
        <v>213</v>
      </c>
      <c r="B77" s="13" t="s">
        <v>442</v>
      </c>
      <c r="C77" s="270">
        <v>5230</v>
      </c>
      <c r="D77" s="271">
        <v>21.5</v>
      </c>
      <c r="E77" s="271">
        <f>Tasaus[[#This Row],[Tuloveroprosentti 2022]]-12.64</f>
        <v>8.86</v>
      </c>
      <c r="F77" s="14">
        <v>15924229.4</v>
      </c>
      <c r="G77" s="14">
        <f>Tasaus[[#This Row],[Kunnallisvero (maksuunpantu), €]]*100/Tasaus[[#This Row],[Tuloveroprosentti 2022]]</f>
        <v>74066183.255813956</v>
      </c>
      <c r="H77" s="272">
        <f>Tasaus[[#This Row],[Verotettava tulo (kunnallisvero), €]]*($E$11/100)</f>
        <v>5458677.70595349</v>
      </c>
      <c r="I77" s="14">
        <v>2330648.3289460307</v>
      </c>
      <c r="J77" s="15">
        <v>1107954.0783000002</v>
      </c>
      <c r="K77" s="15">
        <f>SUM(Tasaus[[#This Row],[Laskennallinen kunnallisvero, €]:[Laskennallinen kiinteistövero, €]])</f>
        <v>8897280.1131995209</v>
      </c>
      <c r="L77" s="15">
        <f>Tasaus[[#This Row],[Laskennallinen verotulo yhteensä, €]]/Tasaus[[#This Row],[Asukasluku 31.12.2021]]</f>
        <v>1701.2007864626235</v>
      </c>
      <c r="M77" s="34">
        <f>$L$11-Tasaus[[#This Row],[Laskennallinen verotulo yhteensä, €/asukas (=tasausraja)]]</f>
        <v>255.74921353737659</v>
      </c>
      <c r="N77" s="377">
        <f>IF(Tasaus[[#This Row],[Erotus = tasausraja - laskennallinen verotulo, €/asukas]]&gt;0,(Tasaus[[#This Row],[Erotus = tasausraja - laskennallinen verotulo, €/asukas]]*$B$7),(Tasaus[[#This Row],[Erotus = tasausraja - laskennallinen verotulo, €/asukas]]*$B$8))</f>
        <v>230.17429218363893</v>
      </c>
      <c r="O77" s="378">
        <f>Tasaus[[#This Row],[Tasaus,  €/asukas]]*Tasaus[[#This Row],[Asukasluku 31.12.2021]]</f>
        <v>1203811.5481204316</v>
      </c>
      <c r="Q77" s="116"/>
      <c r="R77" s="117"/>
      <c r="S77" s="118"/>
    </row>
    <row r="78" spans="1:19" x14ac:dyDescent="0.25">
      <c r="A78" s="269">
        <v>214</v>
      </c>
      <c r="B78" s="13" t="s">
        <v>443</v>
      </c>
      <c r="C78" s="270">
        <v>12662</v>
      </c>
      <c r="D78" s="271">
        <v>21.75</v>
      </c>
      <c r="E78" s="271">
        <f>Tasaus[[#This Row],[Tuloveroprosentti 2022]]-12.64</f>
        <v>9.11</v>
      </c>
      <c r="F78" s="14">
        <v>40953240.479999997</v>
      </c>
      <c r="G78" s="14">
        <f>Tasaus[[#This Row],[Kunnallisvero (maksuunpantu), €]]*100/Tasaus[[#This Row],[Tuloveroprosentti 2022]]</f>
        <v>188290760.82758617</v>
      </c>
      <c r="H78" s="272">
        <f>Tasaus[[#This Row],[Verotettava tulo (kunnallisvero), €]]*($E$11/100)</f>
        <v>13877029.072993103</v>
      </c>
      <c r="I78" s="14">
        <v>3176129.7571604345</v>
      </c>
      <c r="J78" s="359">
        <v>1958142.7367000002</v>
      </c>
      <c r="K78" s="15">
        <f>SUM(Tasaus[[#This Row],[Laskennallinen kunnallisvero, €]:[Laskennallinen kiinteistövero, €]])</f>
        <v>19011301.566853538</v>
      </c>
      <c r="L78" s="15">
        <f>Tasaus[[#This Row],[Laskennallinen verotulo yhteensä, €]]/Tasaus[[#This Row],[Asukasluku 31.12.2021]]</f>
        <v>1501.4453930542993</v>
      </c>
      <c r="M78" s="34">
        <f>$L$11-Tasaus[[#This Row],[Laskennallinen verotulo yhteensä, €/asukas (=tasausraja)]]</f>
        <v>455.50460694570074</v>
      </c>
      <c r="N78" s="377">
        <f>IF(Tasaus[[#This Row],[Erotus = tasausraja - laskennallinen verotulo, €/asukas]]&gt;0,(Tasaus[[#This Row],[Erotus = tasausraja - laskennallinen verotulo, €/asukas]]*$B$7),(Tasaus[[#This Row],[Erotus = tasausraja - laskennallinen verotulo, €/asukas]]*$B$8))</f>
        <v>409.95414625113068</v>
      </c>
      <c r="O78" s="378">
        <f>Tasaus[[#This Row],[Tasaus,  €/asukas]]*Tasaus[[#This Row],[Asukasluku 31.12.2021]]</f>
        <v>5190839.3998318166</v>
      </c>
      <c r="Q78" s="116"/>
      <c r="R78" s="117"/>
      <c r="S78" s="118"/>
    </row>
    <row r="79" spans="1:19" x14ac:dyDescent="0.25">
      <c r="A79" s="269">
        <v>216</v>
      </c>
      <c r="B79" s="13" t="s">
        <v>444</v>
      </c>
      <c r="C79" s="270">
        <v>1311</v>
      </c>
      <c r="D79" s="271">
        <v>21.5</v>
      </c>
      <c r="E79" s="271">
        <f>Tasaus[[#This Row],[Tuloveroprosentti 2022]]-12.64</f>
        <v>8.86</v>
      </c>
      <c r="F79" s="14">
        <v>3517690.79</v>
      </c>
      <c r="G79" s="14">
        <f>Tasaus[[#This Row],[Kunnallisvero (maksuunpantu), €]]*100/Tasaus[[#This Row],[Tuloveroprosentti 2022]]</f>
        <v>16361352.511627907</v>
      </c>
      <c r="H79" s="272">
        <f>Tasaus[[#This Row],[Verotettava tulo (kunnallisvero), €]]*($E$11/100)</f>
        <v>1205831.680106977</v>
      </c>
      <c r="I79" s="14">
        <v>533252.90875165642</v>
      </c>
      <c r="J79" s="15">
        <v>261855.99220000004</v>
      </c>
      <c r="K79" s="15">
        <f>SUM(Tasaus[[#This Row],[Laskennallinen kunnallisvero, €]:[Laskennallinen kiinteistövero, €]])</f>
        <v>2000940.5810586333</v>
      </c>
      <c r="L79" s="15">
        <f>Tasaus[[#This Row],[Laskennallinen verotulo yhteensä, €]]/Tasaus[[#This Row],[Asukasluku 31.12.2021]]</f>
        <v>1526.2704661011696</v>
      </c>
      <c r="M79" s="34">
        <f>$L$11-Tasaus[[#This Row],[Laskennallinen verotulo yhteensä, €/asukas (=tasausraja)]]</f>
        <v>430.67953389883041</v>
      </c>
      <c r="N79" s="377">
        <f>IF(Tasaus[[#This Row],[Erotus = tasausraja - laskennallinen verotulo, €/asukas]]&gt;0,(Tasaus[[#This Row],[Erotus = tasausraja - laskennallinen verotulo, €/asukas]]*$B$7),(Tasaus[[#This Row],[Erotus = tasausraja - laskennallinen verotulo, €/asukas]]*$B$8))</f>
        <v>387.61158050894738</v>
      </c>
      <c r="O79" s="378">
        <f>Tasaus[[#This Row],[Tasaus,  €/asukas]]*Tasaus[[#This Row],[Asukasluku 31.12.2021]]</f>
        <v>508158.78204722999</v>
      </c>
      <c r="Q79" s="116"/>
      <c r="R79" s="117"/>
      <c r="S79" s="118"/>
    </row>
    <row r="80" spans="1:19" x14ac:dyDescent="0.25">
      <c r="A80" s="269">
        <v>217</v>
      </c>
      <c r="B80" s="13" t="s">
        <v>445</v>
      </c>
      <c r="C80" s="270">
        <v>5390</v>
      </c>
      <c r="D80" s="271">
        <v>21.5</v>
      </c>
      <c r="E80" s="271">
        <f>Tasaus[[#This Row],[Tuloveroprosentti 2022]]-12.64</f>
        <v>8.86</v>
      </c>
      <c r="F80" s="14">
        <v>17262673.48</v>
      </c>
      <c r="G80" s="14">
        <f>Tasaus[[#This Row],[Kunnallisvero (maksuunpantu), €]]*100/Tasaus[[#This Row],[Tuloveroprosentti 2022]]</f>
        <v>80291504.558139533</v>
      </c>
      <c r="H80" s="272">
        <f>Tasaus[[#This Row],[Verotettava tulo (kunnallisvero), €]]*($E$11/100)</f>
        <v>5917483.8859348847</v>
      </c>
      <c r="I80" s="14">
        <v>880579.1133710522</v>
      </c>
      <c r="J80" s="15">
        <v>724278.62665000011</v>
      </c>
      <c r="K80" s="15">
        <f>SUM(Tasaus[[#This Row],[Laskennallinen kunnallisvero, €]:[Laskennallinen kiinteistövero, €]])</f>
        <v>7522341.6259559365</v>
      </c>
      <c r="L80" s="15">
        <f>Tasaus[[#This Row],[Laskennallinen verotulo yhteensä, €]]/Tasaus[[#This Row],[Asukasluku 31.12.2021]]</f>
        <v>1395.6106912719733</v>
      </c>
      <c r="M80" s="34">
        <f>$L$11-Tasaus[[#This Row],[Laskennallinen verotulo yhteensä, €/asukas (=tasausraja)]]</f>
        <v>561.33930872802671</v>
      </c>
      <c r="N80" s="377">
        <f>IF(Tasaus[[#This Row],[Erotus = tasausraja - laskennallinen verotulo, €/asukas]]&gt;0,(Tasaus[[#This Row],[Erotus = tasausraja - laskennallinen verotulo, €/asukas]]*$B$7),(Tasaus[[#This Row],[Erotus = tasausraja - laskennallinen verotulo, €/asukas]]*$B$8))</f>
        <v>505.20537785522407</v>
      </c>
      <c r="O80" s="378">
        <f>Tasaus[[#This Row],[Tasaus,  €/asukas]]*Tasaus[[#This Row],[Asukasluku 31.12.2021]]</f>
        <v>2723056.9866396575</v>
      </c>
      <c r="Q80" s="116"/>
      <c r="R80" s="117"/>
      <c r="S80" s="118"/>
    </row>
    <row r="81" spans="1:19" x14ac:dyDescent="0.25">
      <c r="A81" s="269">
        <v>218</v>
      </c>
      <c r="B81" s="13" t="s">
        <v>446</v>
      </c>
      <c r="C81" s="270">
        <v>1192</v>
      </c>
      <c r="D81" s="271">
        <v>22.5</v>
      </c>
      <c r="E81" s="271">
        <f>Tasaus[[#This Row],[Tuloveroprosentti 2022]]-12.64</f>
        <v>9.86</v>
      </c>
      <c r="F81" s="14">
        <v>3575711.75</v>
      </c>
      <c r="G81" s="14">
        <f>Tasaus[[#This Row],[Kunnallisvero (maksuunpantu), €]]*100/Tasaus[[#This Row],[Tuloveroprosentti 2022]]</f>
        <v>15892052.222222222</v>
      </c>
      <c r="H81" s="272">
        <f>Tasaus[[#This Row],[Verotettava tulo (kunnallisvero), €]]*($E$11/100)</f>
        <v>1171244.2487777781</v>
      </c>
      <c r="I81" s="14">
        <v>321093.34571126092</v>
      </c>
      <c r="J81" s="15">
        <v>145006.25520000004</v>
      </c>
      <c r="K81" s="15">
        <f>SUM(Tasaus[[#This Row],[Laskennallinen kunnallisvero, €]:[Laskennallinen kiinteistövero, €]])</f>
        <v>1637343.8496890389</v>
      </c>
      <c r="L81" s="15">
        <f>Tasaus[[#This Row],[Laskennallinen verotulo yhteensä, €]]/Tasaus[[#This Row],[Asukasluku 31.12.2021]]</f>
        <v>1373.6106121552341</v>
      </c>
      <c r="M81" s="34">
        <f>$L$11-Tasaus[[#This Row],[Laskennallinen verotulo yhteensä, €/asukas (=tasausraja)]]</f>
        <v>583.33938784476595</v>
      </c>
      <c r="N81" s="377">
        <f>IF(Tasaus[[#This Row],[Erotus = tasausraja - laskennallinen verotulo, €/asukas]]&gt;0,(Tasaus[[#This Row],[Erotus = tasausraja - laskennallinen verotulo, €/asukas]]*$B$7),(Tasaus[[#This Row],[Erotus = tasausraja - laskennallinen verotulo, €/asukas]]*$B$8))</f>
        <v>525.00544906028938</v>
      </c>
      <c r="O81" s="378">
        <f>Tasaus[[#This Row],[Tasaus,  €/asukas]]*Tasaus[[#This Row],[Asukasluku 31.12.2021]]</f>
        <v>625806.49527986499</v>
      </c>
      <c r="Q81" s="116"/>
      <c r="R81" s="117"/>
      <c r="S81" s="118"/>
    </row>
    <row r="82" spans="1:19" x14ac:dyDescent="0.25">
      <c r="A82" s="269">
        <v>224</v>
      </c>
      <c r="B82" s="13" t="s">
        <v>447</v>
      </c>
      <c r="C82" s="270">
        <v>8717</v>
      </c>
      <c r="D82" s="271">
        <v>21.25</v>
      </c>
      <c r="E82" s="271">
        <f>Tasaus[[#This Row],[Tuloveroprosentti 2022]]-12.64</f>
        <v>8.61</v>
      </c>
      <c r="F82" s="14">
        <v>30831808.329999998</v>
      </c>
      <c r="G82" s="14">
        <f>Tasaus[[#This Row],[Kunnallisvero (maksuunpantu), €]]*100/Tasaus[[#This Row],[Tuloveroprosentti 2022]]</f>
        <v>145090862.72941175</v>
      </c>
      <c r="H82" s="272">
        <f>Tasaus[[#This Row],[Verotettava tulo (kunnallisvero), €]]*($E$11/100)</f>
        <v>10693196.583157647</v>
      </c>
      <c r="I82" s="14">
        <v>1160678.2964472284</v>
      </c>
      <c r="J82" s="15">
        <v>1051999.2558000002</v>
      </c>
      <c r="K82" s="15">
        <f>SUM(Tasaus[[#This Row],[Laskennallinen kunnallisvero, €]:[Laskennallinen kiinteistövero, €]])</f>
        <v>12905874.135404876</v>
      </c>
      <c r="L82" s="15">
        <f>Tasaus[[#This Row],[Laskennallinen verotulo yhteensä, €]]/Tasaus[[#This Row],[Asukasluku 31.12.2021]]</f>
        <v>1480.5407979126851</v>
      </c>
      <c r="M82" s="34">
        <f>$L$11-Tasaus[[#This Row],[Laskennallinen verotulo yhteensä, €/asukas (=tasausraja)]]</f>
        <v>476.40920208731495</v>
      </c>
      <c r="N82" s="377">
        <f>IF(Tasaus[[#This Row],[Erotus = tasausraja - laskennallinen verotulo, €/asukas]]&gt;0,(Tasaus[[#This Row],[Erotus = tasausraja - laskennallinen verotulo, €/asukas]]*$B$7),(Tasaus[[#This Row],[Erotus = tasausraja - laskennallinen verotulo, €/asukas]]*$B$8))</f>
        <v>428.76828187858348</v>
      </c>
      <c r="O82" s="378">
        <f>Tasaus[[#This Row],[Tasaus,  €/asukas]]*Tasaus[[#This Row],[Asukasluku 31.12.2021]]</f>
        <v>3737573.1131356121</v>
      </c>
      <c r="Q82" s="116"/>
      <c r="R82" s="117"/>
      <c r="S82" s="118"/>
    </row>
    <row r="83" spans="1:19" x14ac:dyDescent="0.25">
      <c r="A83" s="269">
        <v>226</v>
      </c>
      <c r="B83" s="13" t="s">
        <v>448</v>
      </c>
      <c r="C83" s="270">
        <v>3774</v>
      </c>
      <c r="D83" s="271">
        <v>21.5</v>
      </c>
      <c r="E83" s="271">
        <f>Tasaus[[#This Row],[Tuloveroprosentti 2022]]-12.64</f>
        <v>8.86</v>
      </c>
      <c r="F83" s="14">
        <v>10624661.17</v>
      </c>
      <c r="G83" s="14">
        <f>Tasaus[[#This Row],[Kunnallisvero (maksuunpantu), €]]*100/Tasaus[[#This Row],[Tuloveroprosentti 2022]]</f>
        <v>49417028.697674416</v>
      </c>
      <c r="H83" s="272">
        <f>Tasaus[[#This Row],[Verotettava tulo (kunnallisvero), €]]*($E$11/100)</f>
        <v>3642035.0150186052</v>
      </c>
      <c r="I83" s="14">
        <v>1274030.1537001692</v>
      </c>
      <c r="J83" s="15">
        <v>642941.22440000006</v>
      </c>
      <c r="K83" s="15">
        <f>SUM(Tasaus[[#This Row],[Laskennallinen kunnallisvero, €]:[Laskennallinen kiinteistövero, €]])</f>
        <v>5559006.3931187736</v>
      </c>
      <c r="L83" s="15">
        <f>Tasaus[[#This Row],[Laskennallinen verotulo yhteensä, €]]/Tasaus[[#This Row],[Asukasluku 31.12.2021]]</f>
        <v>1472.974666963109</v>
      </c>
      <c r="M83" s="34">
        <f>$L$11-Tasaus[[#This Row],[Laskennallinen verotulo yhteensä, €/asukas (=tasausraja)]]</f>
        <v>483.97533303689102</v>
      </c>
      <c r="N83" s="377">
        <f>IF(Tasaus[[#This Row],[Erotus = tasausraja - laskennallinen verotulo, €/asukas]]&gt;0,(Tasaus[[#This Row],[Erotus = tasausraja - laskennallinen verotulo, €/asukas]]*$B$7),(Tasaus[[#This Row],[Erotus = tasausraja - laskennallinen verotulo, €/asukas]]*$B$8))</f>
        <v>435.57779973320191</v>
      </c>
      <c r="O83" s="378">
        <f>Tasaus[[#This Row],[Tasaus,  €/asukas]]*Tasaus[[#This Row],[Asukasluku 31.12.2021]]</f>
        <v>1643870.6161931041</v>
      </c>
      <c r="Q83" s="116"/>
      <c r="R83" s="117"/>
      <c r="S83" s="118"/>
    </row>
    <row r="84" spans="1:19" x14ac:dyDescent="0.25">
      <c r="A84" s="269">
        <v>230</v>
      </c>
      <c r="B84" s="13" t="s">
        <v>449</v>
      </c>
      <c r="C84" s="270">
        <v>2290</v>
      </c>
      <c r="D84" s="271">
        <v>20.5</v>
      </c>
      <c r="E84" s="271">
        <f>Tasaus[[#This Row],[Tuloveroprosentti 2022]]-12.64</f>
        <v>7.8599999999999994</v>
      </c>
      <c r="F84" s="14">
        <v>5889786.9800000004</v>
      </c>
      <c r="G84" s="14">
        <f>Tasaus[[#This Row],[Kunnallisvero (maksuunpantu), €]]*100/Tasaus[[#This Row],[Tuloveroprosentti 2022]]</f>
        <v>28730668.195121951</v>
      </c>
      <c r="H84" s="272">
        <f>Tasaus[[#This Row],[Verotettava tulo (kunnallisvero), €]]*($E$11/100)</f>
        <v>2117450.2459804881</v>
      </c>
      <c r="I84" s="14">
        <v>571807.53526667459</v>
      </c>
      <c r="J84" s="15">
        <v>312381.9669</v>
      </c>
      <c r="K84" s="15">
        <f>SUM(Tasaus[[#This Row],[Laskennallinen kunnallisvero, €]:[Laskennallinen kiinteistövero, €]])</f>
        <v>3001639.7481471626</v>
      </c>
      <c r="L84" s="15">
        <f>Tasaus[[#This Row],[Laskennallinen verotulo yhteensä, €]]/Tasaus[[#This Row],[Asukasluku 31.12.2021]]</f>
        <v>1310.7597153481061</v>
      </c>
      <c r="M84" s="34">
        <f>$L$11-Tasaus[[#This Row],[Laskennallinen verotulo yhteensä, €/asukas (=tasausraja)]]</f>
        <v>646.19028465189399</v>
      </c>
      <c r="N84" s="377">
        <f>IF(Tasaus[[#This Row],[Erotus = tasausraja - laskennallinen verotulo, €/asukas]]&gt;0,(Tasaus[[#This Row],[Erotus = tasausraja - laskennallinen verotulo, €/asukas]]*$B$7),(Tasaus[[#This Row],[Erotus = tasausraja - laskennallinen verotulo, €/asukas]]*$B$8))</f>
        <v>581.57125618670466</v>
      </c>
      <c r="O84" s="378">
        <f>Tasaus[[#This Row],[Tasaus,  €/asukas]]*Tasaus[[#This Row],[Asukasluku 31.12.2021]]</f>
        <v>1331798.1766675536</v>
      </c>
      <c r="Q84" s="116"/>
      <c r="R84" s="117"/>
      <c r="S84" s="118"/>
    </row>
    <row r="85" spans="1:19" x14ac:dyDescent="0.25">
      <c r="A85" s="269">
        <v>231</v>
      </c>
      <c r="B85" s="13" t="s">
        <v>450</v>
      </c>
      <c r="C85" s="270">
        <v>1289</v>
      </c>
      <c r="D85" s="271">
        <v>23</v>
      </c>
      <c r="E85" s="271">
        <f>Tasaus[[#This Row],[Tuloveroprosentti 2022]]-12.64</f>
        <v>10.36</v>
      </c>
      <c r="F85" s="14">
        <v>5183427.26</v>
      </c>
      <c r="G85" s="14">
        <f>Tasaus[[#This Row],[Kunnallisvero (maksuunpantu), €]]*100/Tasaus[[#This Row],[Tuloveroprosentti 2022]]</f>
        <v>22536640.260869566</v>
      </c>
      <c r="H85" s="272">
        <f>Tasaus[[#This Row],[Verotettava tulo (kunnallisvero), €]]*($E$11/100)</f>
        <v>1660950.3872260873</v>
      </c>
      <c r="I85" s="14">
        <v>748560.09742915072</v>
      </c>
      <c r="J85" s="15">
        <v>266458.40574999998</v>
      </c>
      <c r="K85" s="15">
        <f>SUM(Tasaus[[#This Row],[Laskennallinen kunnallisvero, €]:[Laskennallinen kiinteistövero, €]])</f>
        <v>2675968.8904052377</v>
      </c>
      <c r="L85" s="15">
        <f>Tasaus[[#This Row],[Laskennallinen verotulo yhteensä, €]]/Tasaus[[#This Row],[Asukasluku 31.12.2021]]</f>
        <v>2076.0037939528611</v>
      </c>
      <c r="M85" s="34">
        <f>$L$11-Tasaus[[#This Row],[Laskennallinen verotulo yhteensä, €/asukas (=tasausraja)]]</f>
        <v>-119.05379395286104</v>
      </c>
      <c r="N85" s="377">
        <f>IF(Tasaus[[#This Row],[Erotus = tasausraja - laskennallinen verotulo, €/asukas]]&gt;0,(Tasaus[[#This Row],[Erotus = tasausraja - laskennallinen verotulo, €/asukas]]*$B$7),(Tasaus[[#This Row],[Erotus = tasausraja - laskennallinen verotulo, €/asukas]]*$B$8))</f>
        <v>-11.905379395286104</v>
      </c>
      <c r="O85" s="378">
        <f>Tasaus[[#This Row],[Tasaus,  €/asukas]]*Tasaus[[#This Row],[Asukasluku 31.12.2021]]</f>
        <v>-15346.034040523788</v>
      </c>
      <c r="Q85" s="116"/>
      <c r="R85" s="117"/>
      <c r="S85" s="118"/>
    </row>
    <row r="86" spans="1:19" x14ac:dyDescent="0.25">
      <c r="A86" s="269">
        <v>232</v>
      </c>
      <c r="B86" s="13" t="s">
        <v>451</v>
      </c>
      <c r="C86" s="270">
        <v>12890</v>
      </c>
      <c r="D86" s="271">
        <v>22</v>
      </c>
      <c r="E86" s="271">
        <f>Tasaus[[#This Row],[Tuloveroprosentti 2022]]-12.64</f>
        <v>9.36</v>
      </c>
      <c r="F86" s="14">
        <v>40440814.030000001</v>
      </c>
      <c r="G86" s="14">
        <f>Tasaus[[#This Row],[Kunnallisvero (maksuunpantu), €]]*100/Tasaus[[#This Row],[Tuloveroprosentti 2022]]</f>
        <v>183821881.95454547</v>
      </c>
      <c r="H86" s="272">
        <f>Tasaus[[#This Row],[Verotettava tulo (kunnallisvero), €]]*($E$11/100)</f>
        <v>13547672.700050004</v>
      </c>
      <c r="I86" s="14">
        <v>3962195.1523195561</v>
      </c>
      <c r="J86" s="15">
        <v>1791790.3432500004</v>
      </c>
      <c r="K86" s="15">
        <f>SUM(Tasaus[[#This Row],[Laskennallinen kunnallisvero, €]:[Laskennallinen kiinteistövero, €]])</f>
        <v>19301658.195619561</v>
      </c>
      <c r="L86" s="15">
        <f>Tasaus[[#This Row],[Laskennallinen verotulo yhteensä, €]]/Tasaus[[#This Row],[Asukasluku 31.12.2021]]</f>
        <v>1497.4133588533407</v>
      </c>
      <c r="M86" s="34">
        <f>$L$11-Tasaus[[#This Row],[Laskennallinen verotulo yhteensä, €/asukas (=tasausraja)]]</f>
        <v>459.53664114665935</v>
      </c>
      <c r="N86" s="377">
        <f>IF(Tasaus[[#This Row],[Erotus = tasausraja - laskennallinen verotulo, €/asukas]]&gt;0,(Tasaus[[#This Row],[Erotus = tasausraja - laskennallinen verotulo, €/asukas]]*$B$7),(Tasaus[[#This Row],[Erotus = tasausraja - laskennallinen verotulo, €/asukas]]*$B$8))</f>
        <v>413.58297703199344</v>
      </c>
      <c r="O86" s="378">
        <f>Tasaus[[#This Row],[Tasaus,  €/asukas]]*Tasaus[[#This Row],[Asukasluku 31.12.2021]]</f>
        <v>5331084.5739423959</v>
      </c>
      <c r="Q86" s="116"/>
      <c r="R86" s="117"/>
      <c r="S86" s="118"/>
    </row>
    <row r="87" spans="1:19" x14ac:dyDescent="0.25">
      <c r="A87" s="269">
        <v>233</v>
      </c>
      <c r="B87" s="13" t="s">
        <v>452</v>
      </c>
      <c r="C87" s="270">
        <v>15312</v>
      </c>
      <c r="D87" s="271">
        <v>21.75</v>
      </c>
      <c r="E87" s="271">
        <f>Tasaus[[#This Row],[Tuloveroprosentti 2022]]-12.64</f>
        <v>9.11</v>
      </c>
      <c r="F87" s="14">
        <v>49702750.079999998</v>
      </c>
      <c r="G87" s="14">
        <f>Tasaus[[#This Row],[Kunnallisvero (maksuunpantu), €]]*100/Tasaus[[#This Row],[Tuloveroprosentti 2022]]</f>
        <v>228518391.1724138</v>
      </c>
      <c r="H87" s="272">
        <f>Tasaus[[#This Row],[Verotettava tulo (kunnallisvero), €]]*($E$11/100)</f>
        <v>16841805.4294069</v>
      </c>
      <c r="I87" s="14">
        <v>3176211.8205150575</v>
      </c>
      <c r="J87" s="15">
        <v>2179181.30755</v>
      </c>
      <c r="K87" s="15">
        <f>SUM(Tasaus[[#This Row],[Laskennallinen kunnallisvero, €]:[Laskennallinen kiinteistövero, €]])</f>
        <v>22197198.557471961</v>
      </c>
      <c r="L87" s="15">
        <f>Tasaus[[#This Row],[Laskennallinen verotulo yhteensä, €]]/Tasaus[[#This Row],[Asukasluku 31.12.2021]]</f>
        <v>1449.6603028652012</v>
      </c>
      <c r="M87" s="34">
        <f>$L$11-Tasaus[[#This Row],[Laskennallinen verotulo yhteensä, €/asukas (=tasausraja)]]</f>
        <v>507.28969713479887</v>
      </c>
      <c r="N87" s="377">
        <f>IF(Tasaus[[#This Row],[Erotus = tasausraja - laskennallinen verotulo, €/asukas]]&gt;0,(Tasaus[[#This Row],[Erotus = tasausraja - laskennallinen verotulo, €/asukas]]*$B$7),(Tasaus[[#This Row],[Erotus = tasausraja - laskennallinen verotulo, €/asukas]]*$B$8))</f>
        <v>456.56072742131897</v>
      </c>
      <c r="O87" s="378">
        <f>Tasaus[[#This Row],[Tasaus,  €/asukas]]*Tasaus[[#This Row],[Asukasluku 31.12.2021]]</f>
        <v>6990857.8582752366</v>
      </c>
      <c r="Q87" s="116"/>
      <c r="R87" s="117"/>
      <c r="S87" s="118"/>
    </row>
    <row r="88" spans="1:19" x14ac:dyDescent="0.25">
      <c r="A88" s="269">
        <v>235</v>
      </c>
      <c r="B88" s="13" t="s">
        <v>453</v>
      </c>
      <c r="C88" s="270">
        <v>10396</v>
      </c>
      <c r="D88" s="271">
        <v>17</v>
      </c>
      <c r="E88" s="271">
        <f>Tasaus[[#This Row],[Tuloveroprosentti 2022]]-12.64</f>
        <v>4.3599999999999994</v>
      </c>
      <c r="F88" s="14">
        <v>75417710.489999995</v>
      </c>
      <c r="G88" s="14">
        <f>Tasaus[[#This Row],[Kunnallisvero (maksuunpantu), €]]*100/Tasaus[[#This Row],[Tuloveroprosentti 2022]]</f>
        <v>443633591.11764699</v>
      </c>
      <c r="H88" s="272">
        <f>Tasaus[[#This Row],[Verotettava tulo (kunnallisvero), €]]*($E$11/100)</f>
        <v>32695795.665370591</v>
      </c>
      <c r="I88" s="14">
        <v>1551701.7043516748</v>
      </c>
      <c r="J88" s="15">
        <v>2848290.0517000002</v>
      </c>
      <c r="K88" s="15">
        <f>SUM(Tasaus[[#This Row],[Laskennallinen kunnallisvero, €]:[Laskennallinen kiinteistövero, €]])</f>
        <v>37095787.421422265</v>
      </c>
      <c r="L88" s="15">
        <f>Tasaus[[#This Row],[Laskennallinen verotulo yhteensä, €]]/Tasaus[[#This Row],[Asukasluku 31.12.2021]]</f>
        <v>3568.2750501560472</v>
      </c>
      <c r="M88" s="34">
        <f>$L$11-Tasaus[[#This Row],[Laskennallinen verotulo yhteensä, €/asukas (=tasausraja)]]</f>
        <v>-1611.3250501560472</v>
      </c>
      <c r="N88" s="377">
        <f>IF(Tasaus[[#This Row],[Erotus = tasausraja - laskennallinen verotulo, €/asukas]]&gt;0,(Tasaus[[#This Row],[Erotus = tasausraja - laskennallinen verotulo, €/asukas]]*$B$7),(Tasaus[[#This Row],[Erotus = tasausraja - laskennallinen verotulo, €/asukas]]*$B$8))</f>
        <v>-161.13250501560472</v>
      </c>
      <c r="O88" s="378">
        <f>Tasaus[[#This Row],[Tasaus,  €/asukas]]*Tasaus[[#This Row],[Asukasluku 31.12.2021]]</f>
        <v>-1675133.5221422266</v>
      </c>
      <c r="Q88" s="116"/>
      <c r="R88" s="117"/>
      <c r="S88" s="118"/>
    </row>
    <row r="89" spans="1:19" x14ac:dyDescent="0.25">
      <c r="A89" s="269">
        <v>236</v>
      </c>
      <c r="B89" s="13" t="s">
        <v>454</v>
      </c>
      <c r="C89" s="270">
        <v>4196</v>
      </c>
      <c r="D89" s="271">
        <v>22</v>
      </c>
      <c r="E89" s="271">
        <f>Tasaus[[#This Row],[Tuloveroprosentti 2022]]-12.64</f>
        <v>9.36</v>
      </c>
      <c r="F89" s="14">
        <v>13392403.34</v>
      </c>
      <c r="G89" s="14">
        <f>Tasaus[[#This Row],[Kunnallisvero (maksuunpantu), €]]*100/Tasaus[[#This Row],[Tuloveroprosentti 2022]]</f>
        <v>60874560.636363633</v>
      </c>
      <c r="H89" s="272">
        <f>Tasaus[[#This Row],[Verotettava tulo (kunnallisvero), €]]*($E$11/100)</f>
        <v>4486455.118900001</v>
      </c>
      <c r="I89" s="14">
        <v>674608.75050041883</v>
      </c>
      <c r="J89" s="15">
        <v>542548.9436</v>
      </c>
      <c r="K89" s="15">
        <f>SUM(Tasaus[[#This Row],[Laskennallinen kunnallisvero, €]:[Laskennallinen kiinteistövero, €]])</f>
        <v>5703612.8130004201</v>
      </c>
      <c r="L89" s="15">
        <f>Tasaus[[#This Row],[Laskennallinen verotulo yhteensä, €]]/Tasaus[[#This Row],[Asukasluku 31.12.2021]]</f>
        <v>1359.2976198761726</v>
      </c>
      <c r="M89" s="34">
        <f>$L$11-Tasaus[[#This Row],[Laskennallinen verotulo yhteensä, €/asukas (=tasausraja)]]</f>
        <v>597.65238012382747</v>
      </c>
      <c r="N89" s="377">
        <f>IF(Tasaus[[#This Row],[Erotus = tasausraja - laskennallinen verotulo, €/asukas]]&gt;0,(Tasaus[[#This Row],[Erotus = tasausraja - laskennallinen verotulo, €/asukas]]*$B$7),(Tasaus[[#This Row],[Erotus = tasausraja - laskennallinen verotulo, €/asukas]]*$B$8))</f>
        <v>537.88714211144475</v>
      </c>
      <c r="O89" s="378">
        <f>Tasaus[[#This Row],[Tasaus,  €/asukas]]*Tasaus[[#This Row],[Asukasluku 31.12.2021]]</f>
        <v>2256974.4482996222</v>
      </c>
      <c r="Q89" s="116"/>
      <c r="R89" s="117"/>
      <c r="S89" s="118"/>
    </row>
    <row r="90" spans="1:19" x14ac:dyDescent="0.25">
      <c r="A90" s="269">
        <v>239</v>
      </c>
      <c r="B90" s="13" t="s">
        <v>455</v>
      </c>
      <c r="C90" s="270">
        <v>2095</v>
      </c>
      <c r="D90" s="271">
        <v>20.500000000000004</v>
      </c>
      <c r="E90" s="271">
        <f>Tasaus[[#This Row],[Tuloveroprosentti 2022]]-12.64</f>
        <v>7.860000000000003</v>
      </c>
      <c r="F90" s="14">
        <v>5981509.1299999999</v>
      </c>
      <c r="G90" s="14">
        <f>Tasaus[[#This Row],[Kunnallisvero (maksuunpantu), €]]*100/Tasaus[[#This Row],[Tuloveroprosentti 2022]]</f>
        <v>29178093.317073166</v>
      </c>
      <c r="H90" s="272">
        <f>Tasaus[[#This Row],[Verotettava tulo (kunnallisvero), €]]*($E$11/100)</f>
        <v>2150425.4774682927</v>
      </c>
      <c r="I90" s="14">
        <v>771684.10788973386</v>
      </c>
      <c r="J90" s="15">
        <v>298985.90905000002</v>
      </c>
      <c r="K90" s="15">
        <f>SUM(Tasaus[[#This Row],[Laskennallinen kunnallisvero, €]:[Laskennallinen kiinteistövero, €]])</f>
        <v>3221095.4944080263</v>
      </c>
      <c r="L90" s="15">
        <f>Tasaus[[#This Row],[Laskennallinen verotulo yhteensä, €]]/Tasaus[[#This Row],[Asukasluku 31.12.2021]]</f>
        <v>1537.5157491207763</v>
      </c>
      <c r="M90" s="34">
        <f>$L$11-Tasaus[[#This Row],[Laskennallinen verotulo yhteensä, €/asukas (=tasausraja)]]</f>
        <v>419.43425087922378</v>
      </c>
      <c r="N90" s="377">
        <f>IF(Tasaus[[#This Row],[Erotus = tasausraja - laskennallinen verotulo, €/asukas]]&gt;0,(Tasaus[[#This Row],[Erotus = tasausraja - laskennallinen verotulo, €/asukas]]*$B$7),(Tasaus[[#This Row],[Erotus = tasausraja - laskennallinen verotulo, €/asukas]]*$B$8))</f>
        <v>377.4908257913014</v>
      </c>
      <c r="O90" s="378">
        <f>Tasaus[[#This Row],[Tasaus,  €/asukas]]*Tasaus[[#This Row],[Asukasluku 31.12.2021]]</f>
        <v>790843.28003277641</v>
      </c>
      <c r="Q90" s="116"/>
      <c r="R90" s="117"/>
      <c r="S90" s="118"/>
    </row>
    <row r="91" spans="1:19" x14ac:dyDescent="0.25">
      <c r="A91" s="269">
        <v>240</v>
      </c>
      <c r="B91" s="13" t="s">
        <v>456</v>
      </c>
      <c r="C91" s="270">
        <v>19982</v>
      </c>
      <c r="D91" s="271">
        <v>21.750000000000004</v>
      </c>
      <c r="E91" s="271">
        <f>Tasaus[[#This Row],[Tuloveroprosentti 2022]]-12.64</f>
        <v>9.110000000000003</v>
      </c>
      <c r="F91" s="14">
        <v>78186954.409999996</v>
      </c>
      <c r="G91" s="14">
        <f>Tasaus[[#This Row],[Kunnallisvero (maksuunpantu), €]]*100/Tasaus[[#This Row],[Tuloveroprosentti 2022]]</f>
        <v>359480250.16091949</v>
      </c>
      <c r="H91" s="272">
        <f>Tasaus[[#This Row],[Verotettava tulo (kunnallisvero), €]]*($E$11/100)</f>
        <v>26493694.436859772</v>
      </c>
      <c r="I91" s="14">
        <v>3504672.2911632075</v>
      </c>
      <c r="J91" s="15">
        <v>2978850.8482500003</v>
      </c>
      <c r="K91" s="15">
        <f>SUM(Tasaus[[#This Row],[Laskennallinen kunnallisvero, €]:[Laskennallinen kiinteistövero, €]])</f>
        <v>32977217.576272979</v>
      </c>
      <c r="L91" s="15">
        <f>Tasaus[[#This Row],[Laskennallinen verotulo yhteensä, €]]/Tasaus[[#This Row],[Asukasluku 31.12.2021]]</f>
        <v>1650.3461903849955</v>
      </c>
      <c r="M91" s="34">
        <f>$L$11-Tasaus[[#This Row],[Laskennallinen verotulo yhteensä, €/asukas (=tasausraja)]]</f>
        <v>306.60380961500459</v>
      </c>
      <c r="N91" s="377">
        <f>IF(Tasaus[[#This Row],[Erotus = tasausraja - laskennallinen verotulo, €/asukas]]&gt;0,(Tasaus[[#This Row],[Erotus = tasausraja - laskennallinen verotulo, €/asukas]]*$B$7),(Tasaus[[#This Row],[Erotus = tasausraja - laskennallinen verotulo, €/asukas]]*$B$8))</f>
        <v>275.94342865350416</v>
      </c>
      <c r="O91" s="378">
        <f>Tasaus[[#This Row],[Tasaus,  €/asukas]]*Tasaus[[#This Row],[Asukasluku 31.12.2021]]</f>
        <v>5513901.5913543198</v>
      </c>
      <c r="Q91" s="116"/>
      <c r="R91" s="117"/>
      <c r="S91" s="118"/>
    </row>
    <row r="92" spans="1:19" x14ac:dyDescent="0.25">
      <c r="A92" s="269">
        <v>241</v>
      </c>
      <c r="B92" s="13" t="s">
        <v>457</v>
      </c>
      <c r="C92" s="270">
        <v>7904</v>
      </c>
      <c r="D92" s="271">
        <v>21.25</v>
      </c>
      <c r="E92" s="271">
        <f>Tasaus[[#This Row],[Tuloveroprosentti 2022]]-12.64</f>
        <v>8.61</v>
      </c>
      <c r="F92" s="14">
        <v>32966413.550000001</v>
      </c>
      <c r="G92" s="14">
        <f>Tasaus[[#This Row],[Kunnallisvero (maksuunpantu), €]]*100/Tasaus[[#This Row],[Tuloveroprosentti 2022]]</f>
        <v>155136063.7647059</v>
      </c>
      <c r="H92" s="272">
        <f>Tasaus[[#This Row],[Verotettava tulo (kunnallisvero), €]]*($E$11/100)</f>
        <v>11433527.899458827</v>
      </c>
      <c r="I92" s="14">
        <v>1248823.357263353</v>
      </c>
      <c r="J92" s="15">
        <v>952877.15705000015</v>
      </c>
      <c r="K92" s="15">
        <f>SUM(Tasaus[[#This Row],[Laskennallinen kunnallisvero, €]:[Laskennallinen kiinteistövero, €]])</f>
        <v>13635228.413772181</v>
      </c>
      <c r="L92" s="15">
        <f>Tasaus[[#This Row],[Laskennallinen verotulo yhteensä, €]]/Tasaus[[#This Row],[Asukasluku 31.12.2021]]</f>
        <v>1725.1048094347395</v>
      </c>
      <c r="M92" s="34">
        <f>$L$11-Tasaus[[#This Row],[Laskennallinen verotulo yhteensä, €/asukas (=tasausraja)]]</f>
        <v>231.84519056526051</v>
      </c>
      <c r="N92" s="377">
        <f>IF(Tasaus[[#This Row],[Erotus = tasausraja - laskennallinen verotulo, €/asukas]]&gt;0,(Tasaus[[#This Row],[Erotus = tasausraja - laskennallinen verotulo, €/asukas]]*$B$7),(Tasaus[[#This Row],[Erotus = tasausraja - laskennallinen verotulo, €/asukas]]*$B$8))</f>
        <v>208.66067150873445</v>
      </c>
      <c r="O92" s="378">
        <f>Tasaus[[#This Row],[Tasaus,  €/asukas]]*Tasaus[[#This Row],[Asukasluku 31.12.2021]]</f>
        <v>1649253.9476050371</v>
      </c>
      <c r="Q92" s="116"/>
      <c r="R92" s="117"/>
      <c r="S92" s="118"/>
    </row>
    <row r="93" spans="1:19" x14ac:dyDescent="0.25">
      <c r="A93" s="269">
        <v>244</v>
      </c>
      <c r="B93" s="13" t="s">
        <v>458</v>
      </c>
      <c r="C93" s="270">
        <v>19116</v>
      </c>
      <c r="D93" s="271">
        <v>20.5</v>
      </c>
      <c r="E93" s="271">
        <f>Tasaus[[#This Row],[Tuloveroprosentti 2022]]-12.64</f>
        <v>7.8599999999999994</v>
      </c>
      <c r="F93" s="14">
        <v>76037997.040000007</v>
      </c>
      <c r="G93" s="14">
        <f>Tasaus[[#This Row],[Kunnallisvero (maksuunpantu), €]]*100/Tasaus[[#This Row],[Tuloveroprosentti 2022]]</f>
        <v>370917058.73170733</v>
      </c>
      <c r="H93" s="272">
        <f>Tasaus[[#This Row],[Verotettava tulo (kunnallisvero), €]]*($E$11/100)</f>
        <v>27336587.228526838</v>
      </c>
      <c r="I93" s="14">
        <v>3636265.4794561751</v>
      </c>
      <c r="J93" s="15">
        <v>2368476.7890500003</v>
      </c>
      <c r="K93" s="15">
        <f>SUM(Tasaus[[#This Row],[Laskennallinen kunnallisvero, €]:[Laskennallinen kiinteistövero, €]])</f>
        <v>33341329.497033015</v>
      </c>
      <c r="L93" s="15">
        <f>Tasaus[[#This Row],[Laskennallinen verotulo yhteensä, €]]/Tasaus[[#This Row],[Asukasluku 31.12.2021]]</f>
        <v>1744.1582704034847</v>
      </c>
      <c r="M93" s="34">
        <f>$L$11-Tasaus[[#This Row],[Laskennallinen verotulo yhteensä, €/asukas (=tasausraja)]]</f>
        <v>212.79172959651532</v>
      </c>
      <c r="N93" s="377">
        <f>IF(Tasaus[[#This Row],[Erotus = tasausraja - laskennallinen verotulo, €/asukas]]&gt;0,(Tasaus[[#This Row],[Erotus = tasausraja - laskennallinen verotulo, €/asukas]]*$B$7),(Tasaus[[#This Row],[Erotus = tasausraja - laskennallinen verotulo, €/asukas]]*$B$8))</f>
        <v>191.51255663686379</v>
      </c>
      <c r="O93" s="378">
        <f>Tasaus[[#This Row],[Tasaus,  €/asukas]]*Tasaus[[#This Row],[Asukasluku 31.12.2021]]</f>
        <v>3660954.0326702883</v>
      </c>
      <c r="Q93" s="116"/>
      <c r="R93" s="117"/>
      <c r="S93" s="118"/>
    </row>
    <row r="94" spans="1:19" x14ac:dyDescent="0.25">
      <c r="A94" s="269">
        <v>245</v>
      </c>
      <c r="B94" s="13" t="s">
        <v>459</v>
      </c>
      <c r="C94" s="270">
        <v>37232</v>
      </c>
      <c r="D94" s="271">
        <v>19.25</v>
      </c>
      <c r="E94" s="271">
        <f>Tasaus[[#This Row],[Tuloveroprosentti 2022]]-12.64</f>
        <v>6.6099999999999994</v>
      </c>
      <c r="F94" s="14">
        <v>154224101.40000001</v>
      </c>
      <c r="G94" s="14">
        <f>Tasaus[[#This Row],[Kunnallisvero (maksuunpantu), €]]*100/Tasaus[[#This Row],[Tuloveroprosentti 2022]]</f>
        <v>801164163.11688316</v>
      </c>
      <c r="H94" s="272">
        <f>Tasaus[[#This Row],[Verotettava tulo (kunnallisvero), €]]*($E$11/100)</f>
        <v>59045798.821714304</v>
      </c>
      <c r="I94" s="14">
        <v>7708026.212097683</v>
      </c>
      <c r="J94" s="15">
        <v>5628512.1041000001</v>
      </c>
      <c r="K94" s="15">
        <f>SUM(Tasaus[[#This Row],[Laskennallinen kunnallisvero, €]:[Laskennallinen kiinteistövero, €]])</f>
        <v>72382337.13791199</v>
      </c>
      <c r="L94" s="15">
        <f>Tasaus[[#This Row],[Laskennallinen verotulo yhteensä, €]]/Tasaus[[#This Row],[Asukasluku 31.12.2021]]</f>
        <v>1944.0894160376017</v>
      </c>
      <c r="M94" s="34">
        <f>$L$11-Tasaus[[#This Row],[Laskennallinen verotulo yhteensä, €/asukas (=tasausraja)]]</f>
        <v>12.860583962398323</v>
      </c>
      <c r="N94" s="377">
        <f>IF(Tasaus[[#This Row],[Erotus = tasausraja - laskennallinen verotulo, €/asukas]]&gt;0,(Tasaus[[#This Row],[Erotus = tasausraja - laskennallinen verotulo, €/asukas]]*$B$7),(Tasaus[[#This Row],[Erotus = tasausraja - laskennallinen verotulo, €/asukas]]*$B$8))</f>
        <v>11.57452556615849</v>
      </c>
      <c r="O94" s="378">
        <f>Tasaus[[#This Row],[Tasaus,  €/asukas]]*Tasaus[[#This Row],[Asukasluku 31.12.2021]]</f>
        <v>430942.73587921291</v>
      </c>
      <c r="Q94" s="116"/>
      <c r="R94" s="117"/>
      <c r="S94" s="118"/>
    </row>
    <row r="95" spans="1:19" x14ac:dyDescent="0.25">
      <c r="A95" s="269">
        <v>249</v>
      </c>
      <c r="B95" s="13" t="s">
        <v>460</v>
      </c>
      <c r="C95" s="270">
        <v>9443</v>
      </c>
      <c r="D95" s="271">
        <v>21.75</v>
      </c>
      <c r="E95" s="271">
        <f>Tasaus[[#This Row],[Tuloveroprosentti 2022]]-12.64</f>
        <v>9.11</v>
      </c>
      <c r="F95" s="14">
        <v>31887766.780000001</v>
      </c>
      <c r="G95" s="14">
        <f>Tasaus[[#This Row],[Kunnallisvero (maksuunpantu), €]]*100/Tasaus[[#This Row],[Tuloveroprosentti 2022]]</f>
        <v>146610421.9770115</v>
      </c>
      <c r="H95" s="272">
        <f>Tasaus[[#This Row],[Verotettava tulo (kunnallisvero), €]]*($E$11/100)</f>
        <v>10805188.09970575</v>
      </c>
      <c r="I95" s="14">
        <v>2466018.9565779511</v>
      </c>
      <c r="J95" s="15">
        <v>1458106.3813</v>
      </c>
      <c r="K95" s="15">
        <f>SUM(Tasaus[[#This Row],[Laskennallinen kunnallisvero, €]:[Laskennallinen kiinteistövero, €]])</f>
        <v>14729313.437583702</v>
      </c>
      <c r="L95" s="15">
        <f>Tasaus[[#This Row],[Laskennallinen verotulo yhteensä, €]]/Tasaus[[#This Row],[Asukasluku 31.12.2021]]</f>
        <v>1559.8129236030607</v>
      </c>
      <c r="M95" s="34">
        <f>$L$11-Tasaus[[#This Row],[Laskennallinen verotulo yhteensä, €/asukas (=tasausraja)]]</f>
        <v>397.13707639693939</v>
      </c>
      <c r="N95" s="377">
        <f>IF(Tasaus[[#This Row],[Erotus = tasausraja - laskennallinen verotulo, €/asukas]]&gt;0,(Tasaus[[#This Row],[Erotus = tasausraja - laskennallinen verotulo, €/asukas]]*$B$7),(Tasaus[[#This Row],[Erotus = tasausraja - laskennallinen verotulo, €/asukas]]*$B$8))</f>
        <v>357.42336875724544</v>
      </c>
      <c r="O95" s="378">
        <f>Tasaus[[#This Row],[Tasaus,  €/asukas]]*Tasaus[[#This Row],[Asukasluku 31.12.2021]]</f>
        <v>3375148.8711746689</v>
      </c>
      <c r="Q95" s="116"/>
      <c r="R95" s="117"/>
      <c r="S95" s="118"/>
    </row>
    <row r="96" spans="1:19" x14ac:dyDescent="0.25">
      <c r="A96" s="269">
        <v>250</v>
      </c>
      <c r="B96" s="13" t="s">
        <v>461</v>
      </c>
      <c r="C96" s="270">
        <v>1808</v>
      </c>
      <c r="D96" s="271">
        <v>21.5</v>
      </c>
      <c r="E96" s="271">
        <f>Tasaus[[#This Row],[Tuloveroprosentti 2022]]-12.64</f>
        <v>8.86</v>
      </c>
      <c r="F96" s="14">
        <v>4969473.0199999996</v>
      </c>
      <c r="G96" s="14">
        <f>Tasaus[[#This Row],[Kunnallisvero (maksuunpantu), €]]*100/Tasaus[[#This Row],[Tuloveroprosentti 2022]]</f>
        <v>23113827.999999996</v>
      </c>
      <c r="H96" s="272">
        <f>Tasaus[[#This Row],[Verotettava tulo (kunnallisvero), €]]*($E$11/100)</f>
        <v>1703489.1236</v>
      </c>
      <c r="I96" s="14">
        <v>667708.57506928581</v>
      </c>
      <c r="J96" s="15">
        <v>277624.71455000003</v>
      </c>
      <c r="K96" s="15">
        <f>SUM(Tasaus[[#This Row],[Laskennallinen kunnallisvero, €]:[Laskennallinen kiinteistövero, €]])</f>
        <v>2648822.4132192861</v>
      </c>
      <c r="L96" s="15">
        <f>Tasaus[[#This Row],[Laskennallinen verotulo yhteensä, €]]/Tasaus[[#This Row],[Asukasluku 31.12.2021]]</f>
        <v>1465.0566444796937</v>
      </c>
      <c r="M96" s="34">
        <f>$L$11-Tasaus[[#This Row],[Laskennallinen verotulo yhteensä, €/asukas (=tasausraja)]]</f>
        <v>491.89335552030639</v>
      </c>
      <c r="N96" s="377">
        <f>IF(Tasaus[[#This Row],[Erotus = tasausraja - laskennallinen verotulo, €/asukas]]&gt;0,(Tasaus[[#This Row],[Erotus = tasausraja - laskennallinen verotulo, €/asukas]]*$B$7),(Tasaus[[#This Row],[Erotus = tasausraja - laskennallinen verotulo, €/asukas]]*$B$8))</f>
        <v>442.70401996827576</v>
      </c>
      <c r="O96" s="378">
        <f>Tasaus[[#This Row],[Tasaus,  €/asukas]]*Tasaus[[#This Row],[Asukasluku 31.12.2021]]</f>
        <v>800408.86810264259</v>
      </c>
      <c r="Q96" s="116"/>
      <c r="R96" s="117"/>
      <c r="S96" s="118"/>
    </row>
    <row r="97" spans="1:19" x14ac:dyDescent="0.25">
      <c r="A97" s="269">
        <v>256</v>
      </c>
      <c r="B97" s="13" t="s">
        <v>462</v>
      </c>
      <c r="C97" s="270">
        <v>1581</v>
      </c>
      <c r="D97" s="271">
        <v>21.5</v>
      </c>
      <c r="E97" s="271">
        <f>Tasaus[[#This Row],[Tuloveroprosentti 2022]]-12.64</f>
        <v>8.86</v>
      </c>
      <c r="F97" s="14">
        <v>3978735.98</v>
      </c>
      <c r="G97" s="14">
        <f>Tasaus[[#This Row],[Kunnallisvero (maksuunpantu), €]]*100/Tasaus[[#This Row],[Tuloveroprosentti 2022]]</f>
        <v>18505748.744186047</v>
      </c>
      <c r="H97" s="272">
        <f>Tasaus[[#This Row],[Verotettava tulo (kunnallisvero), €]]*($E$11/100)</f>
        <v>1363873.6824465119</v>
      </c>
      <c r="I97" s="14">
        <v>580000.70452042739</v>
      </c>
      <c r="J97" s="15">
        <v>203503.89835</v>
      </c>
      <c r="K97" s="15">
        <f>SUM(Tasaus[[#This Row],[Laskennallinen kunnallisvero, €]:[Laskennallinen kiinteistövero, €]])</f>
        <v>2147378.2853169395</v>
      </c>
      <c r="L97" s="15">
        <f>Tasaus[[#This Row],[Laskennallinen verotulo yhteensä, €]]/Tasaus[[#This Row],[Asukasluku 31.12.2021]]</f>
        <v>1358.240534672321</v>
      </c>
      <c r="M97" s="34">
        <f>$L$11-Tasaus[[#This Row],[Laskennallinen verotulo yhteensä, €/asukas (=tasausraja)]]</f>
        <v>598.70946532767903</v>
      </c>
      <c r="N97" s="377">
        <f>IF(Tasaus[[#This Row],[Erotus = tasausraja - laskennallinen verotulo, €/asukas]]&gt;0,(Tasaus[[#This Row],[Erotus = tasausraja - laskennallinen verotulo, €/asukas]]*$B$7),(Tasaus[[#This Row],[Erotus = tasausraja - laskennallinen verotulo, €/asukas]]*$B$8))</f>
        <v>538.83851879491112</v>
      </c>
      <c r="O97" s="378">
        <f>Tasaus[[#This Row],[Tasaus,  €/asukas]]*Tasaus[[#This Row],[Asukasluku 31.12.2021]]</f>
        <v>851903.69821475446</v>
      </c>
      <c r="Q97" s="116"/>
      <c r="R97" s="117"/>
      <c r="S97" s="118"/>
    </row>
    <row r="98" spans="1:19" x14ac:dyDescent="0.25">
      <c r="A98" s="269">
        <v>257</v>
      </c>
      <c r="B98" s="13" t="s">
        <v>463</v>
      </c>
      <c r="C98" s="270">
        <v>40433</v>
      </c>
      <c r="D98" s="271">
        <v>19.75</v>
      </c>
      <c r="E98" s="271">
        <f>Tasaus[[#This Row],[Tuloveroprosentti 2022]]-12.64</f>
        <v>7.1099999999999994</v>
      </c>
      <c r="F98" s="14">
        <v>202863211.78999999</v>
      </c>
      <c r="G98" s="14">
        <f>Tasaus[[#This Row],[Kunnallisvero (maksuunpantu), €]]*100/Tasaus[[#This Row],[Tuloveroprosentti 2022]]</f>
        <v>1027155502.7341772</v>
      </c>
      <c r="H98" s="272">
        <f>Tasaus[[#This Row],[Verotettava tulo (kunnallisvero), €]]*($E$11/100)</f>
        <v>75701360.551508874</v>
      </c>
      <c r="I98" s="14">
        <v>5573223.792370066</v>
      </c>
      <c r="J98" s="15">
        <v>7426716.1007000012</v>
      </c>
      <c r="K98" s="15">
        <f>SUM(Tasaus[[#This Row],[Laskennallinen kunnallisvero, €]:[Laskennallinen kiinteistövero, €]])</f>
        <v>88701300.444578946</v>
      </c>
      <c r="L98" s="15">
        <f>Tasaus[[#This Row],[Laskennallinen verotulo yhteensä, €]]/Tasaus[[#This Row],[Asukasluku 31.12.2021]]</f>
        <v>2193.7847907545556</v>
      </c>
      <c r="M98" s="34">
        <f>$L$11-Tasaus[[#This Row],[Laskennallinen verotulo yhteensä, €/asukas (=tasausraja)]]</f>
        <v>-236.83479075455557</v>
      </c>
      <c r="N98" s="377">
        <f>IF(Tasaus[[#This Row],[Erotus = tasausraja - laskennallinen verotulo, €/asukas]]&gt;0,(Tasaus[[#This Row],[Erotus = tasausraja - laskennallinen verotulo, €/asukas]]*$B$7),(Tasaus[[#This Row],[Erotus = tasausraja - laskennallinen verotulo, €/asukas]]*$B$8))</f>
        <v>-23.683479075455558</v>
      </c>
      <c r="O98" s="378">
        <f>Tasaus[[#This Row],[Tasaus,  €/asukas]]*Tasaus[[#This Row],[Asukasluku 31.12.2021]]</f>
        <v>-957594.10945789458</v>
      </c>
      <c r="Q98" s="116"/>
      <c r="R98" s="117"/>
      <c r="S98" s="118"/>
    </row>
    <row r="99" spans="1:19" x14ac:dyDescent="0.25">
      <c r="A99" s="269">
        <v>260</v>
      </c>
      <c r="B99" s="13" t="s">
        <v>464</v>
      </c>
      <c r="C99" s="270">
        <v>9877</v>
      </c>
      <c r="D99" s="271">
        <v>20.75</v>
      </c>
      <c r="E99" s="271">
        <f>Tasaus[[#This Row],[Tuloveroprosentti 2022]]-12.64</f>
        <v>8.11</v>
      </c>
      <c r="F99" s="14">
        <v>27405727.600000001</v>
      </c>
      <c r="G99" s="14">
        <f>Tasaus[[#This Row],[Kunnallisvero (maksuunpantu), €]]*100/Tasaus[[#This Row],[Tuloveroprosentti 2022]]</f>
        <v>132075795.6626506</v>
      </c>
      <c r="H99" s="272">
        <f>Tasaus[[#This Row],[Verotettava tulo (kunnallisvero), €]]*($E$11/100)</f>
        <v>9733986.1403373517</v>
      </c>
      <c r="I99" s="14">
        <v>2190078.8525294792</v>
      </c>
      <c r="J99" s="15">
        <v>1549954.2536000002</v>
      </c>
      <c r="K99" s="15">
        <f>SUM(Tasaus[[#This Row],[Laskennallinen kunnallisvero, €]:[Laskennallinen kiinteistövero, €]])</f>
        <v>13474019.24646683</v>
      </c>
      <c r="L99" s="15">
        <f>Tasaus[[#This Row],[Laskennallinen verotulo yhteensä, €]]/Tasaus[[#This Row],[Asukasluku 31.12.2021]]</f>
        <v>1364.1813553170832</v>
      </c>
      <c r="M99" s="34">
        <f>$L$11-Tasaus[[#This Row],[Laskennallinen verotulo yhteensä, €/asukas (=tasausraja)]]</f>
        <v>592.76864468291683</v>
      </c>
      <c r="N99" s="377">
        <f>IF(Tasaus[[#This Row],[Erotus = tasausraja - laskennallinen verotulo, €/asukas]]&gt;0,(Tasaus[[#This Row],[Erotus = tasausraja - laskennallinen verotulo, €/asukas]]*$B$7),(Tasaus[[#This Row],[Erotus = tasausraja - laskennallinen verotulo, €/asukas]]*$B$8))</f>
        <v>533.49178021462512</v>
      </c>
      <c r="O99" s="378">
        <f>Tasaus[[#This Row],[Tasaus,  €/asukas]]*Tasaus[[#This Row],[Asukasluku 31.12.2021]]</f>
        <v>5269298.3131798524</v>
      </c>
      <c r="Q99" s="116"/>
      <c r="R99" s="117"/>
      <c r="S99" s="118"/>
    </row>
    <row r="100" spans="1:19" x14ac:dyDescent="0.25">
      <c r="A100" s="269">
        <v>261</v>
      </c>
      <c r="B100" s="13" t="s">
        <v>465</v>
      </c>
      <c r="C100" s="270">
        <v>6523</v>
      </c>
      <c r="D100" s="271">
        <v>20.25</v>
      </c>
      <c r="E100" s="271">
        <f>Tasaus[[#This Row],[Tuloveroprosentti 2022]]-12.64</f>
        <v>7.6099999999999994</v>
      </c>
      <c r="F100" s="14">
        <v>23582899.739999998</v>
      </c>
      <c r="G100" s="14">
        <f>Tasaus[[#This Row],[Kunnallisvero (maksuunpantu), €]]*100/Tasaus[[#This Row],[Tuloveroprosentti 2022]]</f>
        <v>116458764.14814815</v>
      </c>
      <c r="H100" s="272">
        <f>Tasaus[[#This Row],[Verotettava tulo (kunnallisvero), €]]*($E$11/100)</f>
        <v>8583010.9177185204</v>
      </c>
      <c r="I100" s="14">
        <v>3730189.2433099258</v>
      </c>
      <c r="J100" s="15">
        <v>3704219.3815000001</v>
      </c>
      <c r="K100" s="15">
        <f>SUM(Tasaus[[#This Row],[Laskennallinen kunnallisvero, €]:[Laskennallinen kiinteistövero, €]])</f>
        <v>16017419.542528447</v>
      </c>
      <c r="L100" s="15">
        <f>Tasaus[[#This Row],[Laskennallinen verotulo yhteensä, €]]/Tasaus[[#This Row],[Asukasluku 31.12.2021]]</f>
        <v>2455.5295941328295</v>
      </c>
      <c r="M100" s="34">
        <f>$L$11-Tasaus[[#This Row],[Laskennallinen verotulo yhteensä, €/asukas (=tasausraja)]]</f>
        <v>-498.57959413282947</v>
      </c>
      <c r="N100" s="377">
        <f>IF(Tasaus[[#This Row],[Erotus = tasausraja - laskennallinen verotulo, €/asukas]]&gt;0,(Tasaus[[#This Row],[Erotus = tasausraja - laskennallinen verotulo, €/asukas]]*$B$7),(Tasaus[[#This Row],[Erotus = tasausraja - laskennallinen verotulo, €/asukas]]*$B$8))</f>
        <v>-49.857959413282948</v>
      </c>
      <c r="O100" s="378">
        <f>Tasaus[[#This Row],[Tasaus,  €/asukas]]*Tasaus[[#This Row],[Asukasluku 31.12.2021]]</f>
        <v>-325223.46925284469</v>
      </c>
      <c r="Q100" s="116"/>
      <c r="R100" s="117"/>
      <c r="S100" s="118"/>
    </row>
    <row r="101" spans="1:19" x14ac:dyDescent="0.25">
      <c r="A101" s="269">
        <v>263</v>
      </c>
      <c r="B101" s="13" t="s">
        <v>466</v>
      </c>
      <c r="C101" s="270">
        <v>7759</v>
      </c>
      <c r="D101" s="271">
        <v>21.75</v>
      </c>
      <c r="E101" s="271">
        <f>Tasaus[[#This Row],[Tuloveroprosentti 2022]]-12.64</f>
        <v>9.11</v>
      </c>
      <c r="F101" s="14">
        <v>21962361.18</v>
      </c>
      <c r="G101" s="14">
        <f>Tasaus[[#This Row],[Kunnallisvero (maksuunpantu), €]]*100/Tasaus[[#This Row],[Tuloveroprosentti 2022]]</f>
        <v>100976373.24137931</v>
      </c>
      <c r="H101" s="272">
        <f>Tasaus[[#This Row],[Verotettava tulo (kunnallisvero), €]]*($E$11/100)</f>
        <v>7441958.7078896565</v>
      </c>
      <c r="I101" s="14">
        <v>1831874.6542675011</v>
      </c>
      <c r="J101" s="15">
        <v>907781.88010000018</v>
      </c>
      <c r="K101" s="15">
        <f>SUM(Tasaus[[#This Row],[Laskennallinen kunnallisvero, €]:[Laskennallinen kiinteistövero, €]])</f>
        <v>10181615.242257159</v>
      </c>
      <c r="L101" s="15">
        <f>Tasaus[[#This Row],[Laskennallinen verotulo yhteensä, €]]/Tasaus[[#This Row],[Asukasluku 31.12.2021]]</f>
        <v>1312.2329220591776</v>
      </c>
      <c r="M101" s="34">
        <f>$L$11-Tasaus[[#This Row],[Laskennallinen verotulo yhteensä, €/asukas (=tasausraja)]]</f>
        <v>644.71707794082249</v>
      </c>
      <c r="N101" s="377">
        <f>IF(Tasaus[[#This Row],[Erotus = tasausraja - laskennallinen verotulo, €/asukas]]&gt;0,(Tasaus[[#This Row],[Erotus = tasausraja - laskennallinen verotulo, €/asukas]]*$B$7),(Tasaus[[#This Row],[Erotus = tasausraja - laskennallinen verotulo, €/asukas]]*$B$8))</f>
        <v>580.24537014674024</v>
      </c>
      <c r="O101" s="378">
        <f>Tasaus[[#This Row],[Tasaus,  €/asukas]]*Tasaus[[#This Row],[Asukasluku 31.12.2021]]</f>
        <v>4502123.8269685572</v>
      </c>
      <c r="Q101" s="116"/>
      <c r="R101" s="117"/>
      <c r="S101" s="118"/>
    </row>
    <row r="102" spans="1:19" x14ac:dyDescent="0.25">
      <c r="A102" s="269">
        <v>265</v>
      </c>
      <c r="B102" s="13" t="s">
        <v>467</v>
      </c>
      <c r="C102" s="270">
        <v>1088</v>
      </c>
      <c r="D102" s="271">
        <v>21.75</v>
      </c>
      <c r="E102" s="271">
        <f>Tasaus[[#This Row],[Tuloveroprosentti 2022]]-12.64</f>
        <v>9.11</v>
      </c>
      <c r="F102" s="14">
        <v>2740219.96</v>
      </c>
      <c r="G102" s="14">
        <f>Tasaus[[#This Row],[Kunnallisvero (maksuunpantu), €]]*100/Tasaus[[#This Row],[Tuloveroprosentti 2022]]</f>
        <v>12598712.459770115</v>
      </c>
      <c r="H102" s="272">
        <f>Tasaus[[#This Row],[Verotettava tulo (kunnallisvero), €]]*($E$11/100)</f>
        <v>928525.10828505771</v>
      </c>
      <c r="I102" s="14">
        <v>580977.16826093011</v>
      </c>
      <c r="J102" s="15">
        <v>227730.92445000002</v>
      </c>
      <c r="K102" s="15">
        <f>SUM(Tasaus[[#This Row],[Laskennallinen kunnallisvero, €]:[Laskennallinen kiinteistövero, €]])</f>
        <v>1737233.200995988</v>
      </c>
      <c r="L102" s="15">
        <f>Tasaus[[#This Row],[Laskennallinen verotulo yhteensä, €]]/Tasaus[[#This Row],[Asukasluku 31.12.2021]]</f>
        <v>1596.7216920919006</v>
      </c>
      <c r="M102" s="34">
        <f>$L$11-Tasaus[[#This Row],[Laskennallinen verotulo yhteensä, €/asukas (=tasausraja)]]</f>
        <v>360.2283079080994</v>
      </c>
      <c r="N102" s="377">
        <f>IF(Tasaus[[#This Row],[Erotus = tasausraja - laskennallinen verotulo, €/asukas]]&gt;0,(Tasaus[[#This Row],[Erotus = tasausraja - laskennallinen verotulo, €/asukas]]*$B$7),(Tasaus[[#This Row],[Erotus = tasausraja - laskennallinen verotulo, €/asukas]]*$B$8))</f>
        <v>324.20547711728949</v>
      </c>
      <c r="O102" s="378">
        <f>Tasaus[[#This Row],[Tasaus,  €/asukas]]*Tasaus[[#This Row],[Asukasluku 31.12.2021]]</f>
        <v>352735.55910361098</v>
      </c>
      <c r="Q102" s="116"/>
      <c r="R102" s="117"/>
      <c r="S102" s="118"/>
    </row>
    <row r="103" spans="1:19" x14ac:dyDescent="0.25">
      <c r="A103" s="269">
        <v>271</v>
      </c>
      <c r="B103" s="13" t="s">
        <v>468</v>
      </c>
      <c r="C103" s="270">
        <v>6951</v>
      </c>
      <c r="D103" s="271">
        <v>21.75</v>
      </c>
      <c r="E103" s="271">
        <f>Tasaus[[#This Row],[Tuloveroprosentti 2022]]-12.64</f>
        <v>9.11</v>
      </c>
      <c r="F103" s="14">
        <v>23648932.789999999</v>
      </c>
      <c r="G103" s="14">
        <f>Tasaus[[#This Row],[Kunnallisvero (maksuunpantu), €]]*100/Tasaus[[#This Row],[Tuloveroprosentti 2022]]</f>
        <v>108730725.47126436</v>
      </c>
      <c r="H103" s="272">
        <f>Tasaus[[#This Row],[Verotettava tulo (kunnallisvero), €]]*($E$11/100)</f>
        <v>8013454.4672321854</v>
      </c>
      <c r="I103" s="14">
        <v>1226846.0694592379</v>
      </c>
      <c r="J103" s="15">
        <v>1052160.4388000001</v>
      </c>
      <c r="K103" s="15">
        <f>SUM(Tasaus[[#This Row],[Laskennallinen kunnallisvero, €]:[Laskennallinen kiinteistövero, €]])</f>
        <v>10292460.975491423</v>
      </c>
      <c r="L103" s="15">
        <f>Tasaus[[#This Row],[Laskennallinen verotulo yhteensä, €]]/Tasaus[[#This Row],[Asukasluku 31.12.2021]]</f>
        <v>1480.7165840154544</v>
      </c>
      <c r="M103" s="34">
        <f>$L$11-Tasaus[[#This Row],[Laskennallinen verotulo yhteensä, €/asukas (=tasausraja)]]</f>
        <v>476.23341598454567</v>
      </c>
      <c r="N103" s="377">
        <f>IF(Tasaus[[#This Row],[Erotus = tasausraja - laskennallinen verotulo, €/asukas]]&gt;0,(Tasaus[[#This Row],[Erotus = tasausraja - laskennallinen verotulo, €/asukas]]*$B$7),(Tasaus[[#This Row],[Erotus = tasausraja - laskennallinen verotulo, €/asukas]]*$B$8))</f>
        <v>428.61007438609113</v>
      </c>
      <c r="O103" s="378">
        <f>Tasaus[[#This Row],[Tasaus,  €/asukas]]*Tasaus[[#This Row],[Asukasluku 31.12.2021]]</f>
        <v>2979268.6270577195</v>
      </c>
      <c r="Q103" s="116"/>
      <c r="R103" s="117"/>
      <c r="S103" s="118"/>
    </row>
    <row r="104" spans="1:19" x14ac:dyDescent="0.25">
      <c r="A104" s="269">
        <v>272</v>
      </c>
      <c r="B104" s="13" t="s">
        <v>469</v>
      </c>
      <c r="C104" s="270">
        <v>47909</v>
      </c>
      <c r="D104" s="271">
        <v>21.5</v>
      </c>
      <c r="E104" s="271">
        <f>Tasaus[[#This Row],[Tuloveroprosentti 2022]]-12.64</f>
        <v>8.86</v>
      </c>
      <c r="F104" s="14">
        <v>178826501.49000001</v>
      </c>
      <c r="G104" s="14">
        <f>Tasaus[[#This Row],[Kunnallisvero (maksuunpantu), €]]*100/Tasaus[[#This Row],[Tuloveroprosentti 2022]]</f>
        <v>831751169.72093022</v>
      </c>
      <c r="H104" s="272">
        <f>Tasaus[[#This Row],[Verotettava tulo (kunnallisvero), €]]*($E$11/100)</f>
        <v>61300061.20843257</v>
      </c>
      <c r="I104" s="14">
        <v>15540407.083533524</v>
      </c>
      <c r="J104" s="15">
        <v>6805407.0204499997</v>
      </c>
      <c r="K104" s="15">
        <f>SUM(Tasaus[[#This Row],[Laskennallinen kunnallisvero, €]:[Laskennallinen kiinteistövero, €]])</f>
        <v>83645875.312416092</v>
      </c>
      <c r="L104" s="15">
        <f>Tasaus[[#This Row],[Laskennallinen verotulo yhteensä, €]]/Tasaus[[#This Row],[Asukasluku 31.12.2021]]</f>
        <v>1745.9323991821179</v>
      </c>
      <c r="M104" s="34">
        <f>$L$11-Tasaus[[#This Row],[Laskennallinen verotulo yhteensä, €/asukas (=tasausraja)]]</f>
        <v>211.01760081788211</v>
      </c>
      <c r="N104" s="377">
        <f>IF(Tasaus[[#This Row],[Erotus = tasausraja - laskennallinen verotulo, €/asukas]]&gt;0,(Tasaus[[#This Row],[Erotus = tasausraja - laskennallinen verotulo, €/asukas]]*$B$7),(Tasaus[[#This Row],[Erotus = tasausraja - laskennallinen verotulo, €/asukas]]*$B$8))</f>
        <v>189.91584073609391</v>
      </c>
      <c r="O104" s="378">
        <f>Tasaus[[#This Row],[Tasaus,  €/asukas]]*Tasaus[[#This Row],[Asukasluku 31.12.2021]]</f>
        <v>9098678.0138255227</v>
      </c>
      <c r="Q104" s="116"/>
      <c r="R104" s="117"/>
      <c r="S104" s="118"/>
    </row>
    <row r="105" spans="1:19" x14ac:dyDescent="0.25">
      <c r="A105" s="269">
        <v>273</v>
      </c>
      <c r="B105" s="13" t="s">
        <v>470</v>
      </c>
      <c r="C105" s="270">
        <v>3989</v>
      </c>
      <c r="D105" s="271">
        <v>20.5</v>
      </c>
      <c r="E105" s="271">
        <f>Tasaus[[#This Row],[Tuloveroprosentti 2022]]-12.64</f>
        <v>7.8599999999999994</v>
      </c>
      <c r="F105" s="14">
        <v>12866419.880000001</v>
      </c>
      <c r="G105" s="14">
        <f>Tasaus[[#This Row],[Kunnallisvero (maksuunpantu), €]]*100/Tasaus[[#This Row],[Tuloveroprosentti 2022]]</f>
        <v>62763023.804878049</v>
      </c>
      <c r="H105" s="272">
        <f>Tasaus[[#This Row],[Verotettava tulo (kunnallisvero), €]]*($E$11/100)</f>
        <v>4625634.8544195136</v>
      </c>
      <c r="I105" s="14">
        <v>833859.45360958029</v>
      </c>
      <c r="J105" s="15">
        <v>2056974.2205000003</v>
      </c>
      <c r="K105" s="15">
        <f>SUM(Tasaus[[#This Row],[Laskennallinen kunnallisvero, €]:[Laskennallinen kiinteistövero, €]])</f>
        <v>7516468.5285290945</v>
      </c>
      <c r="L105" s="15">
        <f>Tasaus[[#This Row],[Laskennallinen verotulo yhteensä, €]]/Tasaus[[#This Row],[Asukasluku 31.12.2021]]</f>
        <v>1884.298954256479</v>
      </c>
      <c r="M105" s="34">
        <f>$L$11-Tasaus[[#This Row],[Laskennallinen verotulo yhteensä, €/asukas (=tasausraja)]]</f>
        <v>72.651045743521081</v>
      </c>
      <c r="N105" s="377">
        <f>IF(Tasaus[[#This Row],[Erotus = tasausraja - laskennallinen verotulo, €/asukas]]&gt;0,(Tasaus[[#This Row],[Erotus = tasausraja - laskennallinen verotulo, €/asukas]]*$B$7),(Tasaus[[#This Row],[Erotus = tasausraja - laskennallinen verotulo, €/asukas]]*$B$8))</f>
        <v>65.385941169168973</v>
      </c>
      <c r="O105" s="378">
        <f>Tasaus[[#This Row],[Tasaus,  €/asukas]]*Tasaus[[#This Row],[Asukasluku 31.12.2021]]</f>
        <v>260824.51932381504</v>
      </c>
      <c r="Q105" s="116"/>
      <c r="R105" s="117"/>
      <c r="S105" s="118"/>
    </row>
    <row r="106" spans="1:19" x14ac:dyDescent="0.25">
      <c r="A106" s="269">
        <v>275</v>
      </c>
      <c r="B106" s="13" t="s">
        <v>471</v>
      </c>
      <c r="C106" s="270">
        <v>2586</v>
      </c>
      <c r="D106" s="271">
        <v>22</v>
      </c>
      <c r="E106" s="271">
        <f>Tasaus[[#This Row],[Tuloveroprosentti 2022]]-12.64</f>
        <v>9.36</v>
      </c>
      <c r="F106" s="14">
        <v>7598774.4500000002</v>
      </c>
      <c r="G106" s="14">
        <f>Tasaus[[#This Row],[Kunnallisvero (maksuunpantu), €]]*100/Tasaus[[#This Row],[Tuloveroprosentti 2022]]</f>
        <v>34539883.863636367</v>
      </c>
      <c r="H106" s="272">
        <f>Tasaus[[#This Row],[Verotettava tulo (kunnallisvero), €]]*($E$11/100)</f>
        <v>2545589.440750001</v>
      </c>
      <c r="I106" s="14">
        <v>727738.55023256072</v>
      </c>
      <c r="J106" s="15">
        <v>405499.52570000006</v>
      </c>
      <c r="K106" s="15">
        <f>SUM(Tasaus[[#This Row],[Laskennallinen kunnallisvero, €]:[Laskennallinen kiinteistövero, €]])</f>
        <v>3678827.516682562</v>
      </c>
      <c r="L106" s="15">
        <f>Tasaus[[#This Row],[Laskennallinen verotulo yhteensä, €]]/Tasaus[[#This Row],[Asukasluku 31.12.2021]]</f>
        <v>1422.5937806197069</v>
      </c>
      <c r="M106" s="34">
        <f>$L$11-Tasaus[[#This Row],[Laskennallinen verotulo yhteensä, €/asukas (=tasausraja)]]</f>
        <v>534.35621938029317</v>
      </c>
      <c r="N106" s="377">
        <f>IF(Tasaus[[#This Row],[Erotus = tasausraja - laskennallinen verotulo, €/asukas]]&gt;0,(Tasaus[[#This Row],[Erotus = tasausraja - laskennallinen verotulo, €/asukas]]*$B$7),(Tasaus[[#This Row],[Erotus = tasausraja - laskennallinen verotulo, €/asukas]]*$B$8))</f>
        <v>480.92059744226384</v>
      </c>
      <c r="O106" s="378">
        <f>Tasaus[[#This Row],[Tasaus,  €/asukas]]*Tasaus[[#This Row],[Asukasluku 31.12.2021]]</f>
        <v>1243660.6649856942</v>
      </c>
      <c r="Q106" s="116"/>
      <c r="R106" s="117"/>
      <c r="S106" s="118"/>
    </row>
    <row r="107" spans="1:19" x14ac:dyDescent="0.25">
      <c r="A107" s="269">
        <v>276</v>
      </c>
      <c r="B107" s="13" t="s">
        <v>472</v>
      </c>
      <c r="C107" s="270">
        <v>15035</v>
      </c>
      <c r="D107" s="271">
        <v>20.5</v>
      </c>
      <c r="E107" s="271">
        <f>Tasaus[[#This Row],[Tuloveroprosentti 2022]]-12.64</f>
        <v>7.8599999999999994</v>
      </c>
      <c r="F107" s="14">
        <v>53838516.539999999</v>
      </c>
      <c r="G107" s="14">
        <f>Tasaus[[#This Row],[Kunnallisvero (maksuunpantu), €]]*100/Tasaus[[#This Row],[Tuloveroprosentti 2022]]</f>
        <v>262626909.9512195</v>
      </c>
      <c r="H107" s="272">
        <f>Tasaus[[#This Row],[Verotettava tulo (kunnallisvero), €]]*($E$11/100)</f>
        <v>19355603.26340488</v>
      </c>
      <c r="I107" s="14">
        <v>2530279.6133003267</v>
      </c>
      <c r="J107" s="15">
        <v>1555763.93325</v>
      </c>
      <c r="K107" s="15">
        <f>SUM(Tasaus[[#This Row],[Laskennallinen kunnallisvero, €]:[Laskennallinen kiinteistövero, €]])</f>
        <v>23441646.809955206</v>
      </c>
      <c r="L107" s="15">
        <f>Tasaus[[#This Row],[Laskennallinen verotulo yhteensä, €]]/Tasaus[[#This Row],[Asukasluku 31.12.2021]]</f>
        <v>1559.1384642471039</v>
      </c>
      <c r="M107" s="34">
        <f>$L$11-Tasaus[[#This Row],[Laskennallinen verotulo yhteensä, €/asukas (=tasausraja)]]</f>
        <v>397.81153575289613</v>
      </c>
      <c r="N107" s="377">
        <f>IF(Tasaus[[#This Row],[Erotus = tasausraja - laskennallinen verotulo, €/asukas]]&gt;0,(Tasaus[[#This Row],[Erotus = tasausraja - laskennallinen verotulo, €/asukas]]*$B$7),(Tasaus[[#This Row],[Erotus = tasausraja - laskennallinen verotulo, €/asukas]]*$B$8))</f>
        <v>358.03038217760655</v>
      </c>
      <c r="O107" s="378">
        <f>Tasaus[[#This Row],[Tasaus,  €/asukas]]*Tasaus[[#This Row],[Asukasluku 31.12.2021]]</f>
        <v>5382986.7960403142</v>
      </c>
      <c r="Q107" s="116"/>
      <c r="R107" s="117"/>
      <c r="S107" s="118"/>
    </row>
    <row r="108" spans="1:19" x14ac:dyDescent="0.25">
      <c r="A108" s="269">
        <v>280</v>
      </c>
      <c r="B108" s="13" t="s">
        <v>473</v>
      </c>
      <c r="C108" s="270">
        <v>2050</v>
      </c>
      <c r="D108" s="271">
        <v>22</v>
      </c>
      <c r="E108" s="271">
        <f>Tasaus[[#This Row],[Tuloveroprosentti 2022]]-12.64</f>
        <v>9.36</v>
      </c>
      <c r="F108" s="14">
        <v>6166154.8300000001</v>
      </c>
      <c r="G108" s="14">
        <f>Tasaus[[#This Row],[Kunnallisvero (maksuunpantu), €]]*100/Tasaus[[#This Row],[Tuloveroprosentti 2022]]</f>
        <v>28027976.5</v>
      </c>
      <c r="H108" s="272">
        <f>Tasaus[[#This Row],[Verotettava tulo (kunnallisvero), €]]*($E$11/100)</f>
        <v>2065661.8680500004</v>
      </c>
      <c r="I108" s="14">
        <v>528998.41980176361</v>
      </c>
      <c r="J108" s="15">
        <v>390860.79525000002</v>
      </c>
      <c r="K108" s="15">
        <f>SUM(Tasaus[[#This Row],[Laskennallinen kunnallisvero, €]:[Laskennallinen kiinteistövero, €]])</f>
        <v>2985521.0831017639</v>
      </c>
      <c r="L108" s="15">
        <f>Tasaus[[#This Row],[Laskennallinen verotulo yhteensä, €]]/Tasaus[[#This Row],[Asukasluku 31.12.2021]]</f>
        <v>1456.3517478545189</v>
      </c>
      <c r="M108" s="34">
        <f>$L$11-Tasaus[[#This Row],[Laskennallinen verotulo yhteensä, €/asukas (=tasausraja)]]</f>
        <v>500.59825214548118</v>
      </c>
      <c r="N108" s="377">
        <f>IF(Tasaus[[#This Row],[Erotus = tasausraja - laskennallinen verotulo, €/asukas]]&gt;0,(Tasaus[[#This Row],[Erotus = tasausraja - laskennallinen verotulo, €/asukas]]*$B$7),(Tasaus[[#This Row],[Erotus = tasausraja - laskennallinen verotulo, €/asukas]]*$B$8))</f>
        <v>450.5384269309331</v>
      </c>
      <c r="O108" s="378">
        <f>Tasaus[[#This Row],[Tasaus,  €/asukas]]*Tasaus[[#This Row],[Asukasluku 31.12.2021]]</f>
        <v>923603.7752084129</v>
      </c>
      <c r="Q108" s="116"/>
      <c r="R108" s="117"/>
      <c r="S108" s="118"/>
    </row>
    <row r="109" spans="1:19" x14ac:dyDescent="0.25">
      <c r="A109" s="269">
        <v>284</v>
      </c>
      <c r="B109" s="13" t="s">
        <v>474</v>
      </c>
      <c r="C109" s="270">
        <v>2271</v>
      </c>
      <c r="D109" s="271">
        <v>20</v>
      </c>
      <c r="E109" s="271">
        <f>Tasaus[[#This Row],[Tuloveroprosentti 2022]]-12.64</f>
        <v>7.3599999999999994</v>
      </c>
      <c r="F109" s="14">
        <v>6717259.6299999999</v>
      </c>
      <c r="G109" s="14">
        <f>Tasaus[[#This Row],[Kunnallisvero (maksuunpantu), €]]*100/Tasaus[[#This Row],[Tuloveroprosentti 2022]]</f>
        <v>33586298.149999999</v>
      </c>
      <c r="H109" s="272">
        <f>Tasaus[[#This Row],[Verotettava tulo (kunnallisvero), €]]*($E$11/100)</f>
        <v>2475310.1736550005</v>
      </c>
      <c r="I109" s="14">
        <v>398544.37908637541</v>
      </c>
      <c r="J109" s="15">
        <v>331086.01920000004</v>
      </c>
      <c r="K109" s="15">
        <f>SUM(Tasaus[[#This Row],[Laskennallinen kunnallisvero, €]:[Laskennallinen kiinteistövero, €]])</f>
        <v>3204940.5719413757</v>
      </c>
      <c r="L109" s="15">
        <f>Tasaus[[#This Row],[Laskennallinen verotulo yhteensä, €]]/Tasaus[[#This Row],[Asukasluku 31.12.2021]]</f>
        <v>1411.2463989173825</v>
      </c>
      <c r="M109" s="34">
        <f>$L$11-Tasaus[[#This Row],[Laskennallinen verotulo yhteensä, €/asukas (=tasausraja)]]</f>
        <v>545.70360108261752</v>
      </c>
      <c r="N109" s="377">
        <f>IF(Tasaus[[#This Row],[Erotus = tasausraja - laskennallinen verotulo, €/asukas]]&gt;0,(Tasaus[[#This Row],[Erotus = tasausraja - laskennallinen verotulo, €/asukas]]*$B$7),(Tasaus[[#This Row],[Erotus = tasausraja - laskennallinen verotulo, €/asukas]]*$B$8))</f>
        <v>491.13324097435577</v>
      </c>
      <c r="O109" s="378">
        <f>Tasaus[[#This Row],[Tasaus,  €/asukas]]*Tasaus[[#This Row],[Asukasluku 31.12.2021]]</f>
        <v>1115363.590252762</v>
      </c>
      <c r="Q109" s="116"/>
      <c r="R109" s="117"/>
      <c r="S109" s="118"/>
    </row>
    <row r="110" spans="1:19" x14ac:dyDescent="0.25">
      <c r="A110" s="269">
        <v>285</v>
      </c>
      <c r="B110" s="13" t="s">
        <v>475</v>
      </c>
      <c r="C110" s="270">
        <v>51241</v>
      </c>
      <c r="D110" s="271">
        <v>22</v>
      </c>
      <c r="E110" s="271">
        <f>Tasaus[[#This Row],[Tuloveroprosentti 2022]]-12.64</f>
        <v>9.36</v>
      </c>
      <c r="F110" s="14">
        <v>213470025.69</v>
      </c>
      <c r="G110" s="14">
        <f>Tasaus[[#This Row],[Kunnallisvero (maksuunpantu), €]]*100/Tasaus[[#This Row],[Tuloveroprosentti 2022]]</f>
        <v>970318298.59090912</v>
      </c>
      <c r="H110" s="272">
        <f>Tasaus[[#This Row],[Verotettava tulo (kunnallisvero), €]]*($E$11/100)</f>
        <v>71512458.606150016</v>
      </c>
      <c r="I110" s="14">
        <v>11784103.296833338</v>
      </c>
      <c r="J110" s="15">
        <v>7043174.7681000009</v>
      </c>
      <c r="K110" s="15">
        <f>SUM(Tasaus[[#This Row],[Laskennallinen kunnallisvero, €]:[Laskennallinen kiinteistövero, €]])</f>
        <v>90339736.671083361</v>
      </c>
      <c r="L110" s="15">
        <f>Tasaus[[#This Row],[Laskennallinen verotulo yhteensä, €]]/Tasaus[[#This Row],[Asukasluku 31.12.2021]]</f>
        <v>1763.036175544649</v>
      </c>
      <c r="M110" s="34">
        <f>$L$11-Tasaus[[#This Row],[Laskennallinen verotulo yhteensä, €/asukas (=tasausraja)]]</f>
        <v>193.913824455351</v>
      </c>
      <c r="N110" s="377">
        <f>IF(Tasaus[[#This Row],[Erotus = tasausraja - laskennallinen verotulo, €/asukas]]&gt;0,(Tasaus[[#This Row],[Erotus = tasausraja - laskennallinen verotulo, €/asukas]]*$B$7),(Tasaus[[#This Row],[Erotus = tasausraja - laskennallinen verotulo, €/asukas]]*$B$8))</f>
        <v>174.5224420098159</v>
      </c>
      <c r="O110" s="378">
        <f>Tasaus[[#This Row],[Tasaus,  €/asukas]]*Tasaus[[#This Row],[Asukasluku 31.12.2021]]</f>
        <v>8942704.4510249775</v>
      </c>
      <c r="Q110" s="116"/>
      <c r="R110" s="117"/>
      <c r="S110" s="118"/>
    </row>
    <row r="111" spans="1:19" x14ac:dyDescent="0.25">
      <c r="A111" s="269">
        <v>286</v>
      </c>
      <c r="B111" s="13" t="s">
        <v>476</v>
      </c>
      <c r="C111" s="270">
        <v>80454</v>
      </c>
      <c r="D111" s="271">
        <v>21.250000000000004</v>
      </c>
      <c r="E111" s="271">
        <f>Tasaus[[#This Row],[Tuloveroprosentti 2022]]-12.64</f>
        <v>8.610000000000003</v>
      </c>
      <c r="F111" s="14">
        <v>315290770.47000003</v>
      </c>
      <c r="G111" s="14">
        <f>Tasaus[[#This Row],[Kunnallisvero (maksuunpantu), €]]*100/Tasaus[[#This Row],[Tuloveroprosentti 2022]]</f>
        <v>1483721272.8</v>
      </c>
      <c r="H111" s="272">
        <f>Tasaus[[#This Row],[Verotettava tulo (kunnallisvero), €]]*($E$11/100)</f>
        <v>109350257.80536002</v>
      </c>
      <c r="I111" s="14">
        <v>21483086.771699972</v>
      </c>
      <c r="J111" s="15">
        <v>11027694.447050001</v>
      </c>
      <c r="K111" s="15">
        <f>SUM(Tasaus[[#This Row],[Laskennallinen kunnallisvero, €]:[Laskennallinen kiinteistövero, €]])</f>
        <v>141861039.02410999</v>
      </c>
      <c r="L111" s="15">
        <f>Tasaus[[#This Row],[Laskennallinen verotulo yhteensä, €]]/Tasaus[[#This Row],[Asukasluku 31.12.2021]]</f>
        <v>1763.2565071234492</v>
      </c>
      <c r="M111" s="34">
        <f>$L$11-Tasaus[[#This Row],[Laskennallinen verotulo yhteensä, €/asukas (=tasausraja)]]</f>
        <v>193.69349287655086</v>
      </c>
      <c r="N111" s="377">
        <f>IF(Tasaus[[#This Row],[Erotus = tasausraja - laskennallinen verotulo, €/asukas]]&gt;0,(Tasaus[[#This Row],[Erotus = tasausraja - laskennallinen verotulo, €/asukas]]*$B$7),(Tasaus[[#This Row],[Erotus = tasausraja - laskennallinen verotulo, €/asukas]]*$B$8))</f>
        <v>174.32414358889579</v>
      </c>
      <c r="O111" s="378">
        <f>Tasaus[[#This Row],[Tasaus,  €/asukas]]*Tasaus[[#This Row],[Asukasluku 31.12.2021]]</f>
        <v>14025074.648301022</v>
      </c>
      <c r="Q111" s="116"/>
      <c r="R111" s="117"/>
      <c r="S111" s="118"/>
    </row>
    <row r="112" spans="1:19" x14ac:dyDescent="0.25">
      <c r="A112" s="269">
        <v>287</v>
      </c>
      <c r="B112" s="13" t="s">
        <v>477</v>
      </c>
      <c r="C112" s="270">
        <v>6380</v>
      </c>
      <c r="D112" s="271">
        <v>21.5</v>
      </c>
      <c r="E112" s="271">
        <f>Tasaus[[#This Row],[Tuloveroprosentti 2022]]-12.64</f>
        <v>8.86</v>
      </c>
      <c r="F112" s="14">
        <v>22163793.100000001</v>
      </c>
      <c r="G112" s="14">
        <f>Tasaus[[#This Row],[Kunnallisvero (maksuunpantu), €]]*100/Tasaus[[#This Row],[Tuloveroprosentti 2022]]</f>
        <v>103087409.76744185</v>
      </c>
      <c r="H112" s="272">
        <f>Tasaus[[#This Row],[Verotettava tulo (kunnallisvero), €]]*($E$11/100)</f>
        <v>7597542.0998604661</v>
      </c>
      <c r="I112" s="14">
        <v>1280538.0482603021</v>
      </c>
      <c r="J112" s="15">
        <v>1116353.97915</v>
      </c>
      <c r="K112" s="15">
        <f>SUM(Tasaus[[#This Row],[Laskennallinen kunnallisvero, €]:[Laskennallinen kiinteistövero, €]])</f>
        <v>9994434.1272707693</v>
      </c>
      <c r="L112" s="15">
        <f>Tasaus[[#This Row],[Laskennallinen verotulo yhteensä, €]]/Tasaus[[#This Row],[Asukasluku 31.12.2021]]</f>
        <v>1566.52572527755</v>
      </c>
      <c r="M112" s="34">
        <f>$L$11-Tasaus[[#This Row],[Laskennallinen verotulo yhteensä, €/asukas (=tasausraja)]]</f>
        <v>390.42427472245004</v>
      </c>
      <c r="N112" s="377">
        <f>IF(Tasaus[[#This Row],[Erotus = tasausraja - laskennallinen verotulo, €/asukas]]&gt;0,(Tasaus[[#This Row],[Erotus = tasausraja - laskennallinen verotulo, €/asukas]]*$B$7),(Tasaus[[#This Row],[Erotus = tasausraja - laskennallinen verotulo, €/asukas]]*$B$8))</f>
        <v>351.38184725020506</v>
      </c>
      <c r="O112" s="378">
        <f>Tasaus[[#This Row],[Tasaus,  €/asukas]]*Tasaus[[#This Row],[Asukasluku 31.12.2021]]</f>
        <v>2241816.1854563081</v>
      </c>
      <c r="Q112" s="116"/>
      <c r="R112" s="117"/>
      <c r="S112" s="118"/>
    </row>
    <row r="113" spans="1:19" x14ac:dyDescent="0.25">
      <c r="A113" s="269">
        <v>288</v>
      </c>
      <c r="B113" s="13" t="s">
        <v>478</v>
      </c>
      <c r="C113" s="270">
        <v>6442</v>
      </c>
      <c r="D113" s="271">
        <v>21.999999999999996</v>
      </c>
      <c r="E113" s="271">
        <f>Tasaus[[#This Row],[Tuloveroprosentti 2022]]-12.64</f>
        <v>9.3599999999999959</v>
      </c>
      <c r="F113" s="14">
        <v>22112343.32</v>
      </c>
      <c r="G113" s="14">
        <f>Tasaus[[#This Row],[Kunnallisvero (maksuunpantu), €]]*100/Tasaus[[#This Row],[Tuloveroprosentti 2022]]</f>
        <v>100510651.45454547</v>
      </c>
      <c r="H113" s="272">
        <f>Tasaus[[#This Row],[Verotettava tulo (kunnallisvero), €]]*($E$11/100)</f>
        <v>7407635.0122000026</v>
      </c>
      <c r="I113" s="14">
        <v>2025680.5225976936</v>
      </c>
      <c r="J113" s="15">
        <v>881255.31615000009</v>
      </c>
      <c r="K113" s="15">
        <f>SUM(Tasaus[[#This Row],[Laskennallinen kunnallisvero, €]:[Laskennallinen kiinteistövero, €]])</f>
        <v>10314570.850947697</v>
      </c>
      <c r="L113" s="15">
        <f>Tasaus[[#This Row],[Laskennallinen verotulo yhteensä, €]]/Tasaus[[#This Row],[Asukasluku 31.12.2021]]</f>
        <v>1601.1441867351284</v>
      </c>
      <c r="M113" s="34">
        <f>$L$11-Tasaus[[#This Row],[Laskennallinen verotulo yhteensä, €/asukas (=tasausraja)]]</f>
        <v>355.80581326487163</v>
      </c>
      <c r="N113" s="377">
        <f>IF(Tasaus[[#This Row],[Erotus = tasausraja - laskennallinen verotulo, €/asukas]]&gt;0,(Tasaus[[#This Row],[Erotus = tasausraja - laskennallinen verotulo, €/asukas]]*$B$7),(Tasaus[[#This Row],[Erotus = tasausraja - laskennallinen verotulo, €/asukas]]*$B$8))</f>
        <v>320.22523193838447</v>
      </c>
      <c r="O113" s="378">
        <f>Tasaus[[#This Row],[Tasaus,  €/asukas]]*Tasaus[[#This Row],[Asukasluku 31.12.2021]]</f>
        <v>2062890.9441470727</v>
      </c>
      <c r="Q113" s="116"/>
      <c r="R113" s="117"/>
      <c r="S113" s="118"/>
    </row>
    <row r="114" spans="1:19" x14ac:dyDescent="0.25">
      <c r="A114" s="269">
        <v>290</v>
      </c>
      <c r="B114" s="13" t="s">
        <v>479</v>
      </c>
      <c r="C114" s="270">
        <v>7928</v>
      </c>
      <c r="D114" s="271">
        <v>22</v>
      </c>
      <c r="E114" s="271">
        <f>Tasaus[[#This Row],[Tuloveroprosentti 2022]]-12.64</f>
        <v>9.36</v>
      </c>
      <c r="F114" s="14">
        <v>24714313.350000001</v>
      </c>
      <c r="G114" s="14">
        <f>Tasaus[[#This Row],[Kunnallisvero (maksuunpantu), €]]*100/Tasaus[[#This Row],[Tuloveroprosentti 2022]]</f>
        <v>112337787.95454545</v>
      </c>
      <c r="H114" s="272">
        <f>Tasaus[[#This Row],[Verotettava tulo (kunnallisvero), €]]*($E$11/100)</f>
        <v>8279294.9722500015</v>
      </c>
      <c r="I114" s="14">
        <v>2908072.604849339</v>
      </c>
      <c r="J114" s="15">
        <v>1139533.1901500004</v>
      </c>
      <c r="K114" s="15">
        <f>SUM(Tasaus[[#This Row],[Laskennallinen kunnallisvero, €]:[Laskennallinen kiinteistövero, €]])</f>
        <v>12326900.76724934</v>
      </c>
      <c r="L114" s="15">
        <f>Tasaus[[#This Row],[Laskennallinen verotulo yhteensä, €]]/Tasaus[[#This Row],[Asukasluku 31.12.2021]]</f>
        <v>1554.8563026298361</v>
      </c>
      <c r="M114" s="34">
        <f>$L$11-Tasaus[[#This Row],[Laskennallinen verotulo yhteensä, €/asukas (=tasausraja)]]</f>
        <v>402.09369737016391</v>
      </c>
      <c r="N114" s="377">
        <f>IF(Tasaus[[#This Row],[Erotus = tasausraja - laskennallinen verotulo, €/asukas]]&gt;0,(Tasaus[[#This Row],[Erotus = tasausraja - laskennallinen verotulo, €/asukas]]*$B$7),(Tasaus[[#This Row],[Erotus = tasausraja - laskennallinen verotulo, €/asukas]]*$B$8))</f>
        <v>361.88432763314751</v>
      </c>
      <c r="O114" s="378">
        <f>Tasaus[[#This Row],[Tasaus,  €/asukas]]*Tasaus[[#This Row],[Asukasluku 31.12.2021]]</f>
        <v>2869018.9494755934</v>
      </c>
      <c r="Q114" s="116"/>
      <c r="R114" s="117"/>
      <c r="S114" s="118"/>
    </row>
    <row r="115" spans="1:19" x14ac:dyDescent="0.25">
      <c r="A115" s="269">
        <v>291</v>
      </c>
      <c r="B115" s="13" t="s">
        <v>480</v>
      </c>
      <c r="C115" s="270">
        <v>2158</v>
      </c>
      <c r="D115" s="271">
        <v>21.75</v>
      </c>
      <c r="E115" s="271">
        <f>Tasaus[[#This Row],[Tuloveroprosentti 2022]]-12.64</f>
        <v>9.11</v>
      </c>
      <c r="F115" s="14">
        <v>6635406.3200000003</v>
      </c>
      <c r="G115" s="14">
        <f>Tasaus[[#This Row],[Kunnallisvero (maksuunpantu), €]]*100/Tasaus[[#This Row],[Tuloveroprosentti 2022]]</f>
        <v>30507615.264367815</v>
      </c>
      <c r="H115" s="272">
        <f>Tasaus[[#This Row],[Verotettava tulo (kunnallisvero), €]]*($E$11/100)</f>
        <v>2248411.2449839083</v>
      </c>
      <c r="I115" s="14">
        <v>930039.86953595222</v>
      </c>
      <c r="J115" s="15">
        <v>771562.89504999993</v>
      </c>
      <c r="K115" s="15">
        <f>SUM(Tasaus[[#This Row],[Laskennallinen kunnallisvero, €]:[Laskennallinen kiinteistövero, €]])</f>
        <v>3950014.0095698605</v>
      </c>
      <c r="L115" s="15">
        <f>Tasaus[[#This Row],[Laskennallinen verotulo yhteensä, €]]/Tasaus[[#This Row],[Asukasluku 31.12.2021]]</f>
        <v>1830.4050090685173</v>
      </c>
      <c r="M115" s="34">
        <f>$L$11-Tasaus[[#This Row],[Laskennallinen verotulo yhteensä, €/asukas (=tasausraja)]]</f>
        <v>126.54499093148274</v>
      </c>
      <c r="N115" s="377">
        <f>IF(Tasaus[[#This Row],[Erotus = tasausraja - laskennallinen verotulo, €/asukas]]&gt;0,(Tasaus[[#This Row],[Erotus = tasausraja - laskennallinen verotulo, €/asukas]]*$B$7),(Tasaus[[#This Row],[Erotus = tasausraja - laskennallinen verotulo, €/asukas]]*$B$8))</f>
        <v>113.89049183833447</v>
      </c>
      <c r="O115" s="378">
        <f>Tasaus[[#This Row],[Tasaus,  €/asukas]]*Tasaus[[#This Row],[Asukasluku 31.12.2021]]</f>
        <v>245775.68138712578</v>
      </c>
      <c r="Q115" s="116"/>
      <c r="R115" s="117"/>
      <c r="S115" s="118"/>
    </row>
    <row r="116" spans="1:19" x14ac:dyDescent="0.25">
      <c r="A116" s="269">
        <v>297</v>
      </c>
      <c r="B116" s="13" t="s">
        <v>481</v>
      </c>
      <c r="C116" s="270">
        <v>121543</v>
      </c>
      <c r="D116" s="271">
        <v>20.75</v>
      </c>
      <c r="E116" s="271">
        <f>Tasaus[[#This Row],[Tuloveroprosentti 2022]]-12.64</f>
        <v>8.11</v>
      </c>
      <c r="F116" s="14">
        <v>460140241.99000001</v>
      </c>
      <c r="G116" s="14">
        <f>Tasaus[[#This Row],[Kunnallisvero (maksuunpantu), €]]*100/Tasaus[[#This Row],[Tuloveroprosentti 2022]]</f>
        <v>2217543334.8915663</v>
      </c>
      <c r="H116" s="272">
        <f>Tasaus[[#This Row],[Verotettava tulo (kunnallisvero), €]]*($E$11/100)</f>
        <v>163432943.78150848</v>
      </c>
      <c r="I116" s="14">
        <v>26275058.410108328</v>
      </c>
      <c r="J116" s="15">
        <v>19959625.471250001</v>
      </c>
      <c r="K116" s="15">
        <f>SUM(Tasaus[[#This Row],[Laskennallinen kunnallisvero, €]:[Laskennallinen kiinteistövero, €]])</f>
        <v>209667627.6628668</v>
      </c>
      <c r="L116" s="15">
        <f>Tasaus[[#This Row],[Laskennallinen verotulo yhteensä, €]]/Tasaus[[#This Row],[Asukasluku 31.12.2021]]</f>
        <v>1725.0489757770238</v>
      </c>
      <c r="M116" s="34">
        <f>$L$11-Tasaus[[#This Row],[Laskennallinen verotulo yhteensä, €/asukas (=tasausraja)]]</f>
        <v>231.90102422297628</v>
      </c>
      <c r="N116" s="377">
        <f>IF(Tasaus[[#This Row],[Erotus = tasausraja - laskennallinen verotulo, €/asukas]]&gt;0,(Tasaus[[#This Row],[Erotus = tasausraja - laskennallinen verotulo, €/asukas]]*$B$7),(Tasaus[[#This Row],[Erotus = tasausraja - laskennallinen verotulo, €/asukas]]*$B$8))</f>
        <v>208.71092180067865</v>
      </c>
      <c r="O116" s="378">
        <f>Tasaus[[#This Row],[Tasaus,  €/asukas]]*Tasaus[[#This Row],[Asukasluku 31.12.2021]]</f>
        <v>25367351.568419885</v>
      </c>
      <c r="Q116" s="116"/>
      <c r="R116" s="117"/>
      <c r="S116" s="118"/>
    </row>
    <row r="117" spans="1:19" x14ac:dyDescent="0.25">
      <c r="A117" s="245">
        <v>300</v>
      </c>
      <c r="B117" s="36" t="s">
        <v>482</v>
      </c>
      <c r="C117" s="270">
        <v>3528</v>
      </c>
      <c r="D117" s="271">
        <v>21.000000000000004</v>
      </c>
      <c r="E117" s="271">
        <f>Tasaus[[#This Row],[Tuloveroprosentti 2022]]-12.64</f>
        <v>8.360000000000003</v>
      </c>
      <c r="F117" s="14">
        <v>10399125.65</v>
      </c>
      <c r="G117" s="14">
        <f>Tasaus[[#This Row],[Kunnallisvero (maksuunpantu), €]]*100/Tasaus[[#This Row],[Tuloveroprosentti 2022]]</f>
        <v>49519645.95238094</v>
      </c>
      <c r="H117" s="272">
        <f>Tasaus[[#This Row],[Verotettava tulo (kunnallisvero), €]]*($E$11/100)</f>
        <v>3649597.906690476</v>
      </c>
      <c r="I117" s="14">
        <v>625122.0226364733</v>
      </c>
      <c r="J117" s="274">
        <v>568271.28140000009</v>
      </c>
      <c r="K117" s="15">
        <f>SUM(Tasaus[[#This Row],[Laskennallinen kunnallisvero, €]:[Laskennallinen kiinteistövero, €]])</f>
        <v>4842991.2107269494</v>
      </c>
      <c r="L117" s="15">
        <f>Tasaus[[#This Row],[Laskennallinen verotulo yhteensä, €]]/Tasaus[[#This Row],[Asukasluku 31.12.2021]]</f>
        <v>1372.7299350133076</v>
      </c>
      <c r="M117" s="34">
        <f>$L$11-Tasaus[[#This Row],[Laskennallinen verotulo yhteensä, €/asukas (=tasausraja)]]</f>
        <v>584.22006498669248</v>
      </c>
      <c r="N117" s="377">
        <f>IF(Tasaus[[#This Row],[Erotus = tasausraja - laskennallinen verotulo, €/asukas]]&gt;0,(Tasaus[[#This Row],[Erotus = tasausraja - laskennallinen verotulo, €/asukas]]*$B$7),(Tasaus[[#This Row],[Erotus = tasausraja - laskennallinen verotulo, €/asukas]]*$B$8))</f>
        <v>525.79805848802323</v>
      </c>
      <c r="O117" s="378">
        <f>Tasaus[[#This Row],[Tasaus,  €/asukas]]*Tasaus[[#This Row],[Asukasluku 31.12.2021]]</f>
        <v>1855015.5503457459</v>
      </c>
      <c r="Q117" s="116"/>
      <c r="R117" s="117"/>
      <c r="S117" s="118"/>
    </row>
    <row r="118" spans="1:19" x14ac:dyDescent="0.25">
      <c r="A118" s="269">
        <v>301</v>
      </c>
      <c r="B118" s="13" t="s">
        <v>483</v>
      </c>
      <c r="C118" s="273">
        <v>20197</v>
      </c>
      <c r="D118" s="271">
        <v>21</v>
      </c>
      <c r="E118" s="271">
        <f>Tasaus[[#This Row],[Tuloveroprosentti 2022]]-12.64</f>
        <v>8.36</v>
      </c>
      <c r="F118" s="14">
        <v>61803494.329999998</v>
      </c>
      <c r="G118" s="14">
        <f>Tasaus[[#This Row],[Kunnallisvero (maksuunpantu), €]]*100/Tasaus[[#This Row],[Tuloveroprosentti 2022]]</f>
        <v>294302353.95238096</v>
      </c>
      <c r="H118" s="272">
        <f>Tasaus[[#This Row],[Verotettava tulo (kunnallisvero), €]]*($E$11/100)</f>
        <v>21690083.486290481</v>
      </c>
      <c r="I118" s="14">
        <v>3802559.2023412194</v>
      </c>
      <c r="J118" s="274">
        <v>2441814.0651500006</v>
      </c>
      <c r="K118" s="15">
        <f>SUM(Tasaus[[#This Row],[Laskennallinen kunnallisvero, €]:[Laskennallinen kiinteistövero, €]])</f>
        <v>27934456.753781699</v>
      </c>
      <c r="L118" s="15">
        <f>Tasaus[[#This Row],[Laskennallinen verotulo yhteensä, €]]/Tasaus[[#This Row],[Asukasluku 31.12.2021]]</f>
        <v>1383.0993094906025</v>
      </c>
      <c r="M118" s="34">
        <f>$L$11-Tasaus[[#This Row],[Laskennallinen verotulo yhteensä, €/asukas (=tasausraja)]]</f>
        <v>573.85069050939751</v>
      </c>
      <c r="N118" s="377">
        <f>IF(Tasaus[[#This Row],[Erotus = tasausraja - laskennallinen verotulo, €/asukas]]&gt;0,(Tasaus[[#This Row],[Erotus = tasausraja - laskennallinen verotulo, €/asukas]]*$B$7),(Tasaus[[#This Row],[Erotus = tasausraja - laskennallinen verotulo, €/asukas]]*$B$8))</f>
        <v>516.4656214584578</v>
      </c>
      <c r="O118" s="378">
        <f>Tasaus[[#This Row],[Tasaus,  €/asukas]]*Tasaus[[#This Row],[Asukasluku 31.12.2021]]</f>
        <v>10431056.156596472</v>
      </c>
      <c r="Q118" s="116"/>
      <c r="R118" s="117"/>
      <c r="S118" s="118"/>
    </row>
    <row r="119" spans="1:19" x14ac:dyDescent="0.25">
      <c r="A119" s="269">
        <v>304</v>
      </c>
      <c r="B119" s="13" t="s">
        <v>484</v>
      </c>
      <c r="C119" s="273">
        <v>971</v>
      </c>
      <c r="D119" s="271">
        <v>18</v>
      </c>
      <c r="E119" s="271">
        <f>Tasaus[[#This Row],[Tuloveroprosentti 2022]]-12.64</f>
        <v>5.3599999999999994</v>
      </c>
      <c r="F119" s="14">
        <v>3649579.24</v>
      </c>
      <c r="G119" s="14">
        <f>Tasaus[[#This Row],[Kunnallisvero (maksuunpantu), €]]*100/Tasaus[[#This Row],[Tuloveroprosentti 2022]]</f>
        <v>20275440.222222224</v>
      </c>
      <c r="H119" s="272">
        <f>Tasaus[[#This Row],[Verotettava tulo (kunnallisvero), €]]*($E$11/100)</f>
        <v>1494299.9443777781</v>
      </c>
      <c r="I119" s="14">
        <v>229706.15113095508</v>
      </c>
      <c r="J119" s="15">
        <v>909474.91410000017</v>
      </c>
      <c r="K119" s="15">
        <f>SUM(Tasaus[[#This Row],[Laskennallinen kunnallisvero, €]:[Laskennallinen kiinteistövero, €]])</f>
        <v>2633481.0096087335</v>
      </c>
      <c r="L119" s="15">
        <f>Tasaus[[#This Row],[Laskennallinen verotulo yhteensä, €]]/Tasaus[[#This Row],[Asukasluku 31.12.2021]]</f>
        <v>2712.1328626248542</v>
      </c>
      <c r="M119" s="34">
        <f>$L$11-Tasaus[[#This Row],[Laskennallinen verotulo yhteensä, €/asukas (=tasausraja)]]</f>
        <v>-755.18286262485412</v>
      </c>
      <c r="N119" s="377">
        <f>IF(Tasaus[[#This Row],[Erotus = tasausraja - laskennallinen verotulo, €/asukas]]&gt;0,(Tasaus[[#This Row],[Erotus = tasausraja - laskennallinen verotulo, €/asukas]]*$B$7),(Tasaus[[#This Row],[Erotus = tasausraja - laskennallinen verotulo, €/asukas]]*$B$8))</f>
        <v>-75.518286262485418</v>
      </c>
      <c r="O119" s="378">
        <f>Tasaus[[#This Row],[Tasaus,  €/asukas]]*Tasaus[[#This Row],[Asukasluku 31.12.2021]]</f>
        <v>-73328.255960873343</v>
      </c>
      <c r="Q119" s="116"/>
      <c r="R119" s="117"/>
      <c r="S119" s="118"/>
    </row>
    <row r="120" spans="1:19" x14ac:dyDescent="0.25">
      <c r="A120" s="269">
        <v>305</v>
      </c>
      <c r="B120" s="13" t="s">
        <v>485</v>
      </c>
      <c r="C120" s="270">
        <v>15165</v>
      </c>
      <c r="D120" s="271">
        <v>20</v>
      </c>
      <c r="E120" s="271">
        <f>Tasaus[[#This Row],[Tuloveroprosentti 2022]]-12.64</f>
        <v>7.3599999999999994</v>
      </c>
      <c r="F120" s="14">
        <v>45203710.020000003</v>
      </c>
      <c r="G120" s="14">
        <f>Tasaus[[#This Row],[Kunnallisvero (maksuunpantu), €]]*100/Tasaus[[#This Row],[Tuloveroprosentti 2022]]</f>
        <v>226018550.09999999</v>
      </c>
      <c r="H120" s="272">
        <f>Tasaus[[#This Row],[Verotettava tulo (kunnallisvero), €]]*($E$11/100)</f>
        <v>16657567.142370002</v>
      </c>
      <c r="I120" s="14">
        <v>3847206.7173087061</v>
      </c>
      <c r="J120" s="15">
        <v>4002226.2474500001</v>
      </c>
      <c r="K120" s="15">
        <f>SUM(Tasaus[[#This Row],[Laskennallinen kunnallisvero, €]:[Laskennallinen kiinteistövero, €]])</f>
        <v>24507000.10712871</v>
      </c>
      <c r="L120" s="15">
        <f>Tasaus[[#This Row],[Laskennallinen verotulo yhteensä, €]]/Tasaus[[#This Row],[Asukasluku 31.12.2021]]</f>
        <v>1616.0237459366112</v>
      </c>
      <c r="M120" s="34">
        <f>$L$11-Tasaus[[#This Row],[Laskennallinen verotulo yhteensä, €/asukas (=tasausraja)]]</f>
        <v>340.9262540633888</v>
      </c>
      <c r="N120" s="377">
        <f>IF(Tasaus[[#This Row],[Erotus = tasausraja - laskennallinen verotulo, €/asukas]]&gt;0,(Tasaus[[#This Row],[Erotus = tasausraja - laskennallinen verotulo, €/asukas]]*$B$7),(Tasaus[[#This Row],[Erotus = tasausraja - laskennallinen verotulo, €/asukas]]*$B$8))</f>
        <v>306.83362865704993</v>
      </c>
      <c r="O120" s="378">
        <f>Tasaus[[#This Row],[Tasaus,  €/asukas]]*Tasaus[[#This Row],[Asukasluku 31.12.2021]]</f>
        <v>4653131.978584162</v>
      </c>
      <c r="Q120" s="116"/>
      <c r="R120" s="117"/>
      <c r="S120" s="118"/>
    </row>
    <row r="121" spans="1:19" x14ac:dyDescent="0.25">
      <c r="A121" s="269">
        <v>309</v>
      </c>
      <c r="B121" s="13" t="s">
        <v>486</v>
      </c>
      <c r="C121" s="270">
        <v>6506</v>
      </c>
      <c r="D121" s="271">
        <v>21.5</v>
      </c>
      <c r="E121" s="271">
        <f>Tasaus[[#This Row],[Tuloveroprosentti 2022]]-12.64</f>
        <v>8.86</v>
      </c>
      <c r="F121" s="14">
        <v>19463272.02</v>
      </c>
      <c r="G121" s="14">
        <f>Tasaus[[#This Row],[Kunnallisvero (maksuunpantu), €]]*100/Tasaus[[#This Row],[Tuloveroprosentti 2022]]</f>
        <v>90526846.604651168</v>
      </c>
      <c r="H121" s="272">
        <f>Tasaus[[#This Row],[Verotettava tulo (kunnallisvero), €]]*($E$11/100)</f>
        <v>6671828.5947627928</v>
      </c>
      <c r="I121" s="14">
        <v>1001946.1255238713</v>
      </c>
      <c r="J121" s="15">
        <v>763682.93315000006</v>
      </c>
      <c r="K121" s="15">
        <f>SUM(Tasaus[[#This Row],[Laskennallinen kunnallisvero, €]:[Laskennallinen kiinteistövero, €]])</f>
        <v>8437457.6534366645</v>
      </c>
      <c r="L121" s="15">
        <f>Tasaus[[#This Row],[Laskennallinen verotulo yhteensä, €]]/Tasaus[[#This Row],[Asukasluku 31.12.2021]]</f>
        <v>1296.8732944107999</v>
      </c>
      <c r="M121" s="34">
        <f>$L$11-Tasaus[[#This Row],[Laskennallinen verotulo yhteensä, €/asukas (=tasausraja)]]</f>
        <v>660.07670558920017</v>
      </c>
      <c r="N121" s="377">
        <f>IF(Tasaus[[#This Row],[Erotus = tasausraja - laskennallinen verotulo, €/asukas]]&gt;0,(Tasaus[[#This Row],[Erotus = tasausraja - laskennallinen verotulo, €/asukas]]*$B$7),(Tasaus[[#This Row],[Erotus = tasausraja - laskennallinen verotulo, €/asukas]]*$B$8))</f>
        <v>594.06903503028013</v>
      </c>
      <c r="O121" s="378">
        <f>Tasaus[[#This Row],[Tasaus,  €/asukas]]*Tasaus[[#This Row],[Asukasluku 31.12.2021]]</f>
        <v>3865013.1419070028</v>
      </c>
      <c r="Q121" s="116"/>
      <c r="R121" s="117"/>
      <c r="S121" s="118"/>
    </row>
    <row r="122" spans="1:19" x14ac:dyDescent="0.25">
      <c r="A122" s="269">
        <v>312</v>
      </c>
      <c r="B122" s="13" t="s">
        <v>487</v>
      </c>
      <c r="C122" s="270">
        <v>1232</v>
      </c>
      <c r="D122" s="271">
        <v>22.5</v>
      </c>
      <c r="E122" s="271">
        <f>Tasaus[[#This Row],[Tuloveroprosentti 2022]]-12.64</f>
        <v>9.86</v>
      </c>
      <c r="F122" s="14">
        <v>3571630.07</v>
      </c>
      <c r="G122" s="14">
        <f>Tasaus[[#This Row],[Kunnallisvero (maksuunpantu), €]]*100/Tasaus[[#This Row],[Tuloveroprosentti 2022]]</f>
        <v>15873911.422222223</v>
      </c>
      <c r="H122" s="272">
        <f>Tasaus[[#This Row],[Verotettava tulo (kunnallisvero), €]]*($E$11/100)</f>
        <v>1169907.271817778</v>
      </c>
      <c r="I122" s="14">
        <v>819710.28840041161</v>
      </c>
      <c r="J122" s="15">
        <v>189677.8487</v>
      </c>
      <c r="K122" s="15">
        <f>SUM(Tasaus[[#This Row],[Laskennallinen kunnallisvero, €]:[Laskennallinen kiinteistövero, €]])</f>
        <v>2179295.4089181898</v>
      </c>
      <c r="L122" s="15">
        <f>Tasaus[[#This Row],[Laskennallinen verotulo yhteensä, €]]/Tasaus[[#This Row],[Asukasluku 31.12.2021]]</f>
        <v>1768.9086111348943</v>
      </c>
      <c r="M122" s="34">
        <f>$L$11-Tasaus[[#This Row],[Laskennallinen verotulo yhteensä, €/asukas (=tasausraja)]]</f>
        <v>188.04138886510577</v>
      </c>
      <c r="N122" s="377">
        <f>IF(Tasaus[[#This Row],[Erotus = tasausraja - laskennallinen verotulo, €/asukas]]&gt;0,(Tasaus[[#This Row],[Erotus = tasausraja - laskennallinen verotulo, €/asukas]]*$B$7),(Tasaus[[#This Row],[Erotus = tasausraja - laskennallinen verotulo, €/asukas]]*$B$8))</f>
        <v>169.2372499785952</v>
      </c>
      <c r="O122" s="378">
        <f>Tasaus[[#This Row],[Tasaus,  €/asukas]]*Tasaus[[#This Row],[Asukasluku 31.12.2021]]</f>
        <v>208500.2919736293</v>
      </c>
      <c r="Q122" s="116"/>
      <c r="R122" s="117"/>
      <c r="S122" s="118"/>
    </row>
    <row r="123" spans="1:19" x14ac:dyDescent="0.25">
      <c r="A123" s="269">
        <v>316</v>
      </c>
      <c r="B123" s="13" t="s">
        <v>488</v>
      </c>
      <c r="C123" s="270">
        <v>4245</v>
      </c>
      <c r="D123" s="271">
        <v>22</v>
      </c>
      <c r="E123" s="271">
        <f>Tasaus[[#This Row],[Tuloveroprosentti 2022]]-12.64</f>
        <v>9.36</v>
      </c>
      <c r="F123" s="14">
        <v>15571959.779999999</v>
      </c>
      <c r="G123" s="14">
        <f>Tasaus[[#This Row],[Kunnallisvero (maksuunpantu), €]]*100/Tasaus[[#This Row],[Tuloveroprosentti 2022]]</f>
        <v>70781635.36363636</v>
      </c>
      <c r="H123" s="272">
        <f>Tasaus[[#This Row],[Verotettava tulo (kunnallisvero), €]]*($E$11/100)</f>
        <v>5216606.526300001</v>
      </c>
      <c r="I123" s="14">
        <v>555873.35682519036</v>
      </c>
      <c r="J123" s="15">
        <v>511233.63589999999</v>
      </c>
      <c r="K123" s="15">
        <f>SUM(Tasaus[[#This Row],[Laskennallinen kunnallisvero, €]:[Laskennallinen kiinteistövero, €]])</f>
        <v>6283713.5190251917</v>
      </c>
      <c r="L123" s="15">
        <f>Tasaus[[#This Row],[Laskennallinen verotulo yhteensä, €]]/Tasaus[[#This Row],[Asukasluku 31.12.2021]]</f>
        <v>1480.2623130801394</v>
      </c>
      <c r="M123" s="34">
        <f>$L$11-Tasaus[[#This Row],[Laskennallinen verotulo yhteensä, €/asukas (=tasausraja)]]</f>
        <v>476.68768691986065</v>
      </c>
      <c r="N123" s="377">
        <f>IF(Tasaus[[#This Row],[Erotus = tasausraja - laskennallinen verotulo, €/asukas]]&gt;0,(Tasaus[[#This Row],[Erotus = tasausraja - laskennallinen verotulo, €/asukas]]*$B$7),(Tasaus[[#This Row],[Erotus = tasausraja - laskennallinen verotulo, €/asukas]]*$B$8))</f>
        <v>429.01891822787462</v>
      </c>
      <c r="O123" s="378">
        <f>Tasaus[[#This Row],[Tasaus,  €/asukas]]*Tasaus[[#This Row],[Asukasluku 31.12.2021]]</f>
        <v>1821185.3078773278</v>
      </c>
      <c r="Q123" s="116"/>
      <c r="R123" s="117"/>
      <c r="S123" s="118"/>
    </row>
    <row r="124" spans="1:19" x14ac:dyDescent="0.25">
      <c r="A124" s="269">
        <v>317</v>
      </c>
      <c r="B124" s="13" t="s">
        <v>489</v>
      </c>
      <c r="C124" s="270">
        <v>2533</v>
      </c>
      <c r="D124" s="271">
        <v>21.5</v>
      </c>
      <c r="E124" s="271">
        <f>Tasaus[[#This Row],[Tuloveroprosentti 2022]]-12.64</f>
        <v>8.86</v>
      </c>
      <c r="F124" s="14">
        <v>6446504.7199999997</v>
      </c>
      <c r="G124" s="14">
        <f>Tasaus[[#This Row],[Kunnallisvero (maksuunpantu), €]]*100/Tasaus[[#This Row],[Tuloveroprosentti 2022]]</f>
        <v>29983742.883720931</v>
      </c>
      <c r="H124" s="272">
        <f>Tasaus[[#This Row],[Verotettava tulo (kunnallisvero), €]]*($E$11/100)</f>
        <v>2209801.8505302332</v>
      </c>
      <c r="I124" s="14">
        <v>769185.41401073046</v>
      </c>
      <c r="J124" s="15">
        <v>308639.58600000007</v>
      </c>
      <c r="K124" s="15">
        <f>SUM(Tasaus[[#This Row],[Laskennallinen kunnallisvero, €]:[Laskennallinen kiinteistövero, €]])</f>
        <v>3287626.8505409639</v>
      </c>
      <c r="L124" s="15">
        <f>Tasaus[[#This Row],[Laskennallinen verotulo yhteensä, €]]/Tasaus[[#This Row],[Asukasluku 31.12.2021]]</f>
        <v>1297.9182197161326</v>
      </c>
      <c r="M124" s="34">
        <f>$L$11-Tasaus[[#This Row],[Laskennallinen verotulo yhteensä, €/asukas (=tasausraja)]]</f>
        <v>659.03178028386742</v>
      </c>
      <c r="N124" s="377">
        <f>IF(Tasaus[[#This Row],[Erotus = tasausraja - laskennallinen verotulo, €/asukas]]&gt;0,(Tasaus[[#This Row],[Erotus = tasausraja - laskennallinen verotulo, €/asukas]]*$B$7),(Tasaus[[#This Row],[Erotus = tasausraja - laskennallinen verotulo, €/asukas]]*$B$8))</f>
        <v>593.1286022554807</v>
      </c>
      <c r="O124" s="378">
        <f>Tasaus[[#This Row],[Tasaus,  €/asukas]]*Tasaus[[#This Row],[Asukasluku 31.12.2021]]</f>
        <v>1502394.7495131327</v>
      </c>
      <c r="Q124" s="116"/>
      <c r="R124" s="117"/>
      <c r="S124" s="118"/>
    </row>
    <row r="125" spans="1:19" x14ac:dyDescent="0.25">
      <c r="A125" s="269">
        <v>320</v>
      </c>
      <c r="B125" s="13" t="s">
        <v>490</v>
      </c>
      <c r="C125" s="270">
        <v>7105</v>
      </c>
      <c r="D125" s="271">
        <v>21.5</v>
      </c>
      <c r="E125" s="271">
        <f>Tasaus[[#This Row],[Tuloveroprosentti 2022]]-12.64</f>
        <v>8.86</v>
      </c>
      <c r="F125" s="14">
        <v>24735188.280000001</v>
      </c>
      <c r="G125" s="14">
        <f>Tasaus[[#This Row],[Kunnallisvero (maksuunpantu), €]]*100/Tasaus[[#This Row],[Tuloveroprosentti 2022]]</f>
        <v>115047387.34883721</v>
      </c>
      <c r="H125" s="272">
        <f>Tasaus[[#This Row],[Verotettava tulo (kunnallisvero), €]]*($E$11/100)</f>
        <v>8478992.4476093035</v>
      </c>
      <c r="I125" s="14">
        <v>1159525.4415840416</v>
      </c>
      <c r="J125" s="15">
        <v>1299567.7541</v>
      </c>
      <c r="K125" s="15">
        <f>SUM(Tasaus[[#This Row],[Laskennallinen kunnallisvero, €]:[Laskennallinen kiinteistövero, €]])</f>
        <v>10938085.643293345</v>
      </c>
      <c r="L125" s="15">
        <f>Tasaus[[#This Row],[Laskennallinen verotulo yhteensä, €]]/Tasaus[[#This Row],[Asukasluku 31.12.2021]]</f>
        <v>1539.4912939188382</v>
      </c>
      <c r="M125" s="34">
        <f>$L$11-Tasaus[[#This Row],[Laskennallinen verotulo yhteensä, €/asukas (=tasausraja)]]</f>
        <v>417.45870608116184</v>
      </c>
      <c r="N125" s="377">
        <f>IF(Tasaus[[#This Row],[Erotus = tasausraja - laskennallinen verotulo, €/asukas]]&gt;0,(Tasaus[[#This Row],[Erotus = tasausraja - laskennallinen verotulo, €/asukas]]*$B$7),(Tasaus[[#This Row],[Erotus = tasausraja - laskennallinen verotulo, €/asukas]]*$B$8))</f>
        <v>375.71283547304569</v>
      </c>
      <c r="O125" s="378">
        <f>Tasaus[[#This Row],[Tasaus,  €/asukas]]*Tasaus[[#This Row],[Asukasluku 31.12.2021]]</f>
        <v>2669439.6960359896</v>
      </c>
      <c r="Q125" s="116"/>
      <c r="R125" s="117"/>
      <c r="S125" s="118"/>
    </row>
    <row r="126" spans="1:19" x14ac:dyDescent="0.25">
      <c r="A126" s="269">
        <v>322</v>
      </c>
      <c r="B126" s="13" t="s">
        <v>126</v>
      </c>
      <c r="C126" s="270">
        <v>6614</v>
      </c>
      <c r="D126" s="271">
        <v>19.749999999999996</v>
      </c>
      <c r="E126" s="271">
        <f>Tasaus[[#This Row],[Tuloveroprosentti 2022]]-12.64</f>
        <v>7.1099999999999959</v>
      </c>
      <c r="F126" s="14">
        <v>20609699.239999998</v>
      </c>
      <c r="G126" s="14">
        <f>Tasaus[[#This Row],[Kunnallisvero (maksuunpantu), €]]*100/Tasaus[[#This Row],[Tuloveroprosentti 2022]]</f>
        <v>104352907.5443038</v>
      </c>
      <c r="H126" s="272">
        <f>Tasaus[[#This Row],[Verotettava tulo (kunnallisvero), €]]*($E$11/100)</f>
        <v>7690809.286015192</v>
      </c>
      <c r="I126" s="14">
        <v>1071075.9347402167</v>
      </c>
      <c r="J126" s="15">
        <v>1885538.0506500001</v>
      </c>
      <c r="K126" s="15">
        <f>SUM(Tasaus[[#This Row],[Laskennallinen kunnallisvero, €]:[Laskennallinen kiinteistövero, €]])</f>
        <v>10647423.27140541</v>
      </c>
      <c r="L126" s="15">
        <f>Tasaus[[#This Row],[Laskennallinen verotulo yhteensä, €]]/Tasaus[[#This Row],[Asukasluku 31.12.2021]]</f>
        <v>1609.8311568499259</v>
      </c>
      <c r="M126" s="34">
        <f>$L$11-Tasaus[[#This Row],[Laskennallinen verotulo yhteensä, €/asukas (=tasausraja)]]</f>
        <v>347.1188431500741</v>
      </c>
      <c r="N126" s="377">
        <f>IF(Tasaus[[#This Row],[Erotus = tasausraja - laskennallinen verotulo, €/asukas]]&gt;0,(Tasaus[[#This Row],[Erotus = tasausraja - laskennallinen verotulo, €/asukas]]*$B$7),(Tasaus[[#This Row],[Erotus = tasausraja - laskennallinen verotulo, €/asukas]]*$B$8))</f>
        <v>312.40695883506669</v>
      </c>
      <c r="O126" s="378">
        <f>Tasaus[[#This Row],[Tasaus,  €/asukas]]*Tasaus[[#This Row],[Asukasluku 31.12.2021]]</f>
        <v>2066259.6257351311</v>
      </c>
      <c r="Q126" s="116"/>
      <c r="R126" s="117"/>
      <c r="S126" s="118"/>
    </row>
    <row r="127" spans="1:19" x14ac:dyDescent="0.25">
      <c r="A127" s="269">
        <v>398</v>
      </c>
      <c r="B127" s="13" t="s">
        <v>491</v>
      </c>
      <c r="C127" s="270">
        <v>120027</v>
      </c>
      <c r="D127" s="271">
        <v>20.75</v>
      </c>
      <c r="E127" s="271">
        <f>Tasaus[[#This Row],[Tuloveroprosentti 2022]]-12.64</f>
        <v>8.11</v>
      </c>
      <c r="F127" s="14">
        <v>455742936.73000002</v>
      </c>
      <c r="G127" s="14">
        <f>Tasaus[[#This Row],[Kunnallisvero (maksuunpantu), €]]*100/Tasaus[[#This Row],[Tuloveroprosentti 2022]]</f>
        <v>2196351502.3132529</v>
      </c>
      <c r="H127" s="272">
        <f>Tasaus[[#This Row],[Verotettava tulo (kunnallisvero), €]]*($E$11/100)</f>
        <v>161871105.72048676</v>
      </c>
      <c r="I127" s="14">
        <v>28822685.495139867</v>
      </c>
      <c r="J127" s="15">
        <v>18434853.719450004</v>
      </c>
      <c r="K127" s="15">
        <f>SUM(Tasaus[[#This Row],[Laskennallinen kunnallisvero, €]:[Laskennallinen kiinteistövero, €]])</f>
        <v>209128644.93507662</v>
      </c>
      <c r="L127" s="15">
        <f>Tasaus[[#This Row],[Laskennallinen verotulo yhteensä, €]]/Tasaus[[#This Row],[Asukasluku 31.12.2021]]</f>
        <v>1742.3466797893525</v>
      </c>
      <c r="M127" s="34">
        <f>$L$11-Tasaus[[#This Row],[Laskennallinen verotulo yhteensä, €/asukas (=tasausraja)]]</f>
        <v>214.60332021064755</v>
      </c>
      <c r="N127" s="377">
        <f>IF(Tasaus[[#This Row],[Erotus = tasausraja - laskennallinen verotulo, €/asukas]]&gt;0,(Tasaus[[#This Row],[Erotus = tasausraja - laskennallinen verotulo, €/asukas]]*$B$7),(Tasaus[[#This Row],[Erotus = tasausraja - laskennallinen verotulo, €/asukas]]*$B$8))</f>
        <v>193.14298818958281</v>
      </c>
      <c r="O127" s="378">
        <f>Tasaus[[#This Row],[Tasaus,  €/asukas]]*Tasaus[[#This Row],[Asukasluku 31.12.2021]]</f>
        <v>23182373.443431057</v>
      </c>
      <c r="Q127" s="116"/>
      <c r="R127" s="117"/>
      <c r="S127" s="118"/>
    </row>
    <row r="128" spans="1:19" x14ac:dyDescent="0.25">
      <c r="A128" s="269">
        <v>399</v>
      </c>
      <c r="B128" s="13" t="s">
        <v>492</v>
      </c>
      <c r="C128" s="270">
        <v>7916</v>
      </c>
      <c r="D128" s="271">
        <v>21.75</v>
      </c>
      <c r="E128" s="271">
        <f>Tasaus[[#This Row],[Tuloveroprosentti 2022]]-12.64</f>
        <v>9.11</v>
      </c>
      <c r="F128" s="14">
        <v>31440748.510000002</v>
      </c>
      <c r="G128" s="14">
        <f>Tasaus[[#This Row],[Kunnallisvero (maksuunpantu), €]]*100/Tasaus[[#This Row],[Tuloveroprosentti 2022]]</f>
        <v>144555165.56321838</v>
      </c>
      <c r="H128" s="272">
        <f>Tasaus[[#This Row],[Verotettava tulo (kunnallisvero), €]]*($E$11/100)</f>
        <v>10653715.702009197</v>
      </c>
      <c r="I128" s="14">
        <v>876408.8520840361</v>
      </c>
      <c r="J128" s="15">
        <v>725891.55900000012</v>
      </c>
      <c r="K128" s="15">
        <f>SUM(Tasaus[[#This Row],[Laskennallinen kunnallisvero, €]:[Laskennallinen kiinteistövero, €]])</f>
        <v>12256016.113093235</v>
      </c>
      <c r="L128" s="15">
        <f>Tasaus[[#This Row],[Laskennallinen verotulo yhteensä, €]]/Tasaus[[#This Row],[Asukasluku 31.12.2021]]</f>
        <v>1548.2587308101611</v>
      </c>
      <c r="M128" s="34">
        <f>$L$11-Tasaus[[#This Row],[Laskennallinen verotulo yhteensä, €/asukas (=tasausraja)]]</f>
        <v>408.69126918983898</v>
      </c>
      <c r="N128" s="377">
        <f>IF(Tasaus[[#This Row],[Erotus = tasausraja - laskennallinen verotulo, €/asukas]]&gt;0,(Tasaus[[#This Row],[Erotus = tasausraja - laskennallinen verotulo, €/asukas]]*$B$7),(Tasaus[[#This Row],[Erotus = tasausraja - laskennallinen verotulo, €/asukas]]*$B$8))</f>
        <v>367.82214227085507</v>
      </c>
      <c r="O128" s="378">
        <f>Tasaus[[#This Row],[Tasaus,  €/asukas]]*Tasaus[[#This Row],[Asukasluku 31.12.2021]]</f>
        <v>2911680.0782160889</v>
      </c>
      <c r="Q128" s="116"/>
      <c r="R128" s="117"/>
      <c r="S128" s="118"/>
    </row>
    <row r="129" spans="1:19" x14ac:dyDescent="0.25">
      <c r="A129" s="269">
        <v>400</v>
      </c>
      <c r="B129" s="13" t="s">
        <v>493</v>
      </c>
      <c r="C129" s="270">
        <v>8456</v>
      </c>
      <c r="D129" s="271">
        <v>20.75</v>
      </c>
      <c r="E129" s="271">
        <f>Tasaus[[#This Row],[Tuloveroprosentti 2022]]-12.64</f>
        <v>8.11</v>
      </c>
      <c r="F129" s="14">
        <v>28146105.719999999</v>
      </c>
      <c r="G129" s="14">
        <f>Tasaus[[#This Row],[Kunnallisvero (maksuunpantu), €]]*100/Tasaus[[#This Row],[Tuloveroprosentti 2022]]</f>
        <v>135643882.98795182</v>
      </c>
      <c r="H129" s="272">
        <f>Tasaus[[#This Row],[Verotettava tulo (kunnallisvero), €]]*($E$11/100)</f>
        <v>9996954.17621205</v>
      </c>
      <c r="I129" s="14">
        <v>2115439.2555760415</v>
      </c>
      <c r="J129" s="15">
        <v>1297933.9570000002</v>
      </c>
      <c r="K129" s="15">
        <f>SUM(Tasaus[[#This Row],[Laskennallinen kunnallisvero, €]:[Laskennallinen kiinteistövero, €]])</f>
        <v>13410327.388788091</v>
      </c>
      <c r="L129" s="15">
        <f>Tasaus[[#This Row],[Laskennallinen verotulo yhteensä, €]]/Tasaus[[#This Row],[Asukasluku 31.12.2021]]</f>
        <v>1585.894913527447</v>
      </c>
      <c r="M129" s="34">
        <f>$L$11-Tasaus[[#This Row],[Laskennallinen verotulo yhteensä, €/asukas (=tasausraja)]]</f>
        <v>371.05508647255306</v>
      </c>
      <c r="N129" s="377">
        <f>IF(Tasaus[[#This Row],[Erotus = tasausraja - laskennallinen verotulo, €/asukas]]&gt;0,(Tasaus[[#This Row],[Erotus = tasausraja - laskennallinen verotulo, €/asukas]]*$B$7),(Tasaus[[#This Row],[Erotus = tasausraja - laskennallinen verotulo, €/asukas]]*$B$8))</f>
        <v>333.94957782529775</v>
      </c>
      <c r="O129" s="378">
        <f>Tasaus[[#This Row],[Tasaus,  €/asukas]]*Tasaus[[#This Row],[Asukasluku 31.12.2021]]</f>
        <v>2823877.6300907177</v>
      </c>
      <c r="Q129" s="116"/>
      <c r="R129" s="117"/>
      <c r="S129" s="118"/>
    </row>
    <row r="130" spans="1:19" x14ac:dyDescent="0.25">
      <c r="A130" s="269">
        <v>402</v>
      </c>
      <c r="B130" s="13" t="s">
        <v>494</v>
      </c>
      <c r="C130" s="270">
        <v>9247</v>
      </c>
      <c r="D130" s="271">
        <v>21.25</v>
      </c>
      <c r="E130" s="271">
        <f>Tasaus[[#This Row],[Tuloveroprosentti 2022]]-12.64</f>
        <v>8.61</v>
      </c>
      <c r="F130" s="14">
        <v>28134027.079999998</v>
      </c>
      <c r="G130" s="14">
        <f>Tasaus[[#This Row],[Kunnallisvero (maksuunpantu), €]]*100/Tasaus[[#This Row],[Tuloveroprosentti 2022]]</f>
        <v>132395421.55294117</v>
      </c>
      <c r="H130" s="272">
        <f>Tasaus[[#This Row],[Verotettava tulo (kunnallisvero), €]]*($E$11/100)</f>
        <v>9757542.5684517659</v>
      </c>
      <c r="I130" s="14">
        <v>1612796.5191758154</v>
      </c>
      <c r="J130" s="15">
        <v>1146170.5105000001</v>
      </c>
      <c r="K130" s="15">
        <f>SUM(Tasaus[[#This Row],[Laskennallinen kunnallisvero, €]:[Laskennallinen kiinteistövero, €]])</f>
        <v>12516509.598127583</v>
      </c>
      <c r="L130" s="15">
        <f>Tasaus[[#This Row],[Laskennallinen verotulo yhteensä, €]]/Tasaus[[#This Row],[Asukasluku 31.12.2021]]</f>
        <v>1353.575170123022</v>
      </c>
      <c r="M130" s="34">
        <f>$L$11-Tasaus[[#This Row],[Laskennallinen verotulo yhteensä, €/asukas (=tasausraja)]]</f>
        <v>603.37482987697808</v>
      </c>
      <c r="N130" s="377">
        <f>IF(Tasaus[[#This Row],[Erotus = tasausraja - laskennallinen verotulo, €/asukas]]&gt;0,(Tasaus[[#This Row],[Erotus = tasausraja - laskennallinen verotulo, €/asukas]]*$B$7),(Tasaus[[#This Row],[Erotus = tasausraja - laskennallinen verotulo, €/asukas]]*$B$8))</f>
        <v>543.03734688928034</v>
      </c>
      <c r="O130" s="378">
        <f>Tasaus[[#This Row],[Tasaus,  €/asukas]]*Tasaus[[#This Row],[Asukasluku 31.12.2021]]</f>
        <v>5021466.3466851758</v>
      </c>
      <c r="Q130" s="116"/>
      <c r="R130" s="117"/>
      <c r="S130" s="118"/>
    </row>
    <row r="131" spans="1:19" x14ac:dyDescent="0.25">
      <c r="A131" s="269">
        <v>403</v>
      </c>
      <c r="B131" s="13" t="s">
        <v>495</v>
      </c>
      <c r="C131" s="270">
        <v>2866</v>
      </c>
      <c r="D131" s="271">
        <v>22</v>
      </c>
      <c r="E131" s="271">
        <f>Tasaus[[#This Row],[Tuloveroprosentti 2022]]-12.64</f>
        <v>9.36</v>
      </c>
      <c r="F131" s="14">
        <v>8375404.5</v>
      </c>
      <c r="G131" s="14">
        <f>Tasaus[[#This Row],[Kunnallisvero (maksuunpantu), €]]*100/Tasaus[[#This Row],[Tuloveroprosentti 2022]]</f>
        <v>38070020.454545453</v>
      </c>
      <c r="H131" s="272">
        <f>Tasaus[[#This Row],[Verotettava tulo (kunnallisvero), €]]*($E$11/100)</f>
        <v>2805760.5075000003</v>
      </c>
      <c r="I131" s="14">
        <v>587319.85395769041</v>
      </c>
      <c r="J131" s="15">
        <v>517481.72375000006</v>
      </c>
      <c r="K131" s="15">
        <f>SUM(Tasaus[[#This Row],[Laskennallinen kunnallisvero, €]:[Laskennallinen kiinteistövero, €]])</f>
        <v>3910562.0852076905</v>
      </c>
      <c r="L131" s="15">
        <f>Tasaus[[#This Row],[Laskennallinen verotulo yhteensä, €]]/Tasaus[[#This Row],[Asukasluku 31.12.2021]]</f>
        <v>1364.4668824869821</v>
      </c>
      <c r="M131" s="34">
        <f>$L$11-Tasaus[[#This Row],[Laskennallinen verotulo yhteensä, €/asukas (=tasausraja)]]</f>
        <v>592.48311751301799</v>
      </c>
      <c r="N131" s="377">
        <f>IF(Tasaus[[#This Row],[Erotus = tasausraja - laskennallinen verotulo, €/asukas]]&gt;0,(Tasaus[[#This Row],[Erotus = tasausraja - laskennallinen verotulo, €/asukas]]*$B$7),(Tasaus[[#This Row],[Erotus = tasausraja - laskennallinen verotulo, €/asukas]]*$B$8))</f>
        <v>533.23480576171619</v>
      </c>
      <c r="O131" s="378">
        <f>Tasaus[[#This Row],[Tasaus,  €/asukas]]*Tasaus[[#This Row],[Asukasluku 31.12.2021]]</f>
        <v>1528250.9533130785</v>
      </c>
      <c r="Q131" s="116"/>
      <c r="R131" s="117"/>
      <c r="S131" s="118"/>
    </row>
    <row r="132" spans="1:19" x14ac:dyDescent="0.25">
      <c r="A132" s="269">
        <v>405</v>
      </c>
      <c r="B132" s="13" t="s">
        <v>496</v>
      </c>
      <c r="C132" s="270">
        <v>72634</v>
      </c>
      <c r="D132" s="271">
        <v>21</v>
      </c>
      <c r="E132" s="271">
        <f>Tasaus[[#This Row],[Tuloveroprosentti 2022]]-12.64</f>
        <v>8.36</v>
      </c>
      <c r="F132" s="14">
        <v>274008097.14999998</v>
      </c>
      <c r="G132" s="14">
        <f>Tasaus[[#This Row],[Kunnallisvero (maksuunpantu), €]]*100/Tasaus[[#This Row],[Tuloveroprosentti 2022]]</f>
        <v>1304800462.6190474</v>
      </c>
      <c r="H132" s="272">
        <f>Tasaus[[#This Row],[Verotettava tulo (kunnallisvero), €]]*($E$11/100)</f>
        <v>96163794.095023811</v>
      </c>
      <c r="I132" s="14">
        <v>20115982.34513567</v>
      </c>
      <c r="J132" s="15">
        <v>11255997.732400002</v>
      </c>
      <c r="K132" s="15">
        <f>SUM(Tasaus[[#This Row],[Laskennallinen kunnallisvero, €]:[Laskennallinen kiinteistövero, €]])</f>
        <v>127535774.17255948</v>
      </c>
      <c r="L132" s="15">
        <f>Tasaus[[#This Row],[Laskennallinen verotulo yhteensä, €]]/Tasaus[[#This Row],[Asukasluku 31.12.2021]]</f>
        <v>1755.8687966043381</v>
      </c>
      <c r="M132" s="34">
        <f>$L$11-Tasaus[[#This Row],[Laskennallinen verotulo yhteensä, €/asukas (=tasausraja)]]</f>
        <v>201.08120339566199</v>
      </c>
      <c r="N132" s="377">
        <f>IF(Tasaus[[#This Row],[Erotus = tasausraja - laskennallinen verotulo, €/asukas]]&gt;0,(Tasaus[[#This Row],[Erotus = tasausraja - laskennallinen verotulo, €/asukas]]*$B$7),(Tasaus[[#This Row],[Erotus = tasausraja - laskennallinen verotulo, €/asukas]]*$B$8))</f>
        <v>180.97308305609579</v>
      </c>
      <c r="O132" s="378">
        <f>Tasaus[[#This Row],[Tasaus,  €/asukas]]*Tasaus[[#This Row],[Asukasluku 31.12.2021]]</f>
        <v>13144798.914696461</v>
      </c>
      <c r="Q132" s="116"/>
      <c r="R132" s="117"/>
      <c r="S132" s="118"/>
    </row>
    <row r="133" spans="1:19" x14ac:dyDescent="0.25">
      <c r="A133" s="269">
        <v>407</v>
      </c>
      <c r="B133" s="13" t="s">
        <v>497</v>
      </c>
      <c r="C133" s="270">
        <v>2580</v>
      </c>
      <c r="D133" s="271">
        <v>21.5</v>
      </c>
      <c r="E133" s="271">
        <f>Tasaus[[#This Row],[Tuloveroprosentti 2022]]-12.64</f>
        <v>8.86</v>
      </c>
      <c r="F133" s="14">
        <v>8215121.4100000001</v>
      </c>
      <c r="G133" s="14">
        <f>Tasaus[[#This Row],[Kunnallisvero (maksuunpantu), €]]*100/Tasaus[[#This Row],[Tuloveroprosentti 2022]]</f>
        <v>38209867.023255818</v>
      </c>
      <c r="H133" s="272">
        <f>Tasaus[[#This Row],[Verotettava tulo (kunnallisvero), €]]*($E$11/100)</f>
        <v>2816067.1996139544</v>
      </c>
      <c r="I133" s="14">
        <v>537255.25578998227</v>
      </c>
      <c r="J133" s="15">
        <v>354493.46140000003</v>
      </c>
      <c r="K133" s="15">
        <f>SUM(Tasaus[[#This Row],[Laskennallinen kunnallisvero, €]:[Laskennallinen kiinteistövero, €]])</f>
        <v>3707815.9168039365</v>
      </c>
      <c r="L133" s="15">
        <f>Tasaus[[#This Row],[Laskennallinen verotulo yhteensä, €]]/Tasaus[[#This Row],[Asukasluku 31.12.2021]]</f>
        <v>1437.1379522495877</v>
      </c>
      <c r="M133" s="34">
        <f>$L$11-Tasaus[[#This Row],[Laskennallinen verotulo yhteensä, €/asukas (=tasausraja)]]</f>
        <v>519.81204775041238</v>
      </c>
      <c r="N133" s="377">
        <f>IF(Tasaus[[#This Row],[Erotus = tasausraja - laskennallinen verotulo, €/asukas]]&gt;0,(Tasaus[[#This Row],[Erotus = tasausraja - laskennallinen verotulo, €/asukas]]*$B$7),(Tasaus[[#This Row],[Erotus = tasausraja - laskennallinen verotulo, €/asukas]]*$B$8))</f>
        <v>467.83084297537113</v>
      </c>
      <c r="O133" s="378">
        <f>Tasaus[[#This Row],[Tasaus,  €/asukas]]*Tasaus[[#This Row],[Asukasluku 31.12.2021]]</f>
        <v>1207003.5748764575</v>
      </c>
      <c r="Q133" s="116"/>
      <c r="R133" s="117"/>
      <c r="S133" s="118"/>
    </row>
    <row r="134" spans="1:19" x14ac:dyDescent="0.25">
      <c r="A134" s="269">
        <v>408</v>
      </c>
      <c r="B134" s="13" t="s">
        <v>498</v>
      </c>
      <c r="C134" s="270">
        <v>14203</v>
      </c>
      <c r="D134" s="271">
        <v>21.5</v>
      </c>
      <c r="E134" s="271">
        <f>Tasaus[[#This Row],[Tuloveroprosentti 2022]]-12.64</f>
        <v>8.86</v>
      </c>
      <c r="F134" s="14">
        <v>49255060.159999996</v>
      </c>
      <c r="G134" s="14">
        <f>Tasaus[[#This Row],[Kunnallisvero (maksuunpantu), €]]*100/Tasaus[[#This Row],[Tuloveroprosentti 2022]]</f>
        <v>229093303.06976745</v>
      </c>
      <c r="H134" s="272">
        <f>Tasaus[[#This Row],[Verotettava tulo (kunnallisvero), €]]*($E$11/100)</f>
        <v>16884176.436241865</v>
      </c>
      <c r="I134" s="14">
        <v>2532961.5519448179</v>
      </c>
      <c r="J134" s="15">
        <v>1642651.5725500002</v>
      </c>
      <c r="K134" s="15">
        <f>SUM(Tasaus[[#This Row],[Laskennallinen kunnallisvero, €]:[Laskennallinen kiinteistövero, €]])</f>
        <v>21059789.560736682</v>
      </c>
      <c r="L134" s="15">
        <f>Tasaus[[#This Row],[Laskennallinen verotulo yhteensä, €]]/Tasaus[[#This Row],[Asukasluku 31.12.2021]]</f>
        <v>1482.7705105074056</v>
      </c>
      <c r="M134" s="34">
        <f>$L$11-Tasaus[[#This Row],[Laskennallinen verotulo yhteensä, €/asukas (=tasausraja)]]</f>
        <v>474.17948949259448</v>
      </c>
      <c r="N134" s="377">
        <f>IF(Tasaus[[#This Row],[Erotus = tasausraja - laskennallinen verotulo, €/asukas]]&gt;0,(Tasaus[[#This Row],[Erotus = tasausraja - laskennallinen verotulo, €/asukas]]*$B$7),(Tasaus[[#This Row],[Erotus = tasausraja - laskennallinen verotulo, €/asukas]]*$B$8))</f>
        <v>426.76154054333506</v>
      </c>
      <c r="O134" s="378">
        <f>Tasaus[[#This Row],[Tasaus,  €/asukas]]*Tasaus[[#This Row],[Asukasluku 31.12.2021]]</f>
        <v>6061294.160336988</v>
      </c>
      <c r="Q134" s="116"/>
      <c r="R134" s="117"/>
      <c r="S134" s="118"/>
    </row>
    <row r="135" spans="1:19" x14ac:dyDescent="0.25">
      <c r="A135" s="269">
        <v>410</v>
      </c>
      <c r="B135" s="13" t="s">
        <v>499</v>
      </c>
      <c r="C135" s="270">
        <v>18788</v>
      </c>
      <c r="D135" s="271">
        <v>21.5</v>
      </c>
      <c r="E135" s="271">
        <f>Tasaus[[#This Row],[Tuloveroprosentti 2022]]-12.64</f>
        <v>8.86</v>
      </c>
      <c r="F135" s="14">
        <v>67996104.260000005</v>
      </c>
      <c r="G135" s="14">
        <f>Tasaus[[#This Row],[Kunnallisvero (maksuunpantu), €]]*100/Tasaus[[#This Row],[Tuloveroprosentti 2022]]</f>
        <v>316260950.04651165</v>
      </c>
      <c r="H135" s="272">
        <f>Tasaus[[#This Row],[Verotettava tulo (kunnallisvero), €]]*($E$11/100)</f>
        <v>23308432.018427912</v>
      </c>
      <c r="I135" s="14">
        <v>2628686.5613427875</v>
      </c>
      <c r="J135" s="15">
        <v>2394675.6270000003</v>
      </c>
      <c r="K135" s="15">
        <f>SUM(Tasaus[[#This Row],[Laskennallinen kunnallisvero, €]:[Laskennallinen kiinteistövero, €]])</f>
        <v>28331794.206770699</v>
      </c>
      <c r="L135" s="15">
        <f>Tasaus[[#This Row],[Laskennallinen verotulo yhteensä, €]]/Tasaus[[#This Row],[Asukasluku 31.12.2021]]</f>
        <v>1507.9728660193048</v>
      </c>
      <c r="M135" s="34">
        <f>$L$11-Tasaus[[#This Row],[Laskennallinen verotulo yhteensä, €/asukas (=tasausraja)]]</f>
        <v>448.97713398069527</v>
      </c>
      <c r="N135" s="377">
        <f>IF(Tasaus[[#This Row],[Erotus = tasausraja - laskennallinen verotulo, €/asukas]]&gt;0,(Tasaus[[#This Row],[Erotus = tasausraja - laskennallinen verotulo, €/asukas]]*$B$7),(Tasaus[[#This Row],[Erotus = tasausraja - laskennallinen verotulo, €/asukas]]*$B$8))</f>
        <v>404.07942058262574</v>
      </c>
      <c r="O135" s="378">
        <f>Tasaus[[#This Row],[Tasaus,  €/asukas]]*Tasaus[[#This Row],[Asukasluku 31.12.2021]]</f>
        <v>7591844.1539063724</v>
      </c>
      <c r="Q135" s="116"/>
      <c r="R135" s="117"/>
      <c r="S135" s="118"/>
    </row>
    <row r="136" spans="1:19" x14ac:dyDescent="0.25">
      <c r="A136" s="269">
        <v>416</v>
      </c>
      <c r="B136" s="13" t="s">
        <v>500</v>
      </c>
      <c r="C136" s="270">
        <v>2917</v>
      </c>
      <c r="D136" s="271">
        <v>21.999999999999996</v>
      </c>
      <c r="E136" s="271">
        <f>Tasaus[[#This Row],[Tuloveroprosentti 2022]]-12.64</f>
        <v>9.3599999999999959</v>
      </c>
      <c r="F136" s="14">
        <v>10313611.6</v>
      </c>
      <c r="G136" s="14">
        <f>Tasaus[[#This Row],[Kunnallisvero (maksuunpantu), €]]*100/Tasaus[[#This Row],[Tuloveroprosentti 2022]]</f>
        <v>46880052.727272734</v>
      </c>
      <c r="H136" s="272">
        <f>Tasaus[[#This Row],[Verotettava tulo (kunnallisvero), €]]*($E$11/100)</f>
        <v>3455059.8860000013</v>
      </c>
      <c r="I136" s="14">
        <v>351321.87837393914</v>
      </c>
      <c r="J136" s="15">
        <v>430949.95345000003</v>
      </c>
      <c r="K136" s="15">
        <f>SUM(Tasaus[[#This Row],[Laskennallinen kunnallisvero, €]:[Laskennallinen kiinteistövero, €]])</f>
        <v>4237331.7178239403</v>
      </c>
      <c r="L136" s="15">
        <f>Tasaus[[#This Row],[Laskennallinen verotulo yhteensä, €]]/Tasaus[[#This Row],[Asukasluku 31.12.2021]]</f>
        <v>1452.6334308618239</v>
      </c>
      <c r="M136" s="34">
        <f>$L$11-Tasaus[[#This Row],[Laskennallinen verotulo yhteensä, €/asukas (=tasausraja)]]</f>
        <v>504.31656913817619</v>
      </c>
      <c r="N136" s="377">
        <f>IF(Tasaus[[#This Row],[Erotus = tasausraja - laskennallinen verotulo, €/asukas]]&gt;0,(Tasaus[[#This Row],[Erotus = tasausraja - laskennallinen verotulo, €/asukas]]*$B$7),(Tasaus[[#This Row],[Erotus = tasausraja - laskennallinen verotulo, €/asukas]]*$B$8))</f>
        <v>453.88491222435857</v>
      </c>
      <c r="O136" s="378">
        <f>Tasaus[[#This Row],[Tasaus,  €/asukas]]*Tasaus[[#This Row],[Asukasluku 31.12.2021]]</f>
        <v>1323982.288958454</v>
      </c>
      <c r="Q136" s="116"/>
      <c r="R136" s="117"/>
      <c r="S136" s="118"/>
    </row>
    <row r="137" spans="1:19" x14ac:dyDescent="0.25">
      <c r="A137" s="269">
        <v>418</v>
      </c>
      <c r="B137" s="13" t="s">
        <v>501</v>
      </c>
      <c r="C137" s="270">
        <v>24164</v>
      </c>
      <c r="D137" s="271">
        <v>20.5</v>
      </c>
      <c r="E137" s="271">
        <f>Tasaus[[#This Row],[Tuloveroprosentti 2022]]-12.64</f>
        <v>7.8599999999999994</v>
      </c>
      <c r="F137" s="14">
        <v>103387482.3</v>
      </c>
      <c r="G137" s="14">
        <f>Tasaus[[#This Row],[Kunnallisvero (maksuunpantu), €]]*100/Tasaus[[#This Row],[Tuloveroprosentti 2022]]</f>
        <v>504329181.9512195</v>
      </c>
      <c r="H137" s="272">
        <f>Tasaus[[#This Row],[Verotettava tulo (kunnallisvero), €]]*($E$11/100)</f>
        <v>37169060.709804885</v>
      </c>
      <c r="I137" s="14">
        <v>4480280.0477515711</v>
      </c>
      <c r="J137" s="15">
        <v>3664986.8217000007</v>
      </c>
      <c r="K137" s="15">
        <f>SUM(Tasaus[[#This Row],[Laskennallinen kunnallisvero, €]:[Laskennallinen kiinteistövero, €]])</f>
        <v>45314327.579256453</v>
      </c>
      <c r="L137" s="15">
        <f>Tasaus[[#This Row],[Laskennallinen verotulo yhteensä, €]]/Tasaus[[#This Row],[Asukasluku 31.12.2021]]</f>
        <v>1875.2825516990752</v>
      </c>
      <c r="M137" s="34">
        <f>$L$11-Tasaus[[#This Row],[Laskennallinen verotulo yhteensä, €/asukas (=tasausraja)]]</f>
        <v>81.667448300924889</v>
      </c>
      <c r="N137" s="377">
        <f>IF(Tasaus[[#This Row],[Erotus = tasausraja - laskennallinen verotulo, €/asukas]]&gt;0,(Tasaus[[#This Row],[Erotus = tasausraja - laskennallinen verotulo, €/asukas]]*$B$7),(Tasaus[[#This Row],[Erotus = tasausraja - laskennallinen verotulo, €/asukas]]*$B$8))</f>
        <v>73.500703470832406</v>
      </c>
      <c r="O137" s="378">
        <f>Tasaus[[#This Row],[Tasaus,  €/asukas]]*Tasaus[[#This Row],[Asukasluku 31.12.2021]]</f>
        <v>1776070.9986691943</v>
      </c>
      <c r="Q137" s="116"/>
      <c r="R137" s="117"/>
      <c r="S137" s="118"/>
    </row>
    <row r="138" spans="1:19" x14ac:dyDescent="0.25">
      <c r="A138" s="269">
        <v>420</v>
      </c>
      <c r="B138" s="13" t="s">
        <v>502</v>
      </c>
      <c r="C138" s="270">
        <v>9280</v>
      </c>
      <c r="D138" s="271">
        <v>21</v>
      </c>
      <c r="E138" s="271">
        <f>Tasaus[[#This Row],[Tuloveroprosentti 2022]]-12.64</f>
        <v>8.36</v>
      </c>
      <c r="F138" s="14">
        <v>32121125.77</v>
      </c>
      <c r="G138" s="14">
        <f>Tasaus[[#This Row],[Kunnallisvero (maksuunpantu), €]]*100/Tasaus[[#This Row],[Tuloveroprosentti 2022]]</f>
        <v>152957741.76190478</v>
      </c>
      <c r="H138" s="272">
        <f>Tasaus[[#This Row],[Verotettava tulo (kunnallisvero), €]]*($E$11/100)</f>
        <v>11272985.567852383</v>
      </c>
      <c r="I138" s="14">
        <v>2428582.0149169951</v>
      </c>
      <c r="J138" s="15">
        <v>1553977.8680500002</v>
      </c>
      <c r="K138" s="15">
        <f>SUM(Tasaus[[#This Row],[Laskennallinen kunnallisvero, €]:[Laskennallinen kiinteistövero, €]])</f>
        <v>15255545.450819379</v>
      </c>
      <c r="L138" s="15">
        <f>Tasaus[[#This Row],[Laskennallinen verotulo yhteensä, €]]/Tasaus[[#This Row],[Asukasluku 31.12.2021]]</f>
        <v>1643.9165356486399</v>
      </c>
      <c r="M138" s="34">
        <f>$L$11-Tasaus[[#This Row],[Laskennallinen verotulo yhteensä, €/asukas (=tasausraja)]]</f>
        <v>313.03346435136018</v>
      </c>
      <c r="N138" s="377">
        <f>IF(Tasaus[[#This Row],[Erotus = tasausraja - laskennallinen verotulo, €/asukas]]&gt;0,(Tasaus[[#This Row],[Erotus = tasausraja - laskennallinen verotulo, €/asukas]]*$B$7),(Tasaus[[#This Row],[Erotus = tasausraja - laskennallinen verotulo, €/asukas]]*$B$8))</f>
        <v>281.73011791622417</v>
      </c>
      <c r="O138" s="378">
        <f>Tasaus[[#This Row],[Tasaus,  €/asukas]]*Tasaus[[#This Row],[Asukasluku 31.12.2021]]</f>
        <v>2614455.4942625603</v>
      </c>
      <c r="Q138" s="116"/>
      <c r="R138" s="117"/>
      <c r="S138" s="118"/>
    </row>
    <row r="139" spans="1:19" x14ac:dyDescent="0.25">
      <c r="A139" s="269">
        <v>421</v>
      </c>
      <c r="B139" s="13" t="s">
        <v>503</v>
      </c>
      <c r="C139" s="270">
        <v>719</v>
      </c>
      <c r="D139" s="271">
        <v>21</v>
      </c>
      <c r="E139" s="271">
        <f>Tasaus[[#This Row],[Tuloveroprosentti 2022]]-12.64</f>
        <v>8.36</v>
      </c>
      <c r="F139" s="14">
        <v>1906984.08</v>
      </c>
      <c r="G139" s="14">
        <f>Tasaus[[#This Row],[Kunnallisvero (maksuunpantu), €]]*100/Tasaus[[#This Row],[Tuloveroprosentti 2022]]</f>
        <v>9080876.5714285709</v>
      </c>
      <c r="H139" s="272">
        <f>Tasaus[[#This Row],[Verotettava tulo (kunnallisvero), €]]*($E$11/100)</f>
        <v>669260.60331428587</v>
      </c>
      <c r="I139" s="14">
        <v>380235.41341341729</v>
      </c>
      <c r="J139" s="15">
        <v>139164.95785000001</v>
      </c>
      <c r="K139" s="15">
        <f>SUM(Tasaus[[#This Row],[Laskennallinen kunnallisvero, €]:[Laskennallinen kiinteistövero, €]])</f>
        <v>1188660.974577703</v>
      </c>
      <c r="L139" s="15">
        <f>Tasaus[[#This Row],[Laskennallinen verotulo yhteensä, €]]/Tasaus[[#This Row],[Asukasluku 31.12.2021]]</f>
        <v>1653.2141510121044</v>
      </c>
      <c r="M139" s="34">
        <f>$L$11-Tasaus[[#This Row],[Laskennallinen verotulo yhteensä, €/asukas (=tasausraja)]]</f>
        <v>303.73584898789568</v>
      </c>
      <c r="N139" s="377">
        <f>IF(Tasaus[[#This Row],[Erotus = tasausraja - laskennallinen verotulo, €/asukas]]&gt;0,(Tasaus[[#This Row],[Erotus = tasausraja - laskennallinen verotulo, €/asukas]]*$B$7),(Tasaus[[#This Row],[Erotus = tasausraja - laskennallinen verotulo, €/asukas]]*$B$8))</f>
        <v>273.36226408910613</v>
      </c>
      <c r="O139" s="378">
        <f>Tasaus[[#This Row],[Tasaus,  €/asukas]]*Tasaus[[#This Row],[Asukasluku 31.12.2021]]</f>
        <v>196547.4678800673</v>
      </c>
      <c r="Q139" s="116"/>
      <c r="R139" s="117"/>
      <c r="S139" s="118"/>
    </row>
    <row r="140" spans="1:19" x14ac:dyDescent="0.25">
      <c r="A140" s="269">
        <v>422</v>
      </c>
      <c r="B140" s="13" t="s">
        <v>504</v>
      </c>
      <c r="C140" s="270">
        <v>10543</v>
      </c>
      <c r="D140" s="271">
        <v>21</v>
      </c>
      <c r="E140" s="271">
        <f>Tasaus[[#This Row],[Tuloveroprosentti 2022]]-12.64</f>
        <v>8.36</v>
      </c>
      <c r="F140" s="14">
        <v>32513987.77</v>
      </c>
      <c r="G140" s="14">
        <f>Tasaus[[#This Row],[Kunnallisvero (maksuunpantu), €]]*100/Tasaus[[#This Row],[Tuloveroprosentti 2022]]</f>
        <v>154828513.19047618</v>
      </c>
      <c r="H140" s="272">
        <f>Tasaus[[#This Row],[Verotettava tulo (kunnallisvero), €]]*($E$11/100)</f>
        <v>11410861.422138097</v>
      </c>
      <c r="I140" s="14">
        <v>3691789.9059121176</v>
      </c>
      <c r="J140" s="15">
        <v>1694694.10045</v>
      </c>
      <c r="K140" s="15">
        <f>SUM(Tasaus[[#This Row],[Laskennallinen kunnallisvero, €]:[Laskennallinen kiinteistövero, €]])</f>
        <v>16797345.428500216</v>
      </c>
      <c r="L140" s="15">
        <f>Tasaus[[#This Row],[Laskennallinen verotulo yhteensä, €]]/Tasaus[[#This Row],[Asukasluku 31.12.2021]]</f>
        <v>1593.2225579531648</v>
      </c>
      <c r="M140" s="34">
        <f>$L$11-Tasaus[[#This Row],[Laskennallinen verotulo yhteensä, €/asukas (=tasausraja)]]</f>
        <v>363.72744204683522</v>
      </c>
      <c r="N140" s="377">
        <f>IF(Tasaus[[#This Row],[Erotus = tasausraja - laskennallinen verotulo, €/asukas]]&gt;0,(Tasaus[[#This Row],[Erotus = tasausraja - laskennallinen verotulo, €/asukas]]*$B$7),(Tasaus[[#This Row],[Erotus = tasausraja - laskennallinen verotulo, €/asukas]]*$B$8))</f>
        <v>327.35469784215172</v>
      </c>
      <c r="O140" s="378">
        <f>Tasaus[[#This Row],[Tasaus,  €/asukas]]*Tasaus[[#This Row],[Asukasluku 31.12.2021]]</f>
        <v>3451300.5793498056</v>
      </c>
      <c r="Q140" s="116"/>
      <c r="R140" s="117"/>
      <c r="S140" s="118"/>
    </row>
    <row r="141" spans="1:19" x14ac:dyDescent="0.25">
      <c r="A141" s="269">
        <v>423</v>
      </c>
      <c r="B141" s="13" t="s">
        <v>505</v>
      </c>
      <c r="C141" s="270">
        <v>20291</v>
      </c>
      <c r="D141" s="271">
        <v>19.5</v>
      </c>
      <c r="E141" s="271">
        <f>Tasaus[[#This Row],[Tuloveroprosentti 2022]]-12.64</f>
        <v>6.8599999999999994</v>
      </c>
      <c r="F141" s="14">
        <v>81909648.719999999</v>
      </c>
      <c r="G141" s="14">
        <f>Tasaus[[#This Row],[Kunnallisvero (maksuunpantu), €]]*100/Tasaus[[#This Row],[Tuloveroprosentti 2022]]</f>
        <v>420049480.61538464</v>
      </c>
      <c r="H141" s="272">
        <f>Tasaus[[#This Row],[Verotettava tulo (kunnallisvero), €]]*($E$11/100)</f>
        <v>30957646.721353855</v>
      </c>
      <c r="I141" s="14">
        <v>3906231.0105700525</v>
      </c>
      <c r="J141" s="15">
        <v>2506668.4235499999</v>
      </c>
      <c r="K141" s="15">
        <f>SUM(Tasaus[[#This Row],[Laskennallinen kunnallisvero, €]:[Laskennallinen kiinteistövero, €]])</f>
        <v>37370546.15547391</v>
      </c>
      <c r="L141" s="15">
        <f>Tasaus[[#This Row],[Laskennallinen verotulo yhteensä, €]]/Tasaus[[#This Row],[Asukasluku 31.12.2021]]</f>
        <v>1841.730134319349</v>
      </c>
      <c r="M141" s="34">
        <f>$L$11-Tasaus[[#This Row],[Laskennallinen verotulo yhteensä, €/asukas (=tasausraja)]]</f>
        <v>115.21986568065108</v>
      </c>
      <c r="N141" s="377">
        <f>IF(Tasaus[[#This Row],[Erotus = tasausraja - laskennallinen verotulo, €/asukas]]&gt;0,(Tasaus[[#This Row],[Erotus = tasausraja - laskennallinen verotulo, €/asukas]]*$B$7),(Tasaus[[#This Row],[Erotus = tasausraja - laskennallinen verotulo, €/asukas]]*$B$8))</f>
        <v>103.69787911258598</v>
      </c>
      <c r="O141" s="378">
        <f>Tasaus[[#This Row],[Tasaus,  €/asukas]]*Tasaus[[#This Row],[Asukasluku 31.12.2021]]</f>
        <v>2104133.6650734823</v>
      </c>
      <c r="Q141" s="116"/>
      <c r="R141" s="117"/>
      <c r="S141" s="118"/>
    </row>
    <row r="142" spans="1:19" x14ac:dyDescent="0.25">
      <c r="A142" s="269">
        <v>425</v>
      </c>
      <c r="B142" s="13" t="s">
        <v>506</v>
      </c>
      <c r="C142" s="270">
        <v>10218</v>
      </c>
      <c r="D142" s="271">
        <v>21.5</v>
      </c>
      <c r="E142" s="271">
        <f>Tasaus[[#This Row],[Tuloveroprosentti 2022]]-12.64</f>
        <v>8.86</v>
      </c>
      <c r="F142" s="14">
        <v>36398004.530000001</v>
      </c>
      <c r="G142" s="14">
        <f>Tasaus[[#This Row],[Kunnallisvero (maksuunpantu), €]]*100/Tasaus[[#This Row],[Tuloveroprosentti 2022]]</f>
        <v>169293044.3255814</v>
      </c>
      <c r="H142" s="272">
        <f>Tasaus[[#This Row],[Verotettava tulo (kunnallisvero), €]]*($E$11/100)</f>
        <v>12476897.366795352</v>
      </c>
      <c r="I142" s="14">
        <v>928007.58408564096</v>
      </c>
      <c r="J142" s="15">
        <v>877701.98620000004</v>
      </c>
      <c r="K142" s="15">
        <f>SUM(Tasaus[[#This Row],[Laskennallinen kunnallisvero, €]:[Laskennallinen kiinteistövero, €]])</f>
        <v>14282606.937080992</v>
      </c>
      <c r="L142" s="15">
        <f>Tasaus[[#This Row],[Laskennallinen verotulo yhteensä, €]]/Tasaus[[#This Row],[Asukasluku 31.12.2021]]</f>
        <v>1397.7888957800933</v>
      </c>
      <c r="M142" s="34">
        <f>$L$11-Tasaus[[#This Row],[Laskennallinen verotulo yhteensä, €/asukas (=tasausraja)]]</f>
        <v>559.16110421990675</v>
      </c>
      <c r="N142" s="377">
        <f>IF(Tasaus[[#This Row],[Erotus = tasausraja - laskennallinen verotulo, €/asukas]]&gt;0,(Tasaus[[#This Row],[Erotus = tasausraja - laskennallinen verotulo, €/asukas]]*$B$7),(Tasaus[[#This Row],[Erotus = tasausraja - laskennallinen verotulo, €/asukas]]*$B$8))</f>
        <v>503.24499379791609</v>
      </c>
      <c r="O142" s="378">
        <f>Tasaus[[#This Row],[Tasaus,  €/asukas]]*Tasaus[[#This Row],[Asukasluku 31.12.2021]]</f>
        <v>5142157.3466271069</v>
      </c>
      <c r="Q142" s="116"/>
      <c r="R142" s="117"/>
      <c r="S142" s="118"/>
    </row>
    <row r="143" spans="1:19" x14ac:dyDescent="0.25">
      <c r="A143" s="269">
        <v>426</v>
      </c>
      <c r="B143" s="13" t="s">
        <v>507</v>
      </c>
      <c r="C143" s="270">
        <v>11979</v>
      </c>
      <c r="D143" s="271">
        <v>21.499999999999996</v>
      </c>
      <c r="E143" s="271">
        <f>Tasaus[[#This Row],[Tuloveroprosentti 2022]]-12.64</f>
        <v>8.8599999999999959</v>
      </c>
      <c r="F143" s="14">
        <v>40407649.68</v>
      </c>
      <c r="G143" s="14">
        <f>Tasaus[[#This Row],[Kunnallisvero (maksuunpantu), €]]*100/Tasaus[[#This Row],[Tuloveroprosentti 2022]]</f>
        <v>187942556.65116283</v>
      </c>
      <c r="H143" s="272">
        <f>Tasaus[[#This Row],[Verotettava tulo (kunnallisvero), €]]*($E$11/100)</f>
        <v>13851366.425190704</v>
      </c>
      <c r="I143" s="14">
        <v>1416649.2300330617</v>
      </c>
      <c r="J143" s="15">
        <v>1534621.7111500001</v>
      </c>
      <c r="K143" s="15">
        <f>SUM(Tasaus[[#This Row],[Laskennallinen kunnallisvero, €]:[Laskennallinen kiinteistövero, €]])</f>
        <v>16802637.366373766</v>
      </c>
      <c r="L143" s="15">
        <f>Tasaus[[#This Row],[Laskennallinen verotulo yhteensä, €]]/Tasaus[[#This Row],[Asukasluku 31.12.2021]]</f>
        <v>1402.674460837613</v>
      </c>
      <c r="M143" s="34">
        <f>$L$11-Tasaus[[#This Row],[Laskennallinen verotulo yhteensä, €/asukas (=tasausraja)]]</f>
        <v>554.27553916238708</v>
      </c>
      <c r="N143" s="377">
        <f>IF(Tasaus[[#This Row],[Erotus = tasausraja - laskennallinen verotulo, €/asukas]]&gt;0,(Tasaus[[#This Row],[Erotus = tasausraja - laskennallinen verotulo, €/asukas]]*$B$7),(Tasaus[[#This Row],[Erotus = tasausraja - laskennallinen verotulo, €/asukas]]*$B$8))</f>
        <v>498.84798524614837</v>
      </c>
      <c r="O143" s="378">
        <f>Tasaus[[#This Row],[Tasaus,  €/asukas]]*Tasaus[[#This Row],[Asukasluku 31.12.2021]]</f>
        <v>5975700.0152636115</v>
      </c>
      <c r="Q143" s="116"/>
      <c r="R143" s="117"/>
      <c r="S143" s="118"/>
    </row>
    <row r="144" spans="1:19" x14ac:dyDescent="0.25">
      <c r="A144" s="269">
        <v>430</v>
      </c>
      <c r="B144" s="13" t="s">
        <v>508</v>
      </c>
      <c r="C144" s="270">
        <v>15628</v>
      </c>
      <c r="D144" s="271">
        <v>21</v>
      </c>
      <c r="E144" s="271">
        <f>Tasaus[[#This Row],[Tuloveroprosentti 2022]]-12.64</f>
        <v>8.36</v>
      </c>
      <c r="F144" s="14">
        <v>50929036.829999998</v>
      </c>
      <c r="G144" s="14">
        <f>Tasaus[[#This Row],[Kunnallisvero (maksuunpantu), €]]*100/Tasaus[[#This Row],[Tuloveroprosentti 2022]]</f>
        <v>242519223</v>
      </c>
      <c r="H144" s="272">
        <f>Tasaus[[#This Row],[Verotettava tulo (kunnallisvero), €]]*($E$11/100)</f>
        <v>17873666.735100005</v>
      </c>
      <c r="I144" s="14">
        <v>3604204.8598566614</v>
      </c>
      <c r="J144" s="15">
        <v>2331995.0182000003</v>
      </c>
      <c r="K144" s="15">
        <f>SUM(Tasaus[[#This Row],[Laskennallinen kunnallisvero, €]:[Laskennallinen kiinteistövero, €]])</f>
        <v>23809866.613156665</v>
      </c>
      <c r="L144" s="15">
        <f>Tasaus[[#This Row],[Laskennallinen verotulo yhteensä, €]]/Tasaus[[#This Row],[Asukasluku 31.12.2021]]</f>
        <v>1523.5389437648237</v>
      </c>
      <c r="M144" s="34">
        <f>$L$11-Tasaus[[#This Row],[Laskennallinen verotulo yhteensä, €/asukas (=tasausraja)]]</f>
        <v>433.41105623517637</v>
      </c>
      <c r="N144" s="377">
        <f>IF(Tasaus[[#This Row],[Erotus = tasausraja - laskennallinen verotulo, €/asukas]]&gt;0,(Tasaus[[#This Row],[Erotus = tasausraja - laskennallinen verotulo, €/asukas]]*$B$7),(Tasaus[[#This Row],[Erotus = tasausraja - laskennallinen verotulo, €/asukas]]*$B$8))</f>
        <v>390.06995061165873</v>
      </c>
      <c r="O144" s="378">
        <f>Tasaus[[#This Row],[Tasaus,  €/asukas]]*Tasaus[[#This Row],[Asukasluku 31.12.2021]]</f>
        <v>6096013.1881590029</v>
      </c>
      <c r="Q144" s="116"/>
      <c r="R144" s="117"/>
      <c r="S144" s="118"/>
    </row>
    <row r="145" spans="1:19" x14ac:dyDescent="0.25">
      <c r="A145" s="269">
        <v>433</v>
      </c>
      <c r="B145" s="13" t="s">
        <v>509</v>
      </c>
      <c r="C145" s="270">
        <v>7799</v>
      </c>
      <c r="D145" s="271">
        <v>21.5</v>
      </c>
      <c r="E145" s="271">
        <f>Tasaus[[#This Row],[Tuloveroprosentti 2022]]-12.64</f>
        <v>8.86</v>
      </c>
      <c r="F145" s="14">
        <v>28554089.699999999</v>
      </c>
      <c r="G145" s="14">
        <f>Tasaus[[#This Row],[Kunnallisvero (maksuunpantu), €]]*100/Tasaus[[#This Row],[Tuloveroprosentti 2022]]</f>
        <v>132809719.53488372</v>
      </c>
      <c r="H145" s="272">
        <f>Tasaus[[#This Row],[Verotettava tulo (kunnallisvero), €]]*($E$11/100)</f>
        <v>9788076.329720933</v>
      </c>
      <c r="I145" s="14">
        <v>1667329.3317334782</v>
      </c>
      <c r="J145" s="15">
        <v>1263166.1755000001</v>
      </c>
      <c r="K145" s="15">
        <f>SUM(Tasaus[[#This Row],[Laskennallinen kunnallisvero, €]:[Laskennallinen kiinteistövero, €]])</f>
        <v>12718571.836954411</v>
      </c>
      <c r="L145" s="15">
        <f>Tasaus[[#This Row],[Laskennallinen verotulo yhteensä, €]]/Tasaus[[#This Row],[Asukasluku 31.12.2021]]</f>
        <v>1630.7952092517517</v>
      </c>
      <c r="M145" s="34">
        <f>$L$11-Tasaus[[#This Row],[Laskennallinen verotulo yhteensä, €/asukas (=tasausraja)]]</f>
        <v>326.15479074824839</v>
      </c>
      <c r="N145" s="377">
        <f>IF(Tasaus[[#This Row],[Erotus = tasausraja - laskennallinen verotulo, €/asukas]]&gt;0,(Tasaus[[#This Row],[Erotus = tasausraja - laskennallinen verotulo, €/asukas]]*$B$7),(Tasaus[[#This Row],[Erotus = tasausraja - laskennallinen verotulo, €/asukas]]*$B$8))</f>
        <v>293.53931167342358</v>
      </c>
      <c r="O145" s="378">
        <f>Tasaus[[#This Row],[Tasaus,  €/asukas]]*Tasaus[[#This Row],[Asukasluku 31.12.2021]]</f>
        <v>2289313.0917410306</v>
      </c>
      <c r="Q145" s="116"/>
      <c r="R145" s="117"/>
      <c r="S145" s="118"/>
    </row>
    <row r="146" spans="1:19" x14ac:dyDescent="0.25">
      <c r="A146" s="269">
        <v>434</v>
      </c>
      <c r="B146" s="13" t="s">
        <v>510</v>
      </c>
      <c r="C146" s="270">
        <v>14643</v>
      </c>
      <c r="D146" s="271">
        <v>20.25</v>
      </c>
      <c r="E146" s="271">
        <f>Tasaus[[#This Row],[Tuloveroprosentti 2022]]-12.64</f>
        <v>7.6099999999999994</v>
      </c>
      <c r="F146" s="14">
        <v>53150300.240000002</v>
      </c>
      <c r="G146" s="14">
        <f>Tasaus[[#This Row],[Kunnallisvero (maksuunpantu), €]]*100/Tasaus[[#This Row],[Tuloveroprosentti 2022]]</f>
        <v>262470618.46913579</v>
      </c>
      <c r="H146" s="272">
        <f>Tasaus[[#This Row],[Verotettava tulo (kunnallisvero), €]]*($E$11/100)</f>
        <v>19344084.581175312</v>
      </c>
      <c r="I146" s="14">
        <v>5121925.4817516236</v>
      </c>
      <c r="J146" s="15">
        <v>3206968.9719000002</v>
      </c>
      <c r="K146" s="15">
        <f>SUM(Tasaus[[#This Row],[Laskennallinen kunnallisvero, €]:[Laskennallinen kiinteistövero, €]])</f>
        <v>27672979.034826938</v>
      </c>
      <c r="L146" s="15">
        <f>Tasaus[[#This Row],[Laskennallinen verotulo yhteensä, €]]/Tasaus[[#This Row],[Asukasluku 31.12.2021]]</f>
        <v>1889.8435453682264</v>
      </c>
      <c r="M146" s="34">
        <f>$L$11-Tasaus[[#This Row],[Laskennallinen verotulo yhteensä, €/asukas (=tasausraja)]]</f>
        <v>67.106454631773659</v>
      </c>
      <c r="N146" s="377">
        <f>IF(Tasaus[[#This Row],[Erotus = tasausraja - laskennallinen verotulo, €/asukas]]&gt;0,(Tasaus[[#This Row],[Erotus = tasausraja - laskennallinen verotulo, €/asukas]]*$B$7),(Tasaus[[#This Row],[Erotus = tasausraja - laskennallinen verotulo, €/asukas]]*$B$8))</f>
        <v>60.395809168596294</v>
      </c>
      <c r="O146" s="378">
        <f>Tasaus[[#This Row],[Tasaus,  €/asukas]]*Tasaus[[#This Row],[Asukasluku 31.12.2021]]</f>
        <v>884375.8336557555</v>
      </c>
      <c r="Q146" s="116"/>
      <c r="R146" s="117"/>
      <c r="S146" s="118"/>
    </row>
    <row r="147" spans="1:19" x14ac:dyDescent="0.25">
      <c r="A147" s="269">
        <v>435</v>
      </c>
      <c r="B147" s="13" t="s">
        <v>511</v>
      </c>
      <c r="C147" s="270">
        <v>703</v>
      </c>
      <c r="D147" s="271">
        <v>18.5</v>
      </c>
      <c r="E147" s="271">
        <f>Tasaus[[#This Row],[Tuloveroprosentti 2022]]-12.64</f>
        <v>5.8599999999999994</v>
      </c>
      <c r="F147" s="14">
        <v>2081652.18</v>
      </c>
      <c r="G147" s="14">
        <f>Tasaus[[#This Row],[Kunnallisvero (maksuunpantu), €]]*100/Tasaus[[#This Row],[Tuloveroprosentti 2022]]</f>
        <v>11252173.945945946</v>
      </c>
      <c r="H147" s="272">
        <f>Tasaus[[#This Row],[Verotettava tulo (kunnallisvero), €]]*($E$11/100)</f>
        <v>829285.21981621638</v>
      </c>
      <c r="I147" s="14">
        <v>261057.41870028825</v>
      </c>
      <c r="J147" s="15">
        <v>228190.92989999999</v>
      </c>
      <c r="K147" s="15">
        <f>SUM(Tasaus[[#This Row],[Laskennallinen kunnallisvero, €]:[Laskennallinen kiinteistövero, €]])</f>
        <v>1318533.5684165047</v>
      </c>
      <c r="L147" s="15">
        <f>Tasaus[[#This Row],[Laskennallinen verotulo yhteensä, €]]/Tasaus[[#This Row],[Asukasluku 31.12.2021]]</f>
        <v>1875.5811784018558</v>
      </c>
      <c r="M147" s="34">
        <f>$L$11-Tasaus[[#This Row],[Laskennallinen verotulo yhteensä, €/asukas (=tasausraja)]]</f>
        <v>81.368821598144223</v>
      </c>
      <c r="N147" s="377">
        <f>IF(Tasaus[[#This Row],[Erotus = tasausraja - laskennallinen verotulo, €/asukas]]&gt;0,(Tasaus[[#This Row],[Erotus = tasausraja - laskennallinen verotulo, €/asukas]]*$B$7),(Tasaus[[#This Row],[Erotus = tasausraja - laskennallinen verotulo, €/asukas]]*$B$8))</f>
        <v>73.231939438329803</v>
      </c>
      <c r="O147" s="378">
        <f>Tasaus[[#This Row],[Tasaus,  €/asukas]]*Tasaus[[#This Row],[Asukasluku 31.12.2021]]</f>
        <v>51482.053425145852</v>
      </c>
      <c r="Q147" s="116"/>
      <c r="R147" s="117"/>
      <c r="S147" s="118"/>
    </row>
    <row r="148" spans="1:19" x14ac:dyDescent="0.25">
      <c r="A148" s="269">
        <v>436</v>
      </c>
      <c r="B148" s="13" t="s">
        <v>512</v>
      </c>
      <c r="C148" s="270">
        <v>2018</v>
      </c>
      <c r="D148" s="271">
        <v>21</v>
      </c>
      <c r="E148" s="271">
        <f>Tasaus[[#This Row],[Tuloveroprosentti 2022]]-12.64</f>
        <v>8.36</v>
      </c>
      <c r="F148" s="14">
        <v>5957538.0800000001</v>
      </c>
      <c r="G148" s="14">
        <f>Tasaus[[#This Row],[Kunnallisvero (maksuunpantu), €]]*100/Tasaus[[#This Row],[Tuloveroprosentti 2022]]</f>
        <v>28369228.952380951</v>
      </c>
      <c r="H148" s="272">
        <f>Tasaus[[#This Row],[Verotettava tulo (kunnallisvero), €]]*($E$11/100)</f>
        <v>2090812.1737904765</v>
      </c>
      <c r="I148" s="14">
        <v>174149.80112826949</v>
      </c>
      <c r="J148" s="15">
        <v>161543.20040000003</v>
      </c>
      <c r="K148" s="15">
        <f>SUM(Tasaus[[#This Row],[Laskennallinen kunnallisvero, €]:[Laskennallinen kiinteistövero, €]])</f>
        <v>2426505.1753187459</v>
      </c>
      <c r="L148" s="15">
        <f>Tasaus[[#This Row],[Laskennallinen verotulo yhteensä, €]]/Tasaus[[#This Row],[Asukasluku 31.12.2021]]</f>
        <v>1202.4307112580505</v>
      </c>
      <c r="M148" s="34">
        <f>$L$11-Tasaus[[#This Row],[Laskennallinen verotulo yhteensä, €/asukas (=tasausraja)]]</f>
        <v>754.51928874194959</v>
      </c>
      <c r="N148" s="377">
        <f>IF(Tasaus[[#This Row],[Erotus = tasausraja - laskennallinen verotulo, €/asukas]]&gt;0,(Tasaus[[#This Row],[Erotus = tasausraja - laskennallinen verotulo, €/asukas]]*$B$7),(Tasaus[[#This Row],[Erotus = tasausraja - laskennallinen verotulo, €/asukas]]*$B$8))</f>
        <v>679.0673598677547</v>
      </c>
      <c r="O148" s="378">
        <f>Tasaus[[#This Row],[Tasaus,  €/asukas]]*Tasaus[[#This Row],[Asukasluku 31.12.2021]]</f>
        <v>1370357.932213129</v>
      </c>
      <c r="Q148" s="116"/>
      <c r="R148" s="117"/>
      <c r="S148" s="118"/>
    </row>
    <row r="149" spans="1:19" x14ac:dyDescent="0.25">
      <c r="A149" s="269">
        <v>440</v>
      </c>
      <c r="B149" s="13" t="s">
        <v>513</v>
      </c>
      <c r="C149" s="270">
        <v>5622</v>
      </c>
      <c r="D149" s="271">
        <v>20</v>
      </c>
      <c r="E149" s="271">
        <f>Tasaus[[#This Row],[Tuloveroprosentti 2022]]-12.64</f>
        <v>7.3599999999999994</v>
      </c>
      <c r="F149" s="14">
        <v>17488309.760000002</v>
      </c>
      <c r="G149" s="14">
        <f>Tasaus[[#This Row],[Kunnallisvero (maksuunpantu), €]]*100/Tasaus[[#This Row],[Tuloveroprosentti 2022]]</f>
        <v>87441548.800000012</v>
      </c>
      <c r="H149" s="272">
        <f>Tasaus[[#This Row],[Verotettava tulo (kunnallisvero), €]]*($E$11/100)</f>
        <v>6444442.1465600021</v>
      </c>
      <c r="I149" s="14">
        <v>420229.84599427105</v>
      </c>
      <c r="J149" s="15">
        <v>681813.60580000014</v>
      </c>
      <c r="K149" s="15">
        <f>SUM(Tasaus[[#This Row],[Laskennallinen kunnallisvero, €]:[Laskennallinen kiinteistövero, €]])</f>
        <v>7546485.5983542735</v>
      </c>
      <c r="L149" s="15">
        <f>Tasaus[[#This Row],[Laskennallinen verotulo yhteensä, €]]/Tasaus[[#This Row],[Asukasluku 31.12.2021]]</f>
        <v>1342.3133401555094</v>
      </c>
      <c r="M149" s="34">
        <f>$L$11-Tasaus[[#This Row],[Laskennallinen verotulo yhteensä, €/asukas (=tasausraja)]]</f>
        <v>614.63665984449062</v>
      </c>
      <c r="N149" s="377">
        <f>IF(Tasaus[[#This Row],[Erotus = tasausraja - laskennallinen verotulo, €/asukas]]&gt;0,(Tasaus[[#This Row],[Erotus = tasausraja - laskennallinen verotulo, €/asukas]]*$B$7),(Tasaus[[#This Row],[Erotus = tasausraja - laskennallinen verotulo, €/asukas]]*$B$8))</f>
        <v>553.17299386004163</v>
      </c>
      <c r="O149" s="378">
        <f>Tasaus[[#This Row],[Tasaus,  €/asukas]]*Tasaus[[#This Row],[Asukasluku 31.12.2021]]</f>
        <v>3109938.5714811538</v>
      </c>
      <c r="Q149" s="116"/>
      <c r="R149" s="117"/>
      <c r="S149" s="118"/>
    </row>
    <row r="150" spans="1:19" x14ac:dyDescent="0.25">
      <c r="A150" s="269">
        <v>441</v>
      </c>
      <c r="B150" s="13" t="s">
        <v>514</v>
      </c>
      <c r="C150" s="270">
        <v>4473</v>
      </c>
      <c r="D150" s="271">
        <v>21</v>
      </c>
      <c r="E150" s="271">
        <f>Tasaus[[#This Row],[Tuloveroprosentti 2022]]-12.64</f>
        <v>8.36</v>
      </c>
      <c r="F150" s="14">
        <v>14485755.109999999</v>
      </c>
      <c r="G150" s="14">
        <f>Tasaus[[#This Row],[Kunnallisvero (maksuunpantu), €]]*100/Tasaus[[#This Row],[Tuloveroprosentti 2022]]</f>
        <v>68979786.238095239</v>
      </c>
      <c r="H150" s="272">
        <f>Tasaus[[#This Row],[Verotettava tulo (kunnallisvero), €]]*($E$11/100)</f>
        <v>5083810.2457476202</v>
      </c>
      <c r="I150" s="14">
        <v>1503042.4636767625</v>
      </c>
      <c r="J150" s="15">
        <v>907430.51915000007</v>
      </c>
      <c r="K150" s="15">
        <f>SUM(Tasaus[[#This Row],[Laskennallinen kunnallisvero, €]:[Laskennallinen kiinteistövero, €]])</f>
        <v>7494283.2285743831</v>
      </c>
      <c r="L150" s="15">
        <f>Tasaus[[#This Row],[Laskennallinen verotulo yhteensä, €]]/Tasaus[[#This Row],[Asukasluku 31.12.2021]]</f>
        <v>1675.4489668174342</v>
      </c>
      <c r="M150" s="34">
        <f>$L$11-Tasaus[[#This Row],[Laskennallinen verotulo yhteensä, €/asukas (=tasausraja)]]</f>
        <v>281.50103318256583</v>
      </c>
      <c r="N150" s="377">
        <f>IF(Tasaus[[#This Row],[Erotus = tasausraja - laskennallinen verotulo, €/asukas]]&gt;0,(Tasaus[[#This Row],[Erotus = tasausraja - laskennallinen verotulo, €/asukas]]*$B$7),(Tasaus[[#This Row],[Erotus = tasausraja - laskennallinen verotulo, €/asukas]]*$B$8))</f>
        <v>253.35092986430925</v>
      </c>
      <c r="O150" s="378">
        <f>Tasaus[[#This Row],[Tasaus,  €/asukas]]*Tasaus[[#This Row],[Asukasluku 31.12.2021]]</f>
        <v>1133238.7092830553</v>
      </c>
      <c r="Q150" s="116"/>
      <c r="R150" s="117"/>
      <c r="S150" s="118"/>
    </row>
    <row r="151" spans="1:19" x14ac:dyDescent="0.25">
      <c r="A151" s="269">
        <v>444</v>
      </c>
      <c r="B151" s="13" t="s">
        <v>515</v>
      </c>
      <c r="C151" s="270">
        <v>45988</v>
      </c>
      <c r="D151" s="271">
        <v>20.5</v>
      </c>
      <c r="E151" s="271">
        <f>Tasaus[[#This Row],[Tuloveroprosentti 2022]]-12.64</f>
        <v>7.8599999999999994</v>
      </c>
      <c r="F151" s="14">
        <v>187090443.72999999</v>
      </c>
      <c r="G151" s="14">
        <f>Tasaus[[#This Row],[Kunnallisvero (maksuunpantu), €]]*100/Tasaus[[#This Row],[Tuloveroprosentti 2022]]</f>
        <v>912636310.87804878</v>
      </c>
      <c r="H151" s="272">
        <f>Tasaus[[#This Row],[Verotettava tulo (kunnallisvero), €]]*($E$11/100)</f>
        <v>67261296.111712202</v>
      </c>
      <c r="I151" s="14">
        <v>8151229.1080518365</v>
      </c>
      <c r="J151" s="15">
        <v>7831333.5261000004</v>
      </c>
      <c r="K151" s="15">
        <f>SUM(Tasaus[[#This Row],[Laskennallinen kunnallisvero, €]:[Laskennallinen kiinteistövero, €]])</f>
        <v>83243858.745864034</v>
      </c>
      <c r="L151" s="15">
        <f>Tasaus[[#This Row],[Laskennallinen verotulo yhteensä, €]]/Tasaus[[#This Row],[Asukasluku 31.12.2021]]</f>
        <v>1810.1213087297563</v>
      </c>
      <c r="M151" s="34">
        <f>$L$11-Tasaus[[#This Row],[Laskennallinen verotulo yhteensä, €/asukas (=tasausraja)]]</f>
        <v>146.82869127024378</v>
      </c>
      <c r="N151" s="377">
        <f>IF(Tasaus[[#This Row],[Erotus = tasausraja - laskennallinen verotulo, €/asukas]]&gt;0,(Tasaus[[#This Row],[Erotus = tasausraja - laskennallinen verotulo, €/asukas]]*$B$7),(Tasaus[[#This Row],[Erotus = tasausraja - laskennallinen verotulo, €/asukas]]*$B$8))</f>
        <v>132.14582214321942</v>
      </c>
      <c r="O151" s="378">
        <f>Tasaus[[#This Row],[Tasaus,  €/asukas]]*Tasaus[[#This Row],[Asukasluku 31.12.2021]]</f>
        <v>6077122.0687223747</v>
      </c>
      <c r="Q151" s="116"/>
      <c r="R151" s="117"/>
      <c r="S151" s="118"/>
    </row>
    <row r="152" spans="1:19" x14ac:dyDescent="0.25">
      <c r="A152" s="269">
        <v>445</v>
      </c>
      <c r="B152" s="13" t="s">
        <v>152</v>
      </c>
      <c r="C152" s="270">
        <v>15086</v>
      </c>
      <c r="D152" s="271">
        <v>20.5</v>
      </c>
      <c r="E152" s="271">
        <f>Tasaus[[#This Row],[Tuloveroprosentti 2022]]-12.64</f>
        <v>7.8599999999999994</v>
      </c>
      <c r="F152" s="14">
        <v>63162889.5</v>
      </c>
      <c r="G152" s="14">
        <f>Tasaus[[#This Row],[Kunnallisvero (maksuunpantu), €]]*100/Tasaus[[#This Row],[Tuloveroprosentti 2022]]</f>
        <v>308111656.097561</v>
      </c>
      <c r="H152" s="272">
        <f>Tasaus[[#This Row],[Verotettava tulo (kunnallisvero), €]]*($E$11/100)</f>
        <v>22707829.054390252</v>
      </c>
      <c r="I152" s="14">
        <v>2426744.1564914831</v>
      </c>
      <c r="J152" s="15">
        <v>4060173.3648500005</v>
      </c>
      <c r="K152" s="15">
        <f>SUM(Tasaus[[#This Row],[Laskennallinen kunnallisvero, €]:[Laskennallinen kiinteistövero, €]])</f>
        <v>29194746.575731736</v>
      </c>
      <c r="L152" s="15">
        <f>Tasaus[[#This Row],[Laskennallinen verotulo yhteensä, €]]/Tasaus[[#This Row],[Asukasluku 31.12.2021]]</f>
        <v>1935.2211703388398</v>
      </c>
      <c r="M152" s="34">
        <f>$L$11-Tasaus[[#This Row],[Laskennallinen verotulo yhteensä, €/asukas (=tasausraja)]]</f>
        <v>21.728829661160262</v>
      </c>
      <c r="N152" s="377">
        <f>IF(Tasaus[[#This Row],[Erotus = tasausraja - laskennallinen verotulo, €/asukas]]&gt;0,(Tasaus[[#This Row],[Erotus = tasausraja - laskennallinen verotulo, €/asukas]]*$B$7),(Tasaus[[#This Row],[Erotus = tasausraja - laskennallinen verotulo, €/asukas]]*$B$8))</f>
        <v>19.555946695044238</v>
      </c>
      <c r="O152" s="378">
        <f>Tasaus[[#This Row],[Tasaus,  €/asukas]]*Tasaus[[#This Row],[Asukasluku 31.12.2021]]</f>
        <v>295021.01184143737</v>
      </c>
      <c r="Q152" s="116"/>
      <c r="R152" s="117"/>
      <c r="S152" s="118"/>
    </row>
    <row r="153" spans="1:19" x14ac:dyDescent="0.25">
      <c r="A153" s="269">
        <v>475</v>
      </c>
      <c r="B153" s="13" t="s">
        <v>516</v>
      </c>
      <c r="C153" s="270">
        <v>5487</v>
      </c>
      <c r="D153" s="271">
        <v>21.5</v>
      </c>
      <c r="E153" s="271">
        <f>Tasaus[[#This Row],[Tuloveroprosentti 2022]]-12.64</f>
        <v>8.86</v>
      </c>
      <c r="F153" s="14">
        <v>19548354.93</v>
      </c>
      <c r="G153" s="14">
        <f>Tasaus[[#This Row],[Kunnallisvero (maksuunpantu), €]]*100/Tasaus[[#This Row],[Tuloveroprosentti 2022]]</f>
        <v>90922581.069767445</v>
      </c>
      <c r="H153" s="272">
        <f>Tasaus[[#This Row],[Verotettava tulo (kunnallisvero), €]]*($E$11/100)</f>
        <v>6700994.224841862</v>
      </c>
      <c r="I153" s="14">
        <v>1203363.8659826519</v>
      </c>
      <c r="J153" s="15">
        <v>877291.72080000024</v>
      </c>
      <c r="K153" s="15">
        <f>SUM(Tasaus[[#This Row],[Laskennallinen kunnallisvero, €]:[Laskennallinen kiinteistövero, €]])</f>
        <v>8781649.8116245139</v>
      </c>
      <c r="L153" s="15">
        <f>Tasaus[[#This Row],[Laskennallinen verotulo yhteensä, €]]/Tasaus[[#This Row],[Asukasluku 31.12.2021]]</f>
        <v>1600.4464756013328</v>
      </c>
      <c r="M153" s="34">
        <f>$L$11-Tasaus[[#This Row],[Laskennallinen verotulo yhteensä, €/asukas (=tasausraja)]]</f>
        <v>356.5035243986672</v>
      </c>
      <c r="N153" s="377">
        <f>IF(Tasaus[[#This Row],[Erotus = tasausraja - laskennallinen verotulo, €/asukas]]&gt;0,(Tasaus[[#This Row],[Erotus = tasausraja - laskennallinen verotulo, €/asukas]]*$B$7),(Tasaus[[#This Row],[Erotus = tasausraja - laskennallinen verotulo, €/asukas]]*$B$8))</f>
        <v>320.85317195880049</v>
      </c>
      <c r="O153" s="378">
        <f>Tasaus[[#This Row],[Tasaus,  €/asukas]]*Tasaus[[#This Row],[Asukasluku 31.12.2021]]</f>
        <v>1760521.3545379383</v>
      </c>
      <c r="Q153" s="116"/>
      <c r="R153" s="117"/>
      <c r="S153" s="118"/>
    </row>
    <row r="154" spans="1:19" x14ac:dyDescent="0.25">
      <c r="A154" s="269">
        <v>480</v>
      </c>
      <c r="B154" s="13" t="s">
        <v>517</v>
      </c>
      <c r="C154" s="270">
        <v>1990</v>
      </c>
      <c r="D154" s="271">
        <v>20.75</v>
      </c>
      <c r="E154" s="271">
        <f>Tasaus[[#This Row],[Tuloveroprosentti 2022]]-12.64</f>
        <v>8.11</v>
      </c>
      <c r="F154" s="14">
        <v>6274801.0499999998</v>
      </c>
      <c r="G154" s="14">
        <f>Tasaus[[#This Row],[Kunnallisvero (maksuunpantu), €]]*100/Tasaus[[#This Row],[Tuloveroprosentti 2022]]</f>
        <v>30240005.060240965</v>
      </c>
      <c r="H154" s="272">
        <f>Tasaus[[#This Row],[Verotettava tulo (kunnallisvero), €]]*($E$11/100)</f>
        <v>2228688.3729397594</v>
      </c>
      <c r="I154" s="14">
        <v>278858.3130106685</v>
      </c>
      <c r="J154" s="15">
        <v>225057.68410000001</v>
      </c>
      <c r="K154" s="15">
        <f>SUM(Tasaus[[#This Row],[Laskennallinen kunnallisvero, €]:[Laskennallinen kiinteistövero, €]])</f>
        <v>2732604.370050428</v>
      </c>
      <c r="L154" s="15">
        <f>Tasaus[[#This Row],[Laskennallinen verotulo yhteensä, €]]/Tasaus[[#This Row],[Asukasluku 31.12.2021]]</f>
        <v>1373.1680251509688</v>
      </c>
      <c r="M154" s="34">
        <f>$L$11-Tasaus[[#This Row],[Laskennallinen verotulo yhteensä, €/asukas (=tasausraja)]]</f>
        <v>583.78197484903126</v>
      </c>
      <c r="N154" s="377">
        <f>IF(Tasaus[[#This Row],[Erotus = tasausraja - laskennallinen verotulo, €/asukas]]&gt;0,(Tasaus[[#This Row],[Erotus = tasausraja - laskennallinen verotulo, €/asukas]]*$B$7),(Tasaus[[#This Row],[Erotus = tasausraja - laskennallinen verotulo, €/asukas]]*$B$8))</f>
        <v>525.40377736412813</v>
      </c>
      <c r="O154" s="378">
        <f>Tasaus[[#This Row],[Tasaus,  €/asukas]]*Tasaus[[#This Row],[Asukasluku 31.12.2021]]</f>
        <v>1045553.516954615</v>
      </c>
      <c r="Q154" s="116"/>
      <c r="R154" s="117"/>
      <c r="S154" s="118"/>
    </row>
    <row r="155" spans="1:19" x14ac:dyDescent="0.25">
      <c r="A155" s="269">
        <v>481</v>
      </c>
      <c r="B155" s="13" t="s">
        <v>518</v>
      </c>
      <c r="C155" s="270">
        <v>9612</v>
      </c>
      <c r="D155" s="271">
        <v>20.750000000000004</v>
      </c>
      <c r="E155" s="271">
        <f>Tasaus[[#This Row],[Tuloveroprosentti 2022]]-12.64</f>
        <v>8.110000000000003</v>
      </c>
      <c r="F155" s="14">
        <v>41573395.289999999</v>
      </c>
      <c r="G155" s="14">
        <f>Tasaus[[#This Row],[Kunnallisvero (maksuunpantu), €]]*100/Tasaus[[#This Row],[Tuloveroprosentti 2022]]</f>
        <v>200353712.24096382</v>
      </c>
      <c r="H155" s="272">
        <f>Tasaus[[#This Row],[Verotettava tulo (kunnallisvero), €]]*($E$11/100)</f>
        <v>14766068.592159037</v>
      </c>
      <c r="I155" s="14">
        <v>1676262.1533329645</v>
      </c>
      <c r="J155" s="15">
        <v>1307062.6810000003</v>
      </c>
      <c r="K155" s="15">
        <f>SUM(Tasaus[[#This Row],[Laskennallinen kunnallisvero, €]:[Laskennallinen kiinteistövero, €]])</f>
        <v>17749393.426492002</v>
      </c>
      <c r="L155" s="15">
        <f>Tasaus[[#This Row],[Laskennallinen verotulo yhteensä, €]]/Tasaus[[#This Row],[Asukasluku 31.12.2021]]</f>
        <v>1846.5869149492303</v>
      </c>
      <c r="M155" s="34">
        <f>$L$11-Tasaus[[#This Row],[Laskennallinen verotulo yhteensä, €/asukas (=tasausraja)]]</f>
        <v>110.36308505076977</v>
      </c>
      <c r="N155" s="377">
        <f>IF(Tasaus[[#This Row],[Erotus = tasausraja - laskennallinen verotulo, €/asukas]]&gt;0,(Tasaus[[#This Row],[Erotus = tasausraja - laskennallinen verotulo, €/asukas]]*$B$7),(Tasaus[[#This Row],[Erotus = tasausraja - laskennallinen verotulo, €/asukas]]*$B$8))</f>
        <v>99.326776545692795</v>
      </c>
      <c r="O155" s="378">
        <f>Tasaus[[#This Row],[Tasaus,  €/asukas]]*Tasaus[[#This Row],[Asukasluku 31.12.2021]]</f>
        <v>954728.97615719913</v>
      </c>
      <c r="Q155" s="116"/>
      <c r="R155" s="117"/>
      <c r="S155" s="118"/>
    </row>
    <row r="156" spans="1:19" x14ac:dyDescent="0.25">
      <c r="A156" s="269">
        <v>483</v>
      </c>
      <c r="B156" s="13" t="s">
        <v>519</v>
      </c>
      <c r="C156" s="270">
        <v>1076</v>
      </c>
      <c r="D156" s="271">
        <v>22.5</v>
      </c>
      <c r="E156" s="271">
        <f>Tasaus[[#This Row],[Tuloveroprosentti 2022]]-12.64</f>
        <v>9.86</v>
      </c>
      <c r="F156" s="14">
        <v>2502856.71</v>
      </c>
      <c r="G156" s="14">
        <f>Tasaus[[#This Row],[Kunnallisvero (maksuunpantu), €]]*100/Tasaus[[#This Row],[Tuloveroprosentti 2022]]</f>
        <v>11123807.6</v>
      </c>
      <c r="H156" s="272">
        <f>Tasaus[[#This Row],[Verotettava tulo (kunnallisvero), €]]*($E$11/100)</f>
        <v>819824.62012000009</v>
      </c>
      <c r="I156" s="14">
        <v>129449.08024954394</v>
      </c>
      <c r="J156" s="15">
        <v>96014.306250000009</v>
      </c>
      <c r="K156" s="15">
        <f>SUM(Tasaus[[#This Row],[Laskennallinen kunnallisvero, €]:[Laskennallinen kiinteistövero, €]])</f>
        <v>1045288.0066195441</v>
      </c>
      <c r="L156" s="15">
        <f>Tasaus[[#This Row],[Laskennallinen verotulo yhteensä, €]]/Tasaus[[#This Row],[Asukasluku 31.12.2021]]</f>
        <v>971.45725522262467</v>
      </c>
      <c r="M156" s="34">
        <f>$L$11-Tasaus[[#This Row],[Laskennallinen verotulo yhteensä, €/asukas (=tasausraja)]]</f>
        <v>985.49274477737538</v>
      </c>
      <c r="N156" s="377">
        <f>IF(Tasaus[[#This Row],[Erotus = tasausraja - laskennallinen verotulo, €/asukas]]&gt;0,(Tasaus[[#This Row],[Erotus = tasausraja - laskennallinen verotulo, €/asukas]]*$B$7),(Tasaus[[#This Row],[Erotus = tasausraja - laskennallinen verotulo, €/asukas]]*$B$8))</f>
        <v>886.94347029963785</v>
      </c>
      <c r="O156" s="378">
        <f>Tasaus[[#This Row],[Tasaus,  €/asukas]]*Tasaus[[#This Row],[Asukasluku 31.12.2021]]</f>
        <v>954351.17404241033</v>
      </c>
      <c r="Q156" s="116"/>
      <c r="R156" s="117"/>
      <c r="S156" s="118"/>
    </row>
    <row r="157" spans="1:19" x14ac:dyDescent="0.25">
      <c r="A157" s="269">
        <v>484</v>
      </c>
      <c r="B157" s="13" t="s">
        <v>520</v>
      </c>
      <c r="C157" s="270">
        <v>3055</v>
      </c>
      <c r="D157" s="271">
        <v>20.5</v>
      </c>
      <c r="E157" s="271">
        <f>Tasaus[[#This Row],[Tuloveroprosentti 2022]]-12.64</f>
        <v>7.8599999999999994</v>
      </c>
      <c r="F157" s="14">
        <v>8831907.2400000002</v>
      </c>
      <c r="G157" s="14">
        <f>Tasaus[[#This Row],[Kunnallisvero (maksuunpantu), €]]*100/Tasaus[[#This Row],[Tuloveroprosentti 2022]]</f>
        <v>43082474.341463417</v>
      </c>
      <c r="H157" s="272">
        <f>Tasaus[[#This Row],[Verotettava tulo (kunnallisvero), €]]*($E$11/100)</f>
        <v>3175178.3589658546</v>
      </c>
      <c r="I157" s="14">
        <v>979412.24978048902</v>
      </c>
      <c r="J157" s="15">
        <v>631674.78095000004</v>
      </c>
      <c r="K157" s="15">
        <f>SUM(Tasaus[[#This Row],[Laskennallinen kunnallisvero, €]:[Laskennallinen kiinteistövero, €]])</f>
        <v>4786265.3896963438</v>
      </c>
      <c r="L157" s="15">
        <f>Tasaus[[#This Row],[Laskennallinen verotulo yhteensä, €]]/Tasaus[[#This Row],[Asukasluku 31.12.2021]]</f>
        <v>1566.6989818973302</v>
      </c>
      <c r="M157" s="34">
        <f>$L$11-Tasaus[[#This Row],[Laskennallinen verotulo yhteensä, €/asukas (=tasausraja)]]</f>
        <v>390.25101810266983</v>
      </c>
      <c r="N157" s="377">
        <f>IF(Tasaus[[#This Row],[Erotus = tasausraja - laskennallinen verotulo, €/asukas]]&gt;0,(Tasaus[[#This Row],[Erotus = tasausraja - laskennallinen verotulo, €/asukas]]*$B$7),(Tasaus[[#This Row],[Erotus = tasausraja - laskennallinen verotulo, €/asukas]]*$B$8))</f>
        <v>351.22591629240287</v>
      </c>
      <c r="O157" s="378">
        <f>Tasaus[[#This Row],[Tasaus,  €/asukas]]*Tasaus[[#This Row],[Asukasluku 31.12.2021]]</f>
        <v>1072995.1742732907</v>
      </c>
      <c r="Q157" s="116"/>
      <c r="R157" s="117"/>
      <c r="S157" s="118"/>
    </row>
    <row r="158" spans="1:19" x14ac:dyDescent="0.25">
      <c r="A158" s="269">
        <v>489</v>
      </c>
      <c r="B158" s="13" t="s">
        <v>521</v>
      </c>
      <c r="C158" s="270">
        <v>1835</v>
      </c>
      <c r="D158" s="271">
        <v>21.500000000000004</v>
      </c>
      <c r="E158" s="271">
        <f>Tasaus[[#This Row],[Tuloveroprosentti 2022]]-12.64</f>
        <v>8.860000000000003</v>
      </c>
      <c r="F158" s="14">
        <v>5218792.9800000004</v>
      </c>
      <c r="G158" s="14">
        <f>Tasaus[[#This Row],[Kunnallisvero (maksuunpantu), €]]*100/Tasaus[[#This Row],[Tuloveroprosentti 2022]]</f>
        <v>24273455.72093023</v>
      </c>
      <c r="H158" s="272">
        <f>Tasaus[[#This Row],[Verotettava tulo (kunnallisvero), €]]*($E$11/100)</f>
        <v>1788953.6866325582</v>
      </c>
      <c r="I158" s="14">
        <v>586135.97734286578</v>
      </c>
      <c r="J158" s="15">
        <v>262887.22250000003</v>
      </c>
      <c r="K158" s="15">
        <f>SUM(Tasaus[[#This Row],[Laskennallinen kunnallisvero, €]:[Laskennallinen kiinteistövero, €]])</f>
        <v>2637976.8864754243</v>
      </c>
      <c r="L158" s="15">
        <f>Tasaus[[#This Row],[Laskennallinen verotulo yhteensä, €]]/Tasaus[[#This Row],[Asukasluku 31.12.2021]]</f>
        <v>1437.589583910313</v>
      </c>
      <c r="M158" s="34">
        <f>$L$11-Tasaus[[#This Row],[Laskennallinen verotulo yhteensä, €/asukas (=tasausraja)]]</f>
        <v>519.36041608968708</v>
      </c>
      <c r="N158" s="377">
        <f>IF(Tasaus[[#This Row],[Erotus = tasausraja - laskennallinen verotulo, €/asukas]]&gt;0,(Tasaus[[#This Row],[Erotus = tasausraja - laskennallinen verotulo, €/asukas]]*$B$7),(Tasaus[[#This Row],[Erotus = tasausraja - laskennallinen verotulo, €/asukas]]*$B$8))</f>
        <v>467.42437448071837</v>
      </c>
      <c r="O158" s="378">
        <f>Tasaus[[#This Row],[Tasaus,  €/asukas]]*Tasaus[[#This Row],[Asukasluku 31.12.2021]]</f>
        <v>857723.72717211826</v>
      </c>
      <c r="Q158" s="116"/>
      <c r="R158" s="117"/>
      <c r="S158" s="118"/>
    </row>
    <row r="159" spans="1:19" x14ac:dyDescent="0.25">
      <c r="A159" s="269">
        <v>491</v>
      </c>
      <c r="B159" s="13" t="s">
        <v>522</v>
      </c>
      <c r="C159" s="270">
        <v>52122</v>
      </c>
      <c r="D159" s="271">
        <v>22</v>
      </c>
      <c r="E159" s="271">
        <f>Tasaus[[#This Row],[Tuloveroprosentti 2022]]-12.64</f>
        <v>9.36</v>
      </c>
      <c r="F159" s="14">
        <v>202389150.91999999</v>
      </c>
      <c r="G159" s="14">
        <f>Tasaus[[#This Row],[Kunnallisvero (maksuunpantu), €]]*100/Tasaus[[#This Row],[Tuloveroprosentti 2022]]</f>
        <v>919950686</v>
      </c>
      <c r="H159" s="272">
        <f>Tasaus[[#This Row],[Verotettava tulo (kunnallisvero), €]]*($E$11/100)</f>
        <v>67800365.558200017</v>
      </c>
      <c r="I159" s="14">
        <v>13232160.787886417</v>
      </c>
      <c r="J159" s="15">
        <v>8755928.9741500001</v>
      </c>
      <c r="K159" s="15">
        <f>SUM(Tasaus[[#This Row],[Laskennallinen kunnallisvero, €]:[Laskennallinen kiinteistövero, €]])</f>
        <v>89788455.32023643</v>
      </c>
      <c r="L159" s="15">
        <f>Tasaus[[#This Row],[Laskennallinen verotulo yhteensä, €]]/Tasaus[[#This Row],[Asukasluku 31.12.2021]]</f>
        <v>1722.6594397804465</v>
      </c>
      <c r="M159" s="34">
        <f>$L$11-Tasaus[[#This Row],[Laskennallinen verotulo yhteensä, €/asukas (=tasausraja)]]</f>
        <v>234.29056021955353</v>
      </c>
      <c r="N159" s="377">
        <f>IF(Tasaus[[#This Row],[Erotus = tasausraja - laskennallinen verotulo, €/asukas]]&gt;0,(Tasaus[[#This Row],[Erotus = tasausraja - laskennallinen verotulo, €/asukas]]*$B$7),(Tasaus[[#This Row],[Erotus = tasausraja - laskennallinen verotulo, €/asukas]]*$B$8))</f>
        <v>210.86150419759818</v>
      </c>
      <c r="O159" s="378">
        <f>Tasaus[[#This Row],[Tasaus,  €/asukas]]*Tasaus[[#This Row],[Asukasluku 31.12.2021]]</f>
        <v>10990523.321787212</v>
      </c>
      <c r="Q159" s="116"/>
      <c r="R159" s="117"/>
      <c r="S159" s="118"/>
    </row>
    <row r="160" spans="1:19" x14ac:dyDescent="0.25">
      <c r="A160" s="269">
        <v>494</v>
      </c>
      <c r="B160" s="13" t="s">
        <v>523</v>
      </c>
      <c r="C160" s="270">
        <v>8909</v>
      </c>
      <c r="D160" s="271">
        <v>22</v>
      </c>
      <c r="E160" s="271">
        <f>Tasaus[[#This Row],[Tuloveroprosentti 2022]]-12.64</f>
        <v>9.36</v>
      </c>
      <c r="F160" s="14">
        <v>29840297.09</v>
      </c>
      <c r="G160" s="14">
        <f>Tasaus[[#This Row],[Kunnallisvero (maksuunpantu), €]]*100/Tasaus[[#This Row],[Tuloveroprosentti 2022]]</f>
        <v>135637714.04545453</v>
      </c>
      <c r="H160" s="272">
        <f>Tasaus[[#This Row],[Verotettava tulo (kunnallisvero), €]]*($E$11/100)</f>
        <v>9996499.525150001</v>
      </c>
      <c r="I160" s="14">
        <v>920368.47774485883</v>
      </c>
      <c r="J160" s="15">
        <v>965693.70025000011</v>
      </c>
      <c r="K160" s="15">
        <f>SUM(Tasaus[[#This Row],[Laskennallinen kunnallisvero, €]:[Laskennallinen kiinteistövero, €]])</f>
        <v>11882561.70314486</v>
      </c>
      <c r="L160" s="15">
        <f>Tasaus[[#This Row],[Laskennallinen verotulo yhteensä, €]]/Tasaus[[#This Row],[Asukasluku 31.12.2021]]</f>
        <v>1333.7705357666248</v>
      </c>
      <c r="M160" s="34">
        <f>$L$11-Tasaus[[#This Row],[Laskennallinen verotulo yhteensä, €/asukas (=tasausraja)]]</f>
        <v>623.17946423337526</v>
      </c>
      <c r="N160" s="377">
        <f>IF(Tasaus[[#This Row],[Erotus = tasausraja - laskennallinen verotulo, €/asukas]]&gt;0,(Tasaus[[#This Row],[Erotus = tasausraja - laskennallinen verotulo, €/asukas]]*$B$7),(Tasaus[[#This Row],[Erotus = tasausraja - laskennallinen verotulo, €/asukas]]*$B$8))</f>
        <v>560.86151781003775</v>
      </c>
      <c r="O160" s="378">
        <f>Tasaus[[#This Row],[Tasaus,  €/asukas]]*Tasaus[[#This Row],[Asukasluku 31.12.2021]]</f>
        <v>4996715.2621696265</v>
      </c>
      <c r="Q160" s="116"/>
      <c r="R160" s="117"/>
      <c r="S160" s="118"/>
    </row>
    <row r="161" spans="1:19" x14ac:dyDescent="0.25">
      <c r="A161" s="269">
        <v>495</v>
      </c>
      <c r="B161" s="13" t="s">
        <v>524</v>
      </c>
      <c r="C161" s="270">
        <v>1488</v>
      </c>
      <c r="D161" s="271">
        <v>22</v>
      </c>
      <c r="E161" s="271">
        <f>Tasaus[[#This Row],[Tuloveroprosentti 2022]]-12.64</f>
        <v>9.36</v>
      </c>
      <c r="F161" s="14">
        <v>4270960.5599999996</v>
      </c>
      <c r="G161" s="14">
        <f>Tasaus[[#This Row],[Kunnallisvero (maksuunpantu), €]]*100/Tasaus[[#This Row],[Tuloveroprosentti 2022]]</f>
        <v>19413457.09090909</v>
      </c>
      <c r="H161" s="272">
        <f>Tasaus[[#This Row],[Verotettava tulo (kunnallisvero), €]]*($E$11/100)</f>
        <v>1430771.7876000002</v>
      </c>
      <c r="I161" s="14">
        <v>930430.34681674058</v>
      </c>
      <c r="J161" s="15">
        <v>242523.93135000003</v>
      </c>
      <c r="K161" s="15">
        <f>SUM(Tasaus[[#This Row],[Laskennallinen kunnallisvero, €]:[Laskennallinen kiinteistövero, €]])</f>
        <v>2603726.0657667411</v>
      </c>
      <c r="L161" s="15">
        <f>Tasaus[[#This Row],[Laskennallinen verotulo yhteensä, €]]/Tasaus[[#This Row],[Asukasluku 31.12.2021]]</f>
        <v>1749.8159044131323</v>
      </c>
      <c r="M161" s="34">
        <f>$L$11-Tasaus[[#This Row],[Laskennallinen verotulo yhteensä, €/asukas (=tasausraja)]]</f>
        <v>207.13409558686772</v>
      </c>
      <c r="N161" s="377">
        <f>IF(Tasaus[[#This Row],[Erotus = tasausraja - laskennallinen verotulo, €/asukas]]&gt;0,(Tasaus[[#This Row],[Erotus = tasausraja - laskennallinen verotulo, €/asukas]]*$B$7),(Tasaus[[#This Row],[Erotus = tasausraja - laskennallinen verotulo, €/asukas]]*$B$8))</f>
        <v>186.42068602818094</v>
      </c>
      <c r="O161" s="378">
        <f>Tasaus[[#This Row],[Tasaus,  €/asukas]]*Tasaus[[#This Row],[Asukasluku 31.12.2021]]</f>
        <v>277393.98080993321</v>
      </c>
      <c r="Q161" s="116"/>
      <c r="R161" s="117"/>
      <c r="S161" s="118"/>
    </row>
    <row r="162" spans="1:19" x14ac:dyDescent="0.25">
      <c r="A162" s="269">
        <v>498</v>
      </c>
      <c r="B162" s="13" t="s">
        <v>525</v>
      </c>
      <c r="C162" s="270">
        <v>2321</v>
      </c>
      <c r="D162" s="271">
        <v>21.5</v>
      </c>
      <c r="E162" s="271">
        <f>Tasaus[[#This Row],[Tuloveroprosentti 2022]]-12.64</f>
        <v>8.86</v>
      </c>
      <c r="F162" s="14">
        <v>8244943.0800000001</v>
      </c>
      <c r="G162" s="14">
        <f>Tasaus[[#This Row],[Kunnallisvero (maksuunpantu), €]]*100/Tasaus[[#This Row],[Tuloveroprosentti 2022]]</f>
        <v>38348572.465116277</v>
      </c>
      <c r="H162" s="272">
        <f>Tasaus[[#This Row],[Verotettava tulo (kunnallisvero), €]]*($E$11/100)</f>
        <v>2826289.7906790702</v>
      </c>
      <c r="I162" s="14">
        <v>1075658.3163905591</v>
      </c>
      <c r="J162" s="15">
        <v>599032.7851000001</v>
      </c>
      <c r="K162" s="15">
        <f>SUM(Tasaus[[#This Row],[Laskennallinen kunnallisvero, €]:[Laskennallinen kiinteistövero, €]])</f>
        <v>4500980.8921696292</v>
      </c>
      <c r="L162" s="15">
        <f>Tasaus[[#This Row],[Laskennallinen verotulo yhteensä, €]]/Tasaus[[#This Row],[Asukasluku 31.12.2021]]</f>
        <v>1939.2420905513268</v>
      </c>
      <c r="M162" s="34">
        <f>$L$11-Tasaus[[#This Row],[Laskennallinen verotulo yhteensä, €/asukas (=tasausraja)]]</f>
        <v>17.707909448673263</v>
      </c>
      <c r="N162" s="377">
        <f>IF(Tasaus[[#This Row],[Erotus = tasausraja - laskennallinen verotulo, €/asukas]]&gt;0,(Tasaus[[#This Row],[Erotus = tasausraja - laskennallinen verotulo, €/asukas]]*$B$7),(Tasaus[[#This Row],[Erotus = tasausraja - laskennallinen verotulo, €/asukas]]*$B$8))</f>
        <v>15.937118503805937</v>
      </c>
      <c r="O162" s="378">
        <f>Tasaus[[#This Row],[Tasaus,  €/asukas]]*Tasaus[[#This Row],[Asukasluku 31.12.2021]]</f>
        <v>36990.052047333578</v>
      </c>
      <c r="Q162" s="116"/>
      <c r="R162" s="117"/>
      <c r="S162" s="118"/>
    </row>
    <row r="163" spans="1:19" x14ac:dyDescent="0.25">
      <c r="A163" s="245">
        <v>499</v>
      </c>
      <c r="B163" s="36" t="s">
        <v>526</v>
      </c>
      <c r="C163" s="270">
        <v>19536</v>
      </c>
      <c r="D163" s="271">
        <v>20.75</v>
      </c>
      <c r="E163" s="271">
        <f>Tasaus[[#This Row],[Tuloveroprosentti 2022]]-12.64</f>
        <v>8.11</v>
      </c>
      <c r="F163" s="14">
        <v>78883645.819999993</v>
      </c>
      <c r="G163" s="14">
        <f>Tasaus[[#This Row],[Kunnallisvero (maksuunpantu), €]]*100/Tasaus[[#This Row],[Tuloveroprosentti 2022]]</f>
        <v>380162148.53012043</v>
      </c>
      <c r="H163" s="272">
        <f>Tasaus[[#This Row],[Verotettava tulo (kunnallisvero), €]]*($E$11/100)</f>
        <v>28017950.346669883</v>
      </c>
      <c r="I163" s="14">
        <v>3188073.6726180096</v>
      </c>
      <c r="J163" s="15">
        <v>2480853.7922000005</v>
      </c>
      <c r="K163" s="15">
        <f>SUM(Tasaus[[#This Row],[Laskennallinen kunnallisvero, €]:[Laskennallinen kiinteistövero, €]])</f>
        <v>33686877.811487891</v>
      </c>
      <c r="L163" s="15">
        <f>Tasaus[[#This Row],[Laskennallinen verotulo yhteensä, €]]/Tasaus[[#This Row],[Asukasluku 31.12.2021]]</f>
        <v>1724.3487823243188</v>
      </c>
      <c r="M163" s="34">
        <f>$L$11-Tasaus[[#This Row],[Laskennallinen verotulo yhteensä, €/asukas (=tasausraja)]]</f>
        <v>232.60121767568126</v>
      </c>
      <c r="N163" s="377">
        <f>IF(Tasaus[[#This Row],[Erotus = tasausraja - laskennallinen verotulo, €/asukas]]&gt;0,(Tasaus[[#This Row],[Erotus = tasausraja - laskennallinen verotulo, €/asukas]]*$B$7),(Tasaus[[#This Row],[Erotus = tasausraja - laskennallinen verotulo, €/asukas]]*$B$8))</f>
        <v>209.34109590811315</v>
      </c>
      <c r="O163" s="378">
        <f>Tasaus[[#This Row],[Tasaus,  €/asukas]]*Tasaus[[#This Row],[Asukasluku 31.12.2021]]</f>
        <v>4089687.6496608984</v>
      </c>
      <c r="Q163" s="116"/>
      <c r="R163" s="117"/>
      <c r="S163" s="118"/>
    </row>
    <row r="164" spans="1:19" x14ac:dyDescent="0.25">
      <c r="A164" s="269">
        <v>500</v>
      </c>
      <c r="B164" s="13" t="s">
        <v>527</v>
      </c>
      <c r="C164" s="270">
        <v>10426</v>
      </c>
      <c r="D164" s="271">
        <v>19.5</v>
      </c>
      <c r="E164" s="271">
        <f>Tasaus[[#This Row],[Tuloveroprosentti 2022]]-12.64</f>
        <v>6.8599999999999994</v>
      </c>
      <c r="F164" s="14">
        <v>40917970.479999997</v>
      </c>
      <c r="G164" s="14">
        <f>Tasaus[[#This Row],[Kunnallisvero (maksuunpantu), €]]*100/Tasaus[[#This Row],[Tuloveroprosentti 2022]]</f>
        <v>209835746.05128202</v>
      </c>
      <c r="H164" s="272">
        <f>Tasaus[[#This Row],[Verotettava tulo (kunnallisvero), €]]*($E$11/100)</f>
        <v>15464894.483979488</v>
      </c>
      <c r="I164" s="14">
        <v>2189011.4878423172</v>
      </c>
      <c r="J164" s="15">
        <v>1276314.4533500001</v>
      </c>
      <c r="K164" s="15">
        <f>SUM(Tasaus[[#This Row],[Laskennallinen kunnallisvero, €]:[Laskennallinen kiinteistövero, €]])</f>
        <v>18930220.425171804</v>
      </c>
      <c r="L164" s="15">
        <f>Tasaus[[#This Row],[Laskennallinen verotulo yhteensä, €]]/Tasaus[[#This Row],[Asukasluku 31.12.2021]]</f>
        <v>1815.6743166287938</v>
      </c>
      <c r="M164" s="34">
        <f>$L$11-Tasaus[[#This Row],[Laskennallinen verotulo yhteensä, €/asukas (=tasausraja)]]</f>
        <v>141.27568337120624</v>
      </c>
      <c r="N164" s="377">
        <f>IF(Tasaus[[#This Row],[Erotus = tasausraja - laskennallinen verotulo, €/asukas]]&gt;0,(Tasaus[[#This Row],[Erotus = tasausraja - laskennallinen verotulo, €/asukas]]*$B$7),(Tasaus[[#This Row],[Erotus = tasausraja - laskennallinen verotulo, €/asukas]]*$B$8))</f>
        <v>127.14811503408562</v>
      </c>
      <c r="O164" s="378">
        <f>Tasaus[[#This Row],[Tasaus,  €/asukas]]*Tasaus[[#This Row],[Asukasluku 31.12.2021]]</f>
        <v>1325646.2473453768</v>
      </c>
      <c r="Q164" s="116"/>
      <c r="R164" s="117"/>
      <c r="S164" s="118"/>
    </row>
    <row r="165" spans="1:19" x14ac:dyDescent="0.25">
      <c r="A165" s="269">
        <v>503</v>
      </c>
      <c r="B165" s="13" t="s">
        <v>528</v>
      </c>
      <c r="C165" s="270">
        <v>7594</v>
      </c>
      <c r="D165" s="271">
        <v>21.25</v>
      </c>
      <c r="E165" s="271">
        <f>Tasaus[[#This Row],[Tuloveroprosentti 2022]]-12.64</f>
        <v>8.61</v>
      </c>
      <c r="F165" s="14">
        <v>27479933.420000002</v>
      </c>
      <c r="G165" s="14">
        <f>Tasaus[[#This Row],[Kunnallisvero (maksuunpantu), €]]*100/Tasaus[[#This Row],[Tuloveroprosentti 2022]]</f>
        <v>129317333.74117647</v>
      </c>
      <c r="H165" s="272">
        <f>Tasaus[[#This Row],[Verotettava tulo (kunnallisvero), €]]*($E$11/100)</f>
        <v>9530687.496724708</v>
      </c>
      <c r="I165" s="14">
        <v>1112820.571262304</v>
      </c>
      <c r="J165" s="15">
        <v>955784.72914999991</v>
      </c>
      <c r="K165" s="15">
        <f>SUM(Tasaus[[#This Row],[Laskennallinen kunnallisvero, €]:[Laskennallinen kiinteistövero, €]])</f>
        <v>11599292.797137011</v>
      </c>
      <c r="L165" s="15">
        <f>Tasaus[[#This Row],[Laskennallinen verotulo yhteensä, €]]/Tasaus[[#This Row],[Asukasluku 31.12.2021]]</f>
        <v>1527.4286011505151</v>
      </c>
      <c r="M165" s="34">
        <f>$L$11-Tasaus[[#This Row],[Laskennallinen verotulo yhteensä, €/asukas (=tasausraja)]]</f>
        <v>429.52139884948497</v>
      </c>
      <c r="N165" s="377">
        <f>IF(Tasaus[[#This Row],[Erotus = tasausraja - laskennallinen verotulo, €/asukas]]&gt;0,(Tasaus[[#This Row],[Erotus = tasausraja - laskennallinen verotulo, €/asukas]]*$B$7),(Tasaus[[#This Row],[Erotus = tasausraja - laskennallinen verotulo, €/asukas]]*$B$8))</f>
        <v>386.56925896453646</v>
      </c>
      <c r="O165" s="378">
        <f>Tasaus[[#This Row],[Tasaus,  €/asukas]]*Tasaus[[#This Row],[Asukasluku 31.12.2021]]</f>
        <v>2935606.9525766899</v>
      </c>
      <c r="Q165" s="116"/>
      <c r="R165" s="117"/>
      <c r="S165" s="118"/>
    </row>
    <row r="166" spans="1:19" x14ac:dyDescent="0.25">
      <c r="A166" s="269">
        <v>504</v>
      </c>
      <c r="B166" s="13" t="s">
        <v>529</v>
      </c>
      <c r="C166" s="270">
        <v>1816</v>
      </c>
      <c r="D166" s="271">
        <v>21.5</v>
      </c>
      <c r="E166" s="271">
        <f>Tasaus[[#This Row],[Tuloveroprosentti 2022]]-12.64</f>
        <v>8.86</v>
      </c>
      <c r="F166" s="14">
        <v>6107136.8899999997</v>
      </c>
      <c r="G166" s="14">
        <f>Tasaus[[#This Row],[Kunnallisvero (maksuunpantu), €]]*100/Tasaus[[#This Row],[Tuloveroprosentti 2022]]</f>
        <v>28405287.860465117</v>
      </c>
      <c r="H166" s="272">
        <f>Tasaus[[#This Row],[Verotettava tulo (kunnallisvero), €]]*($E$11/100)</f>
        <v>2093469.7153162796</v>
      </c>
      <c r="I166" s="14">
        <v>418623.20783387235</v>
      </c>
      <c r="J166" s="15">
        <v>208844.34025000001</v>
      </c>
      <c r="K166" s="15">
        <f>SUM(Tasaus[[#This Row],[Laskennallinen kunnallisvero, €]:[Laskennallinen kiinteistövero, €]])</f>
        <v>2720937.2634001519</v>
      </c>
      <c r="L166" s="15">
        <f>Tasaus[[#This Row],[Laskennallinen verotulo yhteensä, €]]/Tasaus[[#This Row],[Asukasluku 31.12.2021]]</f>
        <v>1498.3134710353258</v>
      </c>
      <c r="M166" s="34">
        <f>$L$11-Tasaus[[#This Row],[Laskennallinen verotulo yhteensä, €/asukas (=tasausraja)]]</f>
        <v>458.6365289646742</v>
      </c>
      <c r="N166" s="377">
        <f>IF(Tasaus[[#This Row],[Erotus = tasausraja - laskennallinen verotulo, €/asukas]]&gt;0,(Tasaus[[#This Row],[Erotus = tasausraja - laskennallinen verotulo, €/asukas]]*$B$7),(Tasaus[[#This Row],[Erotus = tasausraja - laskennallinen verotulo, €/asukas]]*$B$8))</f>
        <v>412.77287606820681</v>
      </c>
      <c r="O166" s="378">
        <f>Tasaus[[#This Row],[Tasaus,  €/asukas]]*Tasaus[[#This Row],[Asukasluku 31.12.2021]]</f>
        <v>749595.54293986352</v>
      </c>
      <c r="Q166" s="116"/>
      <c r="R166" s="117"/>
      <c r="S166" s="118"/>
    </row>
    <row r="167" spans="1:19" x14ac:dyDescent="0.25">
      <c r="A167" s="269">
        <v>505</v>
      </c>
      <c r="B167" s="13" t="s">
        <v>530</v>
      </c>
      <c r="C167" s="270">
        <v>20837</v>
      </c>
      <c r="D167" s="271">
        <v>20.999999999999996</v>
      </c>
      <c r="E167" s="271">
        <f>Tasaus[[#This Row],[Tuloveroprosentti 2022]]-12.64</f>
        <v>8.3599999999999959</v>
      </c>
      <c r="F167" s="14">
        <v>84187344.280000001</v>
      </c>
      <c r="G167" s="14">
        <f>Tasaus[[#This Row],[Kunnallisvero (maksuunpantu), €]]*100/Tasaus[[#This Row],[Tuloveroprosentti 2022]]</f>
        <v>400892115.6190477</v>
      </c>
      <c r="H167" s="272">
        <f>Tasaus[[#This Row],[Verotettava tulo (kunnallisvero), €]]*($E$11/100)</f>
        <v>29545748.921123821</v>
      </c>
      <c r="I167" s="14">
        <v>3645091.3481561202</v>
      </c>
      <c r="J167" s="15">
        <v>3309277.962700001</v>
      </c>
      <c r="K167" s="15">
        <f>SUM(Tasaus[[#This Row],[Laskennallinen kunnallisvero, €]:[Laskennallinen kiinteistövero, €]])</f>
        <v>36500118.231979944</v>
      </c>
      <c r="L167" s="15">
        <f>Tasaus[[#This Row],[Laskennallinen verotulo yhteensä, €]]/Tasaus[[#This Row],[Asukasluku 31.12.2021]]</f>
        <v>1751.6973763967915</v>
      </c>
      <c r="M167" s="34">
        <f>$L$11-Tasaus[[#This Row],[Laskennallinen verotulo yhteensä, €/asukas (=tasausraja)]]</f>
        <v>205.25262360320858</v>
      </c>
      <c r="N167" s="377">
        <f>IF(Tasaus[[#This Row],[Erotus = tasausraja - laskennallinen verotulo, €/asukas]]&gt;0,(Tasaus[[#This Row],[Erotus = tasausraja - laskennallinen verotulo, €/asukas]]*$B$7),(Tasaus[[#This Row],[Erotus = tasausraja - laskennallinen verotulo, €/asukas]]*$B$8))</f>
        <v>184.72736124288772</v>
      </c>
      <c r="O167" s="378">
        <f>Tasaus[[#This Row],[Tasaus,  €/asukas]]*Tasaus[[#This Row],[Asukasluku 31.12.2021]]</f>
        <v>3849164.0262180516</v>
      </c>
      <c r="Q167" s="116"/>
      <c r="R167" s="117"/>
      <c r="S167" s="118"/>
    </row>
    <row r="168" spans="1:19" x14ac:dyDescent="0.25">
      <c r="A168" s="269">
        <v>507</v>
      </c>
      <c r="B168" s="13" t="s">
        <v>531</v>
      </c>
      <c r="C168" s="270">
        <v>5635</v>
      </c>
      <c r="D168" s="271">
        <v>20.750000000000004</v>
      </c>
      <c r="E168" s="271">
        <f>Tasaus[[#This Row],[Tuloveroprosentti 2022]]-12.64</f>
        <v>8.110000000000003</v>
      </c>
      <c r="F168" s="14">
        <v>17958668.93</v>
      </c>
      <c r="G168" s="14">
        <f>Tasaus[[#This Row],[Kunnallisvero (maksuunpantu), €]]*100/Tasaus[[#This Row],[Tuloveroprosentti 2022]]</f>
        <v>86547802.072289139</v>
      </c>
      <c r="H168" s="272">
        <f>Tasaus[[#This Row],[Verotettava tulo (kunnallisvero), €]]*($E$11/100)</f>
        <v>6378573.0127277113</v>
      </c>
      <c r="I168" s="14">
        <v>2131965.7330429801</v>
      </c>
      <c r="J168" s="15">
        <v>1436834.0281000002</v>
      </c>
      <c r="K168" s="15">
        <f>SUM(Tasaus[[#This Row],[Laskennallinen kunnallisvero, €]:[Laskennallinen kiinteistövero, €]])</f>
        <v>9947372.7738706917</v>
      </c>
      <c r="L168" s="15">
        <f>Tasaus[[#This Row],[Laskennallinen verotulo yhteensä, €]]/Tasaus[[#This Row],[Asukasluku 31.12.2021]]</f>
        <v>1765.2835446088184</v>
      </c>
      <c r="M168" s="34">
        <f>$L$11-Tasaus[[#This Row],[Laskennallinen verotulo yhteensä, €/asukas (=tasausraja)]]</f>
        <v>191.66645539118167</v>
      </c>
      <c r="N168" s="377">
        <f>IF(Tasaus[[#This Row],[Erotus = tasausraja - laskennallinen verotulo, €/asukas]]&gt;0,(Tasaus[[#This Row],[Erotus = tasausraja - laskennallinen verotulo, €/asukas]]*$B$7),(Tasaus[[#This Row],[Erotus = tasausraja - laskennallinen verotulo, €/asukas]]*$B$8))</f>
        <v>172.49980985206352</v>
      </c>
      <c r="O168" s="378">
        <f>Tasaus[[#This Row],[Tasaus,  €/asukas]]*Tasaus[[#This Row],[Asukasluku 31.12.2021]]</f>
        <v>972036.42851637793</v>
      </c>
      <c r="Q168" s="116"/>
      <c r="R168" s="117"/>
      <c r="S168" s="118"/>
    </row>
    <row r="169" spans="1:19" x14ac:dyDescent="0.25">
      <c r="A169" s="269">
        <v>508</v>
      </c>
      <c r="B169" s="13" t="s">
        <v>532</v>
      </c>
      <c r="C169" s="270">
        <v>9563</v>
      </c>
      <c r="D169" s="271">
        <v>22.500000000000004</v>
      </c>
      <c r="E169" s="271">
        <f>Tasaus[[#This Row],[Tuloveroprosentti 2022]]-12.64</f>
        <v>9.860000000000003</v>
      </c>
      <c r="F169" s="14">
        <v>36501088.619999997</v>
      </c>
      <c r="G169" s="14">
        <f>Tasaus[[#This Row],[Kunnallisvero (maksuunpantu), €]]*100/Tasaus[[#This Row],[Tuloveroprosentti 2022]]</f>
        <v>162227060.53333327</v>
      </c>
      <c r="H169" s="272">
        <f>Tasaus[[#This Row],[Verotettava tulo (kunnallisvero), €]]*($E$11/100)</f>
        <v>11956134.361306665</v>
      </c>
      <c r="I169" s="14">
        <v>2635429.4637074783</v>
      </c>
      <c r="J169" s="15">
        <v>1506195.7408</v>
      </c>
      <c r="K169" s="15">
        <f>SUM(Tasaus[[#This Row],[Laskennallinen kunnallisvero, €]:[Laskennallinen kiinteistövero, €]])</f>
        <v>16097759.565814145</v>
      </c>
      <c r="L169" s="15">
        <f>Tasaus[[#This Row],[Laskennallinen verotulo yhteensä, €]]/Tasaus[[#This Row],[Asukasluku 31.12.2021]]</f>
        <v>1683.337819284131</v>
      </c>
      <c r="M169" s="34">
        <f>$L$11-Tasaus[[#This Row],[Laskennallinen verotulo yhteensä, €/asukas (=tasausraja)]]</f>
        <v>273.61218071586904</v>
      </c>
      <c r="N169" s="377">
        <f>IF(Tasaus[[#This Row],[Erotus = tasausraja - laskennallinen verotulo, €/asukas]]&gt;0,(Tasaus[[#This Row],[Erotus = tasausraja - laskennallinen verotulo, €/asukas]]*$B$7),(Tasaus[[#This Row],[Erotus = tasausraja - laskennallinen verotulo, €/asukas]]*$B$8))</f>
        <v>246.25096264428214</v>
      </c>
      <c r="O169" s="378">
        <f>Tasaus[[#This Row],[Tasaus,  €/asukas]]*Tasaus[[#This Row],[Asukasluku 31.12.2021]]</f>
        <v>2354897.9557672702</v>
      </c>
      <c r="Q169" s="116"/>
      <c r="R169" s="117"/>
      <c r="S169" s="118"/>
    </row>
    <row r="170" spans="1:19" x14ac:dyDescent="0.25">
      <c r="A170" s="269">
        <v>529</v>
      </c>
      <c r="B170" s="13" t="s">
        <v>533</v>
      </c>
      <c r="C170" s="270">
        <v>19579</v>
      </c>
      <c r="D170" s="271">
        <v>19</v>
      </c>
      <c r="E170" s="271">
        <f>Tasaus[[#This Row],[Tuloveroprosentti 2022]]-12.64</f>
        <v>6.3599999999999994</v>
      </c>
      <c r="F170" s="14">
        <v>84799109.709999993</v>
      </c>
      <c r="G170" s="14">
        <f>Tasaus[[#This Row],[Kunnallisvero (maksuunpantu), €]]*100/Tasaus[[#This Row],[Tuloveroprosentti 2022]]</f>
        <v>446311103.73684204</v>
      </c>
      <c r="H170" s="272">
        <f>Tasaus[[#This Row],[Verotettava tulo (kunnallisvero), €]]*($E$11/100)</f>
        <v>32893128.345405266</v>
      </c>
      <c r="I170" s="14">
        <v>7967345.1501931129</v>
      </c>
      <c r="J170" s="15">
        <v>3799919.1792000006</v>
      </c>
      <c r="K170" s="15">
        <f>SUM(Tasaus[[#This Row],[Laskennallinen kunnallisvero, €]:[Laskennallinen kiinteistövero, €]])</f>
        <v>44660392.674798377</v>
      </c>
      <c r="L170" s="15">
        <f>Tasaus[[#This Row],[Laskennallinen verotulo yhteensä, €]]/Tasaus[[#This Row],[Asukasluku 31.12.2021]]</f>
        <v>2281.0354295315583</v>
      </c>
      <c r="M170" s="34">
        <f>$L$11-Tasaus[[#This Row],[Laskennallinen verotulo yhteensä, €/asukas (=tasausraja)]]</f>
        <v>-324.08542953155825</v>
      </c>
      <c r="N170" s="377">
        <f>IF(Tasaus[[#This Row],[Erotus = tasausraja - laskennallinen verotulo, €/asukas]]&gt;0,(Tasaus[[#This Row],[Erotus = tasausraja - laskennallinen verotulo, €/asukas]]*$B$7),(Tasaus[[#This Row],[Erotus = tasausraja - laskennallinen verotulo, €/asukas]]*$B$8))</f>
        <v>-32.408542953155823</v>
      </c>
      <c r="O170" s="378">
        <f>Tasaus[[#This Row],[Tasaus,  €/asukas]]*Tasaus[[#This Row],[Asukasluku 31.12.2021]]</f>
        <v>-634526.86247983784</v>
      </c>
      <c r="Q170" s="116"/>
      <c r="R170" s="117"/>
      <c r="S170" s="118"/>
    </row>
    <row r="171" spans="1:19" x14ac:dyDescent="0.25">
      <c r="A171" s="269">
        <v>531</v>
      </c>
      <c r="B171" s="13" t="s">
        <v>534</v>
      </c>
      <c r="C171" s="270">
        <v>5169</v>
      </c>
      <c r="D171" s="271">
        <v>21.75</v>
      </c>
      <c r="E171" s="271">
        <f>Tasaus[[#This Row],[Tuloveroprosentti 2022]]-12.64</f>
        <v>9.11</v>
      </c>
      <c r="F171" s="14">
        <v>19187853.420000002</v>
      </c>
      <c r="G171" s="14">
        <f>Tasaus[[#This Row],[Kunnallisvero (maksuunpantu), €]]*100/Tasaus[[#This Row],[Tuloveroprosentti 2022]]</f>
        <v>88220015.724137947</v>
      </c>
      <c r="H171" s="272">
        <f>Tasaus[[#This Row],[Verotettava tulo (kunnallisvero), €]]*($E$11/100)</f>
        <v>6501815.1588689685</v>
      </c>
      <c r="I171" s="14">
        <v>593670.29509236</v>
      </c>
      <c r="J171" s="15">
        <v>578334.22750000004</v>
      </c>
      <c r="K171" s="15">
        <f>SUM(Tasaus[[#This Row],[Laskennallinen kunnallisvero, €]:[Laskennallinen kiinteistövero, €]])</f>
        <v>7673819.6814613286</v>
      </c>
      <c r="L171" s="15">
        <f>Tasaus[[#This Row],[Laskennallinen verotulo yhteensä, €]]/Tasaus[[#This Row],[Asukasluku 31.12.2021]]</f>
        <v>1484.5849644924219</v>
      </c>
      <c r="M171" s="34">
        <f>$L$11-Tasaus[[#This Row],[Laskennallinen verotulo yhteensä, €/asukas (=tasausraja)]]</f>
        <v>472.36503550757811</v>
      </c>
      <c r="N171" s="377">
        <f>IF(Tasaus[[#This Row],[Erotus = tasausraja - laskennallinen verotulo, €/asukas]]&gt;0,(Tasaus[[#This Row],[Erotus = tasausraja - laskennallinen verotulo, €/asukas]]*$B$7),(Tasaus[[#This Row],[Erotus = tasausraja - laskennallinen verotulo, €/asukas]]*$B$8))</f>
        <v>425.12853195682032</v>
      </c>
      <c r="O171" s="378">
        <f>Tasaus[[#This Row],[Tasaus,  €/asukas]]*Tasaus[[#This Row],[Asukasluku 31.12.2021]]</f>
        <v>2197489.3816848043</v>
      </c>
      <c r="Q171" s="116"/>
      <c r="R171" s="117"/>
      <c r="S171" s="118"/>
    </row>
    <row r="172" spans="1:19" x14ac:dyDescent="0.25">
      <c r="A172" s="269">
        <v>535</v>
      </c>
      <c r="B172" s="13" t="s">
        <v>535</v>
      </c>
      <c r="C172" s="270">
        <v>10396</v>
      </c>
      <c r="D172" s="271">
        <v>22</v>
      </c>
      <c r="E172" s="271">
        <f>Tasaus[[#This Row],[Tuloveroprosentti 2022]]-12.64</f>
        <v>9.36</v>
      </c>
      <c r="F172" s="14">
        <v>31602225.780000001</v>
      </c>
      <c r="G172" s="14">
        <f>Tasaus[[#This Row],[Kunnallisvero (maksuunpantu), €]]*100/Tasaus[[#This Row],[Tuloveroprosentti 2022]]</f>
        <v>143646480.81818181</v>
      </c>
      <c r="H172" s="272">
        <f>Tasaus[[#This Row],[Verotettava tulo (kunnallisvero), €]]*($E$11/100)</f>
        <v>10586745.636300001</v>
      </c>
      <c r="I172" s="14">
        <v>1385842.1056305363</v>
      </c>
      <c r="J172" s="15">
        <v>1202408.6347500004</v>
      </c>
      <c r="K172" s="15">
        <f>SUM(Tasaus[[#This Row],[Laskennallinen kunnallisvero, €]:[Laskennallinen kiinteistövero, €]])</f>
        <v>13174996.376680538</v>
      </c>
      <c r="L172" s="15">
        <f>Tasaus[[#This Row],[Laskennallinen verotulo yhteensä, €]]/Tasaus[[#This Row],[Asukasluku 31.12.2021]]</f>
        <v>1267.3140031435685</v>
      </c>
      <c r="M172" s="34">
        <f>$L$11-Tasaus[[#This Row],[Laskennallinen verotulo yhteensä, €/asukas (=tasausraja)]]</f>
        <v>689.63599685643157</v>
      </c>
      <c r="N172" s="377">
        <f>IF(Tasaus[[#This Row],[Erotus = tasausraja - laskennallinen verotulo, €/asukas]]&gt;0,(Tasaus[[#This Row],[Erotus = tasausraja - laskennallinen verotulo, €/asukas]]*$B$7),(Tasaus[[#This Row],[Erotus = tasausraja - laskennallinen verotulo, €/asukas]]*$B$8))</f>
        <v>620.67239717078849</v>
      </c>
      <c r="O172" s="378">
        <f>Tasaus[[#This Row],[Tasaus,  €/asukas]]*Tasaus[[#This Row],[Asukasluku 31.12.2021]]</f>
        <v>6452510.2409875169</v>
      </c>
      <c r="Q172" s="116"/>
      <c r="R172" s="117"/>
      <c r="S172" s="118"/>
    </row>
    <row r="173" spans="1:19" x14ac:dyDescent="0.25">
      <c r="A173" s="269">
        <v>536</v>
      </c>
      <c r="B173" s="13" t="s">
        <v>536</v>
      </c>
      <c r="C173" s="270">
        <v>34884</v>
      </c>
      <c r="D173" s="271">
        <v>21</v>
      </c>
      <c r="E173" s="271">
        <f>Tasaus[[#This Row],[Tuloveroprosentti 2022]]-12.64</f>
        <v>8.36</v>
      </c>
      <c r="F173" s="14">
        <v>144660872.96000001</v>
      </c>
      <c r="G173" s="14">
        <f>Tasaus[[#This Row],[Kunnallisvero (maksuunpantu), €]]*100/Tasaus[[#This Row],[Tuloveroprosentti 2022]]</f>
        <v>688861299.80952382</v>
      </c>
      <c r="H173" s="272">
        <f>Tasaus[[#This Row],[Verotettava tulo (kunnallisvero), €]]*($E$11/100)</f>
        <v>50769077.795961916</v>
      </c>
      <c r="I173" s="14">
        <v>6530974.5629924722</v>
      </c>
      <c r="J173" s="15">
        <v>4737907.0992000001</v>
      </c>
      <c r="K173" s="15">
        <f>SUM(Tasaus[[#This Row],[Laskennallinen kunnallisvero, €]:[Laskennallinen kiinteistövero, €]])</f>
        <v>62037959.458154388</v>
      </c>
      <c r="L173" s="15">
        <f>Tasaus[[#This Row],[Laskennallinen verotulo yhteensä, €]]/Tasaus[[#This Row],[Asukasluku 31.12.2021]]</f>
        <v>1778.4072772088748</v>
      </c>
      <c r="M173" s="34">
        <f>$L$11-Tasaus[[#This Row],[Laskennallinen verotulo yhteensä, €/asukas (=tasausraja)]]</f>
        <v>178.54272279112524</v>
      </c>
      <c r="N173" s="377">
        <f>IF(Tasaus[[#This Row],[Erotus = tasausraja - laskennallinen verotulo, €/asukas]]&gt;0,(Tasaus[[#This Row],[Erotus = tasausraja - laskennallinen verotulo, €/asukas]]*$B$7),(Tasaus[[#This Row],[Erotus = tasausraja - laskennallinen verotulo, €/asukas]]*$B$8))</f>
        <v>160.68845051201274</v>
      </c>
      <c r="O173" s="378">
        <f>Tasaus[[#This Row],[Tasaus,  €/asukas]]*Tasaus[[#This Row],[Asukasluku 31.12.2021]]</f>
        <v>5605455.9076610524</v>
      </c>
      <c r="Q173" s="116"/>
      <c r="R173" s="117"/>
      <c r="S173" s="118"/>
    </row>
    <row r="174" spans="1:19" x14ac:dyDescent="0.25">
      <c r="A174" s="269">
        <v>538</v>
      </c>
      <c r="B174" s="13" t="s">
        <v>537</v>
      </c>
      <c r="C174" s="270">
        <v>4689</v>
      </c>
      <c r="D174" s="271">
        <v>21.5</v>
      </c>
      <c r="E174" s="271">
        <f>Tasaus[[#This Row],[Tuloveroprosentti 2022]]-12.64</f>
        <v>8.86</v>
      </c>
      <c r="F174" s="14">
        <v>18213063.219999999</v>
      </c>
      <c r="G174" s="14">
        <f>Tasaus[[#This Row],[Kunnallisvero (maksuunpantu), €]]*100/Tasaus[[#This Row],[Tuloveroprosentti 2022]]</f>
        <v>84711921.953488365</v>
      </c>
      <c r="H174" s="272">
        <f>Tasaus[[#This Row],[Verotettava tulo (kunnallisvero), €]]*($E$11/100)</f>
        <v>6243268.6479720939</v>
      </c>
      <c r="I174" s="14">
        <v>346339.46041468758</v>
      </c>
      <c r="J174" s="15">
        <v>483629.76475000009</v>
      </c>
      <c r="K174" s="15">
        <f>SUM(Tasaus[[#This Row],[Laskennallinen kunnallisvero, €]:[Laskennallinen kiinteistövero, €]])</f>
        <v>7073237.8731367812</v>
      </c>
      <c r="L174" s="15">
        <f>Tasaus[[#This Row],[Laskennallinen verotulo yhteensä, €]]/Tasaus[[#This Row],[Asukasluku 31.12.2021]]</f>
        <v>1508.4747010315166</v>
      </c>
      <c r="M174" s="34">
        <f>$L$11-Tasaus[[#This Row],[Laskennallinen verotulo yhteensä, €/asukas (=tasausraja)]]</f>
        <v>448.47529896848346</v>
      </c>
      <c r="N174" s="377">
        <f>IF(Tasaus[[#This Row],[Erotus = tasausraja - laskennallinen verotulo, €/asukas]]&gt;0,(Tasaus[[#This Row],[Erotus = tasausraja - laskennallinen verotulo, €/asukas]]*$B$7),(Tasaus[[#This Row],[Erotus = tasausraja - laskennallinen verotulo, €/asukas]]*$B$8))</f>
        <v>403.6277690716351</v>
      </c>
      <c r="O174" s="378">
        <f>Tasaus[[#This Row],[Tasaus,  €/asukas]]*Tasaus[[#This Row],[Asukasluku 31.12.2021]]</f>
        <v>1892610.609176897</v>
      </c>
      <c r="Q174" s="116"/>
      <c r="R174" s="117"/>
      <c r="S174" s="118"/>
    </row>
    <row r="175" spans="1:19" x14ac:dyDescent="0.25">
      <c r="A175" s="269">
        <v>541</v>
      </c>
      <c r="B175" s="13" t="s">
        <v>538</v>
      </c>
      <c r="C175" s="270">
        <v>9423</v>
      </c>
      <c r="D175" s="271">
        <v>21</v>
      </c>
      <c r="E175" s="271">
        <f>Tasaus[[#This Row],[Tuloveroprosentti 2022]]-12.64</f>
        <v>8.36</v>
      </c>
      <c r="F175" s="14">
        <v>26710262.260000002</v>
      </c>
      <c r="G175" s="14">
        <f>Tasaus[[#This Row],[Kunnallisvero (maksuunpantu), €]]*100/Tasaus[[#This Row],[Tuloveroprosentti 2022]]</f>
        <v>127191725.04761904</v>
      </c>
      <c r="H175" s="272">
        <f>Tasaus[[#This Row],[Verotettava tulo (kunnallisvero), €]]*($E$11/100)</f>
        <v>9374030.1360095255</v>
      </c>
      <c r="I175" s="14">
        <v>2804342.9013747177</v>
      </c>
      <c r="J175" s="15">
        <v>1186584.4151500002</v>
      </c>
      <c r="K175" s="15">
        <f>SUM(Tasaus[[#This Row],[Laskennallinen kunnallisvero, €]:[Laskennallinen kiinteistövero, €]])</f>
        <v>13364957.452534243</v>
      </c>
      <c r="L175" s="15">
        <f>Tasaus[[#This Row],[Laskennallinen verotulo yhteensä, €]]/Tasaus[[#This Row],[Asukasluku 31.12.2021]]</f>
        <v>1418.3335936043982</v>
      </c>
      <c r="M175" s="34">
        <f>$L$11-Tasaus[[#This Row],[Laskennallinen verotulo yhteensä, €/asukas (=tasausraja)]]</f>
        <v>538.61640639560187</v>
      </c>
      <c r="N175" s="377">
        <f>IF(Tasaus[[#This Row],[Erotus = tasausraja - laskennallinen verotulo, €/asukas]]&gt;0,(Tasaus[[#This Row],[Erotus = tasausraja - laskennallinen verotulo, €/asukas]]*$B$7),(Tasaus[[#This Row],[Erotus = tasausraja - laskennallinen verotulo, €/asukas]]*$B$8))</f>
        <v>484.75476575604171</v>
      </c>
      <c r="O175" s="378">
        <f>Tasaus[[#This Row],[Tasaus,  €/asukas]]*Tasaus[[#This Row],[Asukasluku 31.12.2021]]</f>
        <v>4567844.1577191809</v>
      </c>
      <c r="Q175" s="116"/>
      <c r="R175" s="117"/>
      <c r="S175" s="118"/>
    </row>
    <row r="176" spans="1:19" x14ac:dyDescent="0.25">
      <c r="A176" s="269">
        <v>543</v>
      </c>
      <c r="B176" s="13" t="s">
        <v>539</v>
      </c>
      <c r="C176" s="270">
        <v>44127</v>
      </c>
      <c r="D176" s="271">
        <v>19.75</v>
      </c>
      <c r="E176" s="271">
        <f>Tasaus[[#This Row],[Tuloveroprosentti 2022]]-12.64</f>
        <v>7.1099999999999994</v>
      </c>
      <c r="F176" s="14">
        <v>198182195.91</v>
      </c>
      <c r="G176" s="14">
        <f>Tasaus[[#This Row],[Kunnallisvero (maksuunpantu), €]]*100/Tasaus[[#This Row],[Tuloveroprosentti 2022]]</f>
        <v>1003454156.5063291</v>
      </c>
      <c r="H176" s="272">
        <f>Tasaus[[#This Row],[Verotettava tulo (kunnallisvero), €]]*($E$11/100)</f>
        <v>73954571.334516466</v>
      </c>
      <c r="I176" s="14">
        <v>8162286.0178433983</v>
      </c>
      <c r="J176" s="15">
        <v>6225801.6045500003</v>
      </c>
      <c r="K176" s="15">
        <f>SUM(Tasaus[[#This Row],[Laskennallinen kunnallisvero, €]:[Laskennallinen kiinteistövero, €]])</f>
        <v>88342658.956909865</v>
      </c>
      <c r="L176" s="15">
        <f>Tasaus[[#This Row],[Laskennallinen verotulo yhteensä, €]]/Tasaus[[#This Row],[Asukasluku 31.12.2021]]</f>
        <v>2002.0091770777499</v>
      </c>
      <c r="M176" s="34">
        <f>$L$11-Tasaus[[#This Row],[Laskennallinen verotulo yhteensä, €/asukas (=tasausraja)]]</f>
        <v>-45.059177077749837</v>
      </c>
      <c r="N176" s="377">
        <f>IF(Tasaus[[#This Row],[Erotus = tasausraja - laskennallinen verotulo, €/asukas]]&gt;0,(Tasaus[[#This Row],[Erotus = tasausraja - laskennallinen verotulo, €/asukas]]*$B$7),(Tasaus[[#This Row],[Erotus = tasausraja - laskennallinen verotulo, €/asukas]]*$B$8))</f>
        <v>-4.5059177077749837</v>
      </c>
      <c r="O176" s="378">
        <f>Tasaus[[#This Row],[Tasaus,  €/asukas]]*Tasaus[[#This Row],[Asukasluku 31.12.2021]]</f>
        <v>-198832.6306909867</v>
      </c>
      <c r="Q176" s="116"/>
      <c r="R176" s="117"/>
      <c r="S176" s="118"/>
    </row>
    <row r="177" spans="1:19" x14ac:dyDescent="0.25">
      <c r="A177" s="269">
        <v>545</v>
      </c>
      <c r="B177" s="13" t="s">
        <v>540</v>
      </c>
      <c r="C177" s="270">
        <v>9562</v>
      </c>
      <c r="D177" s="271">
        <v>21</v>
      </c>
      <c r="E177" s="271">
        <f>Tasaus[[#This Row],[Tuloveroprosentti 2022]]-12.64</f>
        <v>8.36</v>
      </c>
      <c r="F177" s="14">
        <v>29606222.329999998</v>
      </c>
      <c r="G177" s="14">
        <f>Tasaus[[#This Row],[Kunnallisvero (maksuunpantu), €]]*100/Tasaus[[#This Row],[Tuloveroprosentti 2022]]</f>
        <v>140982011.09523809</v>
      </c>
      <c r="H177" s="272">
        <f>Tasaus[[#This Row],[Verotettava tulo (kunnallisvero), €]]*($E$11/100)</f>
        <v>10390374.21771905</v>
      </c>
      <c r="I177" s="14">
        <v>2983325.2421156638</v>
      </c>
      <c r="J177" s="15">
        <v>1872062.1213</v>
      </c>
      <c r="K177" s="15">
        <f>SUM(Tasaus[[#This Row],[Laskennallinen kunnallisvero, €]:[Laskennallinen kiinteistövero, €]])</f>
        <v>15245761.581134714</v>
      </c>
      <c r="L177" s="15">
        <f>Tasaus[[#This Row],[Laskennallinen verotulo yhteensä, €]]/Tasaus[[#This Row],[Asukasluku 31.12.2021]]</f>
        <v>1594.4113763997818</v>
      </c>
      <c r="M177" s="34">
        <f>$L$11-Tasaus[[#This Row],[Laskennallinen verotulo yhteensä, €/asukas (=tasausraja)]]</f>
        <v>362.53862360021822</v>
      </c>
      <c r="N177" s="377">
        <f>IF(Tasaus[[#This Row],[Erotus = tasausraja - laskennallinen verotulo, €/asukas]]&gt;0,(Tasaus[[#This Row],[Erotus = tasausraja - laskennallinen verotulo, €/asukas]]*$B$7),(Tasaus[[#This Row],[Erotus = tasausraja - laskennallinen verotulo, €/asukas]]*$B$8))</f>
        <v>326.28476124019642</v>
      </c>
      <c r="O177" s="378">
        <f>Tasaus[[#This Row],[Tasaus,  €/asukas]]*Tasaus[[#This Row],[Asukasluku 31.12.2021]]</f>
        <v>3119934.886978758</v>
      </c>
      <c r="Q177" s="116"/>
      <c r="R177" s="117"/>
      <c r="S177" s="118"/>
    </row>
    <row r="178" spans="1:19" x14ac:dyDescent="0.25">
      <c r="A178" s="269">
        <v>560</v>
      </c>
      <c r="B178" s="13" t="s">
        <v>541</v>
      </c>
      <c r="C178" s="270">
        <v>15808</v>
      </c>
      <c r="D178" s="271">
        <v>21.25</v>
      </c>
      <c r="E178" s="271">
        <f>Tasaus[[#This Row],[Tuloveroprosentti 2022]]-12.64</f>
        <v>8.61</v>
      </c>
      <c r="F178" s="14">
        <v>55699668.600000001</v>
      </c>
      <c r="G178" s="14">
        <f>Tasaus[[#This Row],[Kunnallisvero (maksuunpantu), €]]*100/Tasaus[[#This Row],[Tuloveroprosentti 2022]]</f>
        <v>262116087.52941176</v>
      </c>
      <c r="H178" s="272">
        <f>Tasaus[[#This Row],[Verotettava tulo (kunnallisvero), €]]*($E$11/100)</f>
        <v>19317955.650917649</v>
      </c>
      <c r="I178" s="14">
        <v>2668214.7658539698</v>
      </c>
      <c r="J178" s="15">
        <v>2150233.4522500001</v>
      </c>
      <c r="K178" s="15">
        <f>SUM(Tasaus[[#This Row],[Laskennallinen kunnallisvero, €]:[Laskennallinen kiinteistövero, €]])</f>
        <v>24136403.869021621</v>
      </c>
      <c r="L178" s="15">
        <f>Tasaus[[#This Row],[Laskennallinen verotulo yhteensä, €]]/Tasaus[[#This Row],[Asukasluku 31.12.2021]]</f>
        <v>1526.8474107427644</v>
      </c>
      <c r="M178" s="34">
        <f>$L$11-Tasaus[[#This Row],[Laskennallinen verotulo yhteensä, €/asukas (=tasausraja)]]</f>
        <v>430.10258925723565</v>
      </c>
      <c r="N178" s="377">
        <f>IF(Tasaus[[#This Row],[Erotus = tasausraja - laskennallinen verotulo, €/asukas]]&gt;0,(Tasaus[[#This Row],[Erotus = tasausraja - laskennallinen verotulo, €/asukas]]*$B$7),(Tasaus[[#This Row],[Erotus = tasausraja - laskennallinen verotulo, €/asukas]]*$B$8))</f>
        <v>387.09233033151207</v>
      </c>
      <c r="O178" s="378">
        <f>Tasaus[[#This Row],[Tasaus,  €/asukas]]*Tasaus[[#This Row],[Asukasluku 31.12.2021]]</f>
        <v>6119155.5578805432</v>
      </c>
      <c r="Q178" s="116"/>
      <c r="R178" s="117"/>
      <c r="S178" s="118"/>
    </row>
    <row r="179" spans="1:19" x14ac:dyDescent="0.25">
      <c r="A179" s="269">
        <v>561</v>
      </c>
      <c r="B179" s="13" t="s">
        <v>542</v>
      </c>
      <c r="C179" s="270">
        <v>1337</v>
      </c>
      <c r="D179" s="271">
        <v>21</v>
      </c>
      <c r="E179" s="271">
        <f>Tasaus[[#This Row],[Tuloveroprosentti 2022]]-12.64</f>
        <v>8.36</v>
      </c>
      <c r="F179" s="14">
        <v>4074981.07</v>
      </c>
      <c r="G179" s="14">
        <f>Tasaus[[#This Row],[Kunnallisvero (maksuunpantu), €]]*100/Tasaus[[#This Row],[Tuloveroprosentti 2022]]</f>
        <v>19404671.761904761</v>
      </c>
      <c r="H179" s="272">
        <f>Tasaus[[#This Row],[Verotettava tulo (kunnallisvero), €]]*($E$11/100)</f>
        <v>1430124.3088523813</v>
      </c>
      <c r="I179" s="14">
        <v>490145.29910674319</v>
      </c>
      <c r="J179" s="15">
        <v>210867.67204999999</v>
      </c>
      <c r="K179" s="15">
        <f>SUM(Tasaus[[#This Row],[Laskennallinen kunnallisvero, €]:[Laskennallinen kiinteistövero, €]])</f>
        <v>2131137.2800091244</v>
      </c>
      <c r="L179" s="15">
        <f>Tasaus[[#This Row],[Laskennallinen verotulo yhteensä, €]]/Tasaus[[#This Row],[Asukasluku 31.12.2021]]</f>
        <v>1593.9695437614992</v>
      </c>
      <c r="M179" s="34">
        <f>$L$11-Tasaus[[#This Row],[Laskennallinen verotulo yhteensä, €/asukas (=tasausraja)]]</f>
        <v>362.98045623850089</v>
      </c>
      <c r="N179" s="377">
        <f>IF(Tasaus[[#This Row],[Erotus = tasausraja - laskennallinen verotulo, €/asukas]]&gt;0,(Tasaus[[#This Row],[Erotus = tasausraja - laskennallinen verotulo, €/asukas]]*$B$7),(Tasaus[[#This Row],[Erotus = tasausraja - laskennallinen verotulo, €/asukas]]*$B$8))</f>
        <v>326.68241061465079</v>
      </c>
      <c r="O179" s="378">
        <f>Tasaus[[#This Row],[Tasaus,  €/asukas]]*Tasaus[[#This Row],[Asukasluku 31.12.2021]]</f>
        <v>436774.38299178809</v>
      </c>
      <c r="Q179" s="116"/>
      <c r="R179" s="117"/>
      <c r="S179" s="118"/>
    </row>
    <row r="180" spans="1:19" x14ac:dyDescent="0.25">
      <c r="A180" s="269">
        <v>562</v>
      </c>
      <c r="B180" s="13" t="s">
        <v>180</v>
      </c>
      <c r="C180" s="270">
        <v>8978</v>
      </c>
      <c r="D180" s="271">
        <v>22</v>
      </c>
      <c r="E180" s="271">
        <f>Tasaus[[#This Row],[Tuloveroprosentti 2022]]-12.64</f>
        <v>9.36</v>
      </c>
      <c r="F180" s="14">
        <v>32116256.84</v>
      </c>
      <c r="G180" s="14">
        <f>Tasaus[[#This Row],[Kunnallisvero (maksuunpantu), €]]*100/Tasaus[[#This Row],[Tuloveroprosentti 2022]]</f>
        <v>145982985.63636363</v>
      </c>
      <c r="H180" s="272">
        <f>Tasaus[[#This Row],[Verotettava tulo (kunnallisvero), €]]*($E$11/100)</f>
        <v>10758946.041400002</v>
      </c>
      <c r="I180" s="14">
        <v>1773651.6961371216</v>
      </c>
      <c r="J180" s="15">
        <v>1391987.3760000002</v>
      </c>
      <c r="K180" s="15">
        <f>SUM(Tasaus[[#This Row],[Laskennallinen kunnallisvero, €]:[Laskennallinen kiinteistövero, €]])</f>
        <v>13924585.113537123</v>
      </c>
      <c r="L180" s="15">
        <f>Tasaus[[#This Row],[Laskennallinen verotulo yhteensä, €]]/Tasaus[[#This Row],[Asukasluku 31.12.2021]]</f>
        <v>1550.9673773153402</v>
      </c>
      <c r="M180" s="34">
        <f>$L$11-Tasaus[[#This Row],[Laskennallinen verotulo yhteensä, €/asukas (=tasausraja)]]</f>
        <v>405.98262268465987</v>
      </c>
      <c r="N180" s="377">
        <f>IF(Tasaus[[#This Row],[Erotus = tasausraja - laskennallinen verotulo, €/asukas]]&gt;0,(Tasaus[[#This Row],[Erotus = tasausraja - laskennallinen verotulo, €/asukas]]*$B$7),(Tasaus[[#This Row],[Erotus = tasausraja - laskennallinen verotulo, €/asukas]]*$B$8))</f>
        <v>365.38436041619389</v>
      </c>
      <c r="O180" s="378">
        <f>Tasaus[[#This Row],[Tasaus,  €/asukas]]*Tasaus[[#This Row],[Asukasluku 31.12.2021]]</f>
        <v>3280420.7878165888</v>
      </c>
      <c r="Q180" s="116"/>
      <c r="R180" s="117"/>
      <c r="S180" s="118"/>
    </row>
    <row r="181" spans="1:19" x14ac:dyDescent="0.25">
      <c r="A181" s="269">
        <v>563</v>
      </c>
      <c r="B181" s="13" t="s">
        <v>543</v>
      </c>
      <c r="C181" s="270">
        <v>7102</v>
      </c>
      <c r="D181" s="271">
        <v>22</v>
      </c>
      <c r="E181" s="271">
        <f>Tasaus[[#This Row],[Tuloveroprosentti 2022]]-12.64</f>
        <v>9.36</v>
      </c>
      <c r="F181" s="14">
        <v>23714914.870000001</v>
      </c>
      <c r="G181" s="14">
        <f>Tasaus[[#This Row],[Kunnallisvero (maksuunpantu), €]]*100/Tasaus[[#This Row],[Tuloveroprosentti 2022]]</f>
        <v>107795067.59090909</v>
      </c>
      <c r="H181" s="272">
        <f>Tasaus[[#This Row],[Verotettava tulo (kunnallisvero), €]]*($E$11/100)</f>
        <v>7944496.4814500017</v>
      </c>
      <c r="I181" s="14">
        <v>1197034.1661354145</v>
      </c>
      <c r="J181" s="15">
        <v>881089.46625000017</v>
      </c>
      <c r="K181" s="15">
        <f>SUM(Tasaus[[#This Row],[Laskennallinen kunnallisvero, €]:[Laskennallinen kiinteistövero, €]])</f>
        <v>10022620.113835417</v>
      </c>
      <c r="L181" s="15">
        <f>Tasaus[[#This Row],[Laskennallinen verotulo yhteensä, €]]/Tasaus[[#This Row],[Asukasluku 31.12.2021]]</f>
        <v>1411.2391036096053</v>
      </c>
      <c r="M181" s="34">
        <f>$L$11-Tasaus[[#This Row],[Laskennallinen verotulo yhteensä, €/asukas (=tasausraja)]]</f>
        <v>545.71089639039474</v>
      </c>
      <c r="N181" s="377">
        <f>IF(Tasaus[[#This Row],[Erotus = tasausraja - laskennallinen verotulo, €/asukas]]&gt;0,(Tasaus[[#This Row],[Erotus = tasausraja - laskennallinen verotulo, €/asukas]]*$B$7),(Tasaus[[#This Row],[Erotus = tasausraja - laskennallinen verotulo, €/asukas]]*$B$8))</f>
        <v>491.13980675135525</v>
      </c>
      <c r="O181" s="378">
        <f>Tasaus[[#This Row],[Tasaus,  €/asukas]]*Tasaus[[#This Row],[Asukasluku 31.12.2021]]</f>
        <v>3488074.9075481249</v>
      </c>
      <c r="Q181" s="116"/>
      <c r="R181" s="117"/>
      <c r="S181" s="118"/>
    </row>
    <row r="182" spans="1:19" x14ac:dyDescent="0.25">
      <c r="A182" s="269">
        <v>564</v>
      </c>
      <c r="B182" s="13" t="s">
        <v>544</v>
      </c>
      <c r="C182" s="270">
        <v>209551</v>
      </c>
      <c r="D182" s="271">
        <v>20.5</v>
      </c>
      <c r="E182" s="271">
        <f>Tasaus[[#This Row],[Tuloveroprosentti 2022]]-12.64</f>
        <v>7.8599999999999994</v>
      </c>
      <c r="F182" s="14">
        <v>819984431.00999999</v>
      </c>
      <c r="G182" s="14">
        <f>Tasaus[[#This Row],[Kunnallisvero (maksuunpantu), €]]*100/Tasaus[[#This Row],[Tuloveroprosentti 2022]]</f>
        <v>3999924053.7073169</v>
      </c>
      <c r="H182" s="272">
        <f>Tasaus[[#This Row],[Verotettava tulo (kunnallisvero), €]]*($E$11/100)</f>
        <v>294794402.75822932</v>
      </c>
      <c r="I182" s="14">
        <v>45481846.781372488</v>
      </c>
      <c r="J182" s="15">
        <v>30616849.319049999</v>
      </c>
      <c r="K182" s="15">
        <f>SUM(Tasaus[[#This Row],[Laskennallinen kunnallisvero, €]:[Laskennallinen kiinteistövero, €]])</f>
        <v>370893098.85865182</v>
      </c>
      <c r="L182" s="15">
        <f>Tasaus[[#This Row],[Laskennallinen verotulo yhteensä, €]]/Tasaus[[#This Row],[Asukasluku 31.12.2021]]</f>
        <v>1769.9419179992069</v>
      </c>
      <c r="M182" s="34">
        <f>$L$11-Tasaus[[#This Row],[Laskennallinen verotulo yhteensä, €/asukas (=tasausraja)]]</f>
        <v>187.00808200079314</v>
      </c>
      <c r="N182" s="377">
        <f>IF(Tasaus[[#This Row],[Erotus = tasausraja - laskennallinen verotulo, €/asukas]]&gt;0,(Tasaus[[#This Row],[Erotus = tasausraja - laskennallinen verotulo, €/asukas]]*$B$7),(Tasaus[[#This Row],[Erotus = tasausraja - laskennallinen verotulo, €/asukas]]*$B$8))</f>
        <v>168.30727380071383</v>
      </c>
      <c r="O182" s="378">
        <f>Tasaus[[#This Row],[Tasaus,  €/asukas]]*Tasaus[[#This Row],[Asukasluku 31.12.2021]]</f>
        <v>35268957.532213382</v>
      </c>
      <c r="Q182" s="116"/>
      <c r="R182" s="117"/>
      <c r="S182" s="118"/>
    </row>
    <row r="183" spans="1:19" x14ac:dyDescent="0.25">
      <c r="A183" s="269">
        <v>576</v>
      </c>
      <c r="B183" s="13" t="s">
        <v>545</v>
      </c>
      <c r="C183" s="270">
        <v>2813</v>
      </c>
      <c r="D183" s="271">
        <v>21</v>
      </c>
      <c r="E183" s="271">
        <f>Tasaus[[#This Row],[Tuloveroprosentti 2022]]-12.64</f>
        <v>8.36</v>
      </c>
      <c r="F183" s="14">
        <v>8133580.2699999996</v>
      </c>
      <c r="G183" s="14">
        <f>Tasaus[[#This Row],[Kunnallisvero (maksuunpantu), €]]*100/Tasaus[[#This Row],[Tuloveroprosentti 2022]]</f>
        <v>38731334.619047619</v>
      </c>
      <c r="H183" s="272">
        <f>Tasaus[[#This Row],[Verotettava tulo (kunnallisvero), €]]*($E$11/100)</f>
        <v>2854499.36142381</v>
      </c>
      <c r="I183" s="14">
        <v>982716.24668892438</v>
      </c>
      <c r="J183" s="15">
        <v>794307.4519000001</v>
      </c>
      <c r="K183" s="15">
        <f>SUM(Tasaus[[#This Row],[Laskennallinen kunnallisvero, €]:[Laskennallinen kiinteistövero, €]])</f>
        <v>4631523.0600127345</v>
      </c>
      <c r="L183" s="15">
        <f>Tasaus[[#This Row],[Laskennallinen verotulo yhteensä, €]]/Tasaus[[#This Row],[Asukasluku 31.12.2021]]</f>
        <v>1646.4710487069799</v>
      </c>
      <c r="M183" s="34">
        <f>$L$11-Tasaus[[#This Row],[Laskennallinen verotulo yhteensä, €/asukas (=tasausraja)]]</f>
        <v>310.47895129302015</v>
      </c>
      <c r="N183" s="377">
        <f>IF(Tasaus[[#This Row],[Erotus = tasausraja - laskennallinen verotulo, €/asukas]]&gt;0,(Tasaus[[#This Row],[Erotus = tasausraja - laskennallinen verotulo, €/asukas]]*$B$7),(Tasaus[[#This Row],[Erotus = tasausraja - laskennallinen verotulo, €/asukas]]*$B$8))</f>
        <v>279.43105616371815</v>
      </c>
      <c r="O183" s="378">
        <f>Tasaus[[#This Row],[Tasaus,  €/asukas]]*Tasaus[[#This Row],[Asukasluku 31.12.2021]]</f>
        <v>786039.56098853913</v>
      </c>
      <c r="Q183" s="116"/>
      <c r="R183" s="117"/>
      <c r="S183" s="118"/>
    </row>
    <row r="184" spans="1:19" x14ac:dyDescent="0.25">
      <c r="A184" s="269">
        <v>577</v>
      </c>
      <c r="B184" s="13" t="s">
        <v>546</v>
      </c>
      <c r="C184" s="270">
        <v>11041</v>
      </c>
      <c r="D184" s="271">
        <v>20.75</v>
      </c>
      <c r="E184" s="271">
        <f>Tasaus[[#This Row],[Tuloveroprosentti 2022]]-12.64</f>
        <v>8.11</v>
      </c>
      <c r="F184" s="14">
        <v>44002510.009999998</v>
      </c>
      <c r="G184" s="14">
        <f>Tasaus[[#This Row],[Kunnallisvero (maksuunpantu), €]]*100/Tasaus[[#This Row],[Tuloveroprosentti 2022]]</f>
        <v>212060289.20481929</v>
      </c>
      <c r="H184" s="272">
        <f>Tasaus[[#This Row],[Verotettava tulo (kunnallisvero), €]]*($E$11/100)</f>
        <v>15628843.314395186</v>
      </c>
      <c r="I184" s="14">
        <v>1982883.1304691571</v>
      </c>
      <c r="J184" s="15">
        <v>1355938.6021500002</v>
      </c>
      <c r="K184" s="15">
        <f>SUM(Tasaus[[#This Row],[Laskennallinen kunnallisvero, €]:[Laskennallinen kiinteistövero, €]])</f>
        <v>18967665.047014344</v>
      </c>
      <c r="L184" s="15">
        <f>Tasaus[[#This Row],[Laskennallinen verotulo yhteensä, €]]/Tasaus[[#This Row],[Asukasluku 31.12.2021]]</f>
        <v>1717.9299924838642</v>
      </c>
      <c r="M184" s="34">
        <f>$L$11-Tasaus[[#This Row],[Laskennallinen verotulo yhteensä, €/asukas (=tasausraja)]]</f>
        <v>239.02000751613582</v>
      </c>
      <c r="N184" s="377">
        <f>IF(Tasaus[[#This Row],[Erotus = tasausraja - laskennallinen verotulo, €/asukas]]&gt;0,(Tasaus[[#This Row],[Erotus = tasausraja - laskennallinen verotulo, €/asukas]]*$B$7),(Tasaus[[#This Row],[Erotus = tasausraja - laskennallinen verotulo, €/asukas]]*$B$8))</f>
        <v>215.11800676452225</v>
      </c>
      <c r="O184" s="378">
        <f>Tasaus[[#This Row],[Tasaus,  €/asukas]]*Tasaus[[#This Row],[Asukasluku 31.12.2021]]</f>
        <v>2375117.9126870902</v>
      </c>
      <c r="Q184" s="116"/>
      <c r="R184" s="117"/>
      <c r="S184" s="118"/>
    </row>
    <row r="185" spans="1:19" x14ac:dyDescent="0.25">
      <c r="A185" s="269">
        <v>578</v>
      </c>
      <c r="B185" s="13" t="s">
        <v>547</v>
      </c>
      <c r="C185" s="270">
        <v>3183</v>
      </c>
      <c r="D185" s="271">
        <v>22</v>
      </c>
      <c r="E185" s="271">
        <f>Tasaus[[#This Row],[Tuloveroprosentti 2022]]-12.64</f>
        <v>9.36</v>
      </c>
      <c r="F185" s="14">
        <v>9829299.7100000009</v>
      </c>
      <c r="G185" s="14">
        <f>Tasaus[[#This Row],[Kunnallisvero (maksuunpantu), €]]*100/Tasaus[[#This Row],[Tuloveroprosentti 2022]]</f>
        <v>44678635.045454554</v>
      </c>
      <c r="H185" s="272">
        <f>Tasaus[[#This Row],[Verotettava tulo (kunnallisvero), €]]*($E$11/100)</f>
        <v>3292815.4028500011</v>
      </c>
      <c r="I185" s="14">
        <v>588407.95993228455</v>
      </c>
      <c r="J185" s="15">
        <v>479156.98560000007</v>
      </c>
      <c r="K185" s="15">
        <f>SUM(Tasaus[[#This Row],[Laskennallinen kunnallisvero, €]:[Laskennallinen kiinteistövero, €]])</f>
        <v>4360380.3483822858</v>
      </c>
      <c r="L185" s="15">
        <f>Tasaus[[#This Row],[Laskennallinen verotulo yhteensä, €]]/Tasaus[[#This Row],[Asukasluku 31.12.2021]]</f>
        <v>1369.8964336733541</v>
      </c>
      <c r="M185" s="34">
        <f>$L$11-Tasaus[[#This Row],[Laskennallinen verotulo yhteensä, €/asukas (=tasausraja)]]</f>
        <v>587.05356632664598</v>
      </c>
      <c r="N185" s="377">
        <f>IF(Tasaus[[#This Row],[Erotus = tasausraja - laskennallinen verotulo, €/asukas]]&gt;0,(Tasaus[[#This Row],[Erotus = tasausraja - laskennallinen verotulo, €/asukas]]*$B$7),(Tasaus[[#This Row],[Erotus = tasausraja - laskennallinen verotulo, €/asukas]]*$B$8))</f>
        <v>528.3482096939814</v>
      </c>
      <c r="O185" s="378">
        <f>Tasaus[[#This Row],[Tasaus,  €/asukas]]*Tasaus[[#This Row],[Asukasluku 31.12.2021]]</f>
        <v>1681732.3514559427</v>
      </c>
      <c r="Q185" s="116"/>
      <c r="R185" s="117"/>
      <c r="S185" s="118"/>
    </row>
    <row r="186" spans="1:19" x14ac:dyDescent="0.25">
      <c r="A186" s="269">
        <v>580</v>
      </c>
      <c r="B186" s="13" t="s">
        <v>548</v>
      </c>
      <c r="C186" s="270">
        <v>4567</v>
      </c>
      <c r="D186" s="271">
        <v>21.5</v>
      </c>
      <c r="E186" s="271">
        <f>Tasaus[[#This Row],[Tuloveroprosentti 2022]]-12.64</f>
        <v>8.86</v>
      </c>
      <c r="F186" s="14">
        <v>14277699.789999999</v>
      </c>
      <c r="G186" s="14">
        <f>Tasaus[[#This Row],[Kunnallisvero (maksuunpantu), €]]*100/Tasaus[[#This Row],[Tuloveroprosentti 2022]]</f>
        <v>66407906</v>
      </c>
      <c r="H186" s="272">
        <f>Tasaus[[#This Row],[Verotettava tulo (kunnallisvero), €]]*($E$11/100)</f>
        <v>4894262.6722000008</v>
      </c>
      <c r="I186" s="14">
        <v>1064547.1185336306</v>
      </c>
      <c r="J186" s="15">
        <v>735333.52795000013</v>
      </c>
      <c r="K186" s="15">
        <f>SUM(Tasaus[[#This Row],[Laskennallinen kunnallisvero, €]:[Laskennallinen kiinteistövero, €]])</f>
        <v>6694143.3186836317</v>
      </c>
      <c r="L186" s="15">
        <f>Tasaus[[#This Row],[Laskennallinen verotulo yhteensä, €]]/Tasaus[[#This Row],[Asukasluku 31.12.2021]]</f>
        <v>1465.7638096526455</v>
      </c>
      <c r="M186" s="34">
        <f>$L$11-Tasaus[[#This Row],[Laskennallinen verotulo yhteensä, €/asukas (=tasausraja)]]</f>
        <v>491.18619034735457</v>
      </c>
      <c r="N186" s="377">
        <f>IF(Tasaus[[#This Row],[Erotus = tasausraja - laskennallinen verotulo, €/asukas]]&gt;0,(Tasaus[[#This Row],[Erotus = tasausraja - laskennallinen verotulo, €/asukas]]*$B$7),(Tasaus[[#This Row],[Erotus = tasausraja - laskennallinen verotulo, €/asukas]]*$B$8))</f>
        <v>442.06757131261912</v>
      </c>
      <c r="O186" s="378">
        <f>Tasaus[[#This Row],[Tasaus,  €/asukas]]*Tasaus[[#This Row],[Asukasluku 31.12.2021]]</f>
        <v>2018922.5981847316</v>
      </c>
      <c r="Q186" s="116"/>
      <c r="R186" s="117"/>
      <c r="S186" s="118"/>
    </row>
    <row r="187" spans="1:19" x14ac:dyDescent="0.25">
      <c r="A187" s="269">
        <v>581</v>
      </c>
      <c r="B187" s="13" t="s">
        <v>549</v>
      </c>
      <c r="C187" s="270">
        <v>6286</v>
      </c>
      <c r="D187" s="271">
        <v>22</v>
      </c>
      <c r="E187" s="271">
        <f>Tasaus[[#This Row],[Tuloveroprosentti 2022]]-12.64</f>
        <v>9.36</v>
      </c>
      <c r="F187" s="14">
        <v>20235275.82</v>
      </c>
      <c r="G187" s="14">
        <f>Tasaus[[#This Row],[Kunnallisvero (maksuunpantu), €]]*100/Tasaus[[#This Row],[Tuloveroprosentti 2022]]</f>
        <v>91978526.454545453</v>
      </c>
      <c r="H187" s="272">
        <f>Tasaus[[#This Row],[Verotettava tulo (kunnallisvero), €]]*($E$11/100)</f>
        <v>6778817.3997000009</v>
      </c>
      <c r="I187" s="14">
        <v>2062057.4942913537</v>
      </c>
      <c r="J187" s="15">
        <v>1025241.2018000002</v>
      </c>
      <c r="K187" s="15">
        <f>SUM(Tasaus[[#This Row],[Laskennallinen kunnallisvero, €]:[Laskennallinen kiinteistövero, €]])</f>
        <v>9866116.0957913548</v>
      </c>
      <c r="L187" s="15">
        <f>Tasaus[[#This Row],[Laskennallinen verotulo yhteensä, €]]/Tasaus[[#This Row],[Asukasluku 31.12.2021]]</f>
        <v>1569.5380362378864</v>
      </c>
      <c r="M187" s="34">
        <f>$L$11-Tasaus[[#This Row],[Laskennallinen verotulo yhteensä, €/asukas (=tasausraja)]]</f>
        <v>387.4119637621136</v>
      </c>
      <c r="N187" s="377">
        <f>IF(Tasaus[[#This Row],[Erotus = tasausraja - laskennallinen verotulo, €/asukas]]&gt;0,(Tasaus[[#This Row],[Erotus = tasausraja - laskennallinen verotulo, €/asukas]]*$B$7),(Tasaus[[#This Row],[Erotus = tasausraja - laskennallinen verotulo, €/asukas]]*$B$8))</f>
        <v>348.67076738590225</v>
      </c>
      <c r="O187" s="378">
        <f>Tasaus[[#This Row],[Tasaus,  €/asukas]]*Tasaus[[#This Row],[Asukasluku 31.12.2021]]</f>
        <v>2191744.4437877815</v>
      </c>
      <c r="Q187" s="116"/>
      <c r="R187" s="117"/>
      <c r="S187" s="118"/>
    </row>
    <row r="188" spans="1:19" x14ac:dyDescent="0.25">
      <c r="A188" s="269">
        <v>583</v>
      </c>
      <c r="B188" s="13" t="s">
        <v>550</v>
      </c>
      <c r="C188" s="270">
        <v>924</v>
      </c>
      <c r="D188" s="271">
        <v>22</v>
      </c>
      <c r="E188" s="271">
        <f>Tasaus[[#This Row],[Tuloveroprosentti 2022]]-12.64</f>
        <v>9.36</v>
      </c>
      <c r="F188" s="14">
        <v>3168598.82</v>
      </c>
      <c r="G188" s="14">
        <f>Tasaus[[#This Row],[Kunnallisvero (maksuunpantu), €]]*100/Tasaus[[#This Row],[Tuloveroprosentti 2022]]</f>
        <v>14402721.909090908</v>
      </c>
      <c r="H188" s="272">
        <f>Tasaus[[#This Row],[Verotettava tulo (kunnallisvero), €]]*($E$11/100)</f>
        <v>1061480.6047000003</v>
      </c>
      <c r="I188" s="14">
        <v>302451.07656721876</v>
      </c>
      <c r="J188" s="15">
        <v>402577.25525000005</v>
      </c>
      <c r="K188" s="15">
        <f>SUM(Tasaus[[#This Row],[Laskennallinen kunnallisvero, €]:[Laskennallinen kiinteistövero, €]])</f>
        <v>1766508.9365172191</v>
      </c>
      <c r="L188" s="15">
        <f>Tasaus[[#This Row],[Laskennallinen verotulo yhteensä, €]]/Tasaus[[#This Row],[Asukasluku 31.12.2021]]</f>
        <v>1911.8062083519687</v>
      </c>
      <c r="M188" s="34">
        <f>$L$11-Tasaus[[#This Row],[Laskennallinen verotulo yhteensä, €/asukas (=tasausraja)]]</f>
        <v>45.143791648031311</v>
      </c>
      <c r="N188" s="377">
        <f>IF(Tasaus[[#This Row],[Erotus = tasausraja - laskennallinen verotulo, €/asukas]]&gt;0,(Tasaus[[#This Row],[Erotus = tasausraja - laskennallinen verotulo, €/asukas]]*$B$7),(Tasaus[[#This Row],[Erotus = tasausraja - laskennallinen verotulo, €/asukas]]*$B$8))</f>
        <v>40.62941248322818</v>
      </c>
      <c r="O188" s="378">
        <f>Tasaus[[#This Row],[Tasaus,  €/asukas]]*Tasaus[[#This Row],[Asukasluku 31.12.2021]]</f>
        <v>37541.577134502841</v>
      </c>
      <c r="Q188" s="116"/>
      <c r="R188" s="117"/>
      <c r="S188" s="118"/>
    </row>
    <row r="189" spans="1:19" x14ac:dyDescent="0.25">
      <c r="A189" s="269">
        <v>584</v>
      </c>
      <c r="B189" s="13" t="s">
        <v>551</v>
      </c>
      <c r="C189" s="270">
        <v>2676</v>
      </c>
      <c r="D189" s="271">
        <v>21.5</v>
      </c>
      <c r="E189" s="271">
        <f>Tasaus[[#This Row],[Tuloveroprosentti 2022]]-12.64</f>
        <v>8.86</v>
      </c>
      <c r="F189" s="14">
        <v>6741395.04</v>
      </c>
      <c r="G189" s="14">
        <f>Tasaus[[#This Row],[Kunnallisvero (maksuunpantu), €]]*100/Tasaus[[#This Row],[Tuloveroprosentti 2022]]</f>
        <v>31355325.767441861</v>
      </c>
      <c r="H189" s="272">
        <f>Tasaus[[#This Row],[Verotettava tulo (kunnallisvero), €]]*($E$11/100)</f>
        <v>2310887.5090604657</v>
      </c>
      <c r="I189" s="14">
        <v>621754.35899357207</v>
      </c>
      <c r="J189" s="15">
        <v>280857.04945000005</v>
      </c>
      <c r="K189" s="15">
        <f>SUM(Tasaus[[#This Row],[Laskennallinen kunnallisvero, €]:[Laskennallinen kiinteistövero, €]])</f>
        <v>3213498.9175040377</v>
      </c>
      <c r="L189" s="15">
        <f>Tasaus[[#This Row],[Laskennallinen verotulo yhteensä, €]]/Tasaus[[#This Row],[Asukasluku 31.12.2021]]</f>
        <v>1200.859087258609</v>
      </c>
      <c r="M189" s="34">
        <f>$L$11-Tasaus[[#This Row],[Laskennallinen verotulo yhteensä, €/asukas (=tasausraja)]]</f>
        <v>756.09091274139109</v>
      </c>
      <c r="N189" s="377">
        <f>IF(Tasaus[[#This Row],[Erotus = tasausraja - laskennallinen verotulo, €/asukas]]&gt;0,(Tasaus[[#This Row],[Erotus = tasausraja - laskennallinen verotulo, €/asukas]]*$B$7),(Tasaus[[#This Row],[Erotus = tasausraja - laskennallinen verotulo, €/asukas]]*$B$8))</f>
        <v>680.48182146725196</v>
      </c>
      <c r="O189" s="378">
        <f>Tasaus[[#This Row],[Tasaus,  €/asukas]]*Tasaus[[#This Row],[Asukasluku 31.12.2021]]</f>
        <v>1820969.3542463663</v>
      </c>
      <c r="Q189" s="116"/>
      <c r="R189" s="117"/>
      <c r="S189" s="118"/>
    </row>
    <row r="190" spans="1:19" x14ac:dyDescent="0.25">
      <c r="A190" s="269">
        <v>588</v>
      </c>
      <c r="B190" s="13" t="s">
        <v>552</v>
      </c>
      <c r="C190" s="270">
        <v>1644</v>
      </c>
      <c r="D190" s="271">
        <v>21.5</v>
      </c>
      <c r="E190" s="271">
        <f>Tasaus[[#This Row],[Tuloveroprosentti 2022]]-12.64</f>
        <v>8.86</v>
      </c>
      <c r="F190" s="14">
        <v>4739283.5199999996</v>
      </c>
      <c r="G190" s="14">
        <f>Tasaus[[#This Row],[Kunnallisvero (maksuunpantu), €]]*100/Tasaus[[#This Row],[Tuloveroprosentti 2022]]</f>
        <v>22043179.162790693</v>
      </c>
      <c r="H190" s="272">
        <f>Tasaus[[#This Row],[Verotettava tulo (kunnallisvero), €]]*($E$11/100)</f>
        <v>1624582.3042976744</v>
      </c>
      <c r="I190" s="14">
        <v>655347.30883677083</v>
      </c>
      <c r="J190" s="15">
        <v>446293.86980000004</v>
      </c>
      <c r="K190" s="15">
        <f>SUM(Tasaus[[#This Row],[Laskennallinen kunnallisvero, €]:[Laskennallinen kiinteistövero, €]])</f>
        <v>2726223.4829344451</v>
      </c>
      <c r="L190" s="15">
        <f>Tasaus[[#This Row],[Laskennallinen verotulo yhteensä, €]]/Tasaus[[#This Row],[Asukasluku 31.12.2021]]</f>
        <v>1658.2867901061102</v>
      </c>
      <c r="M190" s="34">
        <f>$L$11-Tasaus[[#This Row],[Laskennallinen verotulo yhteensä, €/asukas (=tasausraja)]]</f>
        <v>298.66320989388987</v>
      </c>
      <c r="N190" s="377">
        <f>IF(Tasaus[[#This Row],[Erotus = tasausraja - laskennallinen verotulo, €/asukas]]&gt;0,(Tasaus[[#This Row],[Erotus = tasausraja - laskennallinen verotulo, €/asukas]]*$B$7),(Tasaus[[#This Row],[Erotus = tasausraja - laskennallinen verotulo, €/asukas]]*$B$8))</f>
        <v>268.79688890450092</v>
      </c>
      <c r="O190" s="378">
        <f>Tasaus[[#This Row],[Tasaus,  €/asukas]]*Tasaus[[#This Row],[Asukasluku 31.12.2021]]</f>
        <v>441902.08535899949</v>
      </c>
      <c r="Q190" s="116"/>
      <c r="R190" s="117"/>
      <c r="S190" s="118"/>
    </row>
    <row r="191" spans="1:19" x14ac:dyDescent="0.25">
      <c r="A191" s="269">
        <v>592</v>
      </c>
      <c r="B191" s="13" t="s">
        <v>553</v>
      </c>
      <c r="C191" s="270">
        <v>3678</v>
      </c>
      <c r="D191" s="271">
        <v>21.75</v>
      </c>
      <c r="E191" s="271">
        <f>Tasaus[[#This Row],[Tuloveroprosentti 2022]]-12.64</f>
        <v>9.11</v>
      </c>
      <c r="F191" s="14">
        <v>12135275.26</v>
      </c>
      <c r="G191" s="14">
        <f>Tasaus[[#This Row],[Kunnallisvero (maksuunpantu), €]]*100/Tasaus[[#This Row],[Tuloveroprosentti 2022]]</f>
        <v>55794369.011494257</v>
      </c>
      <c r="H191" s="272">
        <f>Tasaus[[#This Row],[Verotettava tulo (kunnallisvero), €]]*($E$11/100)</f>
        <v>4112044.9961471274</v>
      </c>
      <c r="I191" s="14">
        <v>1034306.6821755563</v>
      </c>
      <c r="J191" s="15">
        <v>467750.17535000003</v>
      </c>
      <c r="K191" s="15">
        <f>SUM(Tasaus[[#This Row],[Laskennallinen kunnallisvero, €]:[Laskennallinen kiinteistövero, €]])</f>
        <v>5614101.8536726842</v>
      </c>
      <c r="L191" s="15">
        <f>Tasaus[[#This Row],[Laskennallinen verotulo yhteensä, €]]/Tasaus[[#This Row],[Asukasluku 31.12.2021]]</f>
        <v>1526.4007214988267</v>
      </c>
      <c r="M191" s="34">
        <f>$L$11-Tasaus[[#This Row],[Laskennallinen verotulo yhteensä, €/asukas (=tasausraja)]]</f>
        <v>430.54927850117338</v>
      </c>
      <c r="N191" s="377">
        <f>IF(Tasaus[[#This Row],[Erotus = tasausraja - laskennallinen verotulo, €/asukas]]&gt;0,(Tasaus[[#This Row],[Erotus = tasausraja - laskennallinen verotulo, €/asukas]]*$B$7),(Tasaus[[#This Row],[Erotus = tasausraja - laskennallinen verotulo, €/asukas]]*$B$8))</f>
        <v>387.49435065105604</v>
      </c>
      <c r="O191" s="378">
        <f>Tasaus[[#This Row],[Tasaus,  €/asukas]]*Tasaus[[#This Row],[Asukasluku 31.12.2021]]</f>
        <v>1425204.221694584</v>
      </c>
      <c r="Q191" s="116"/>
      <c r="R191" s="117"/>
      <c r="S191" s="118"/>
    </row>
    <row r="192" spans="1:19" x14ac:dyDescent="0.25">
      <c r="A192" s="269">
        <v>593</v>
      </c>
      <c r="B192" s="13" t="s">
        <v>554</v>
      </c>
      <c r="C192" s="270">
        <v>17253</v>
      </c>
      <c r="D192" s="271">
        <v>22</v>
      </c>
      <c r="E192" s="271">
        <f>Tasaus[[#This Row],[Tuloveroprosentti 2022]]-12.64</f>
        <v>9.36</v>
      </c>
      <c r="F192" s="14">
        <v>60657211.75</v>
      </c>
      <c r="G192" s="14">
        <f>Tasaus[[#This Row],[Kunnallisvero (maksuunpantu), €]]*100/Tasaus[[#This Row],[Tuloveroprosentti 2022]]</f>
        <v>275714598.86363637</v>
      </c>
      <c r="H192" s="272">
        <f>Tasaus[[#This Row],[Verotettava tulo (kunnallisvero), €]]*($E$11/100)</f>
        <v>20320165.936250005</v>
      </c>
      <c r="I192" s="14">
        <v>4140011.4719887716</v>
      </c>
      <c r="J192" s="15">
        <v>2338143.0480000004</v>
      </c>
      <c r="K192" s="15">
        <f>SUM(Tasaus[[#This Row],[Laskennallinen kunnallisvero, €]:[Laskennallinen kiinteistövero, €]])</f>
        <v>26798320.456238776</v>
      </c>
      <c r="L192" s="15">
        <f>Tasaus[[#This Row],[Laskennallinen verotulo yhteensä, €]]/Tasaus[[#This Row],[Asukasluku 31.12.2021]]</f>
        <v>1553.2556921253565</v>
      </c>
      <c r="M192" s="34">
        <f>$L$11-Tasaus[[#This Row],[Laskennallinen verotulo yhteensä, €/asukas (=tasausraja)]]</f>
        <v>403.69430787464353</v>
      </c>
      <c r="N192" s="377">
        <f>IF(Tasaus[[#This Row],[Erotus = tasausraja - laskennallinen verotulo, €/asukas]]&gt;0,(Tasaus[[#This Row],[Erotus = tasausraja - laskennallinen verotulo, €/asukas]]*$B$7),(Tasaus[[#This Row],[Erotus = tasausraja - laskennallinen verotulo, €/asukas]]*$B$8))</f>
        <v>363.32487708717917</v>
      </c>
      <c r="O192" s="378">
        <f>Tasaus[[#This Row],[Tasaus,  €/asukas]]*Tasaus[[#This Row],[Asukasluku 31.12.2021]]</f>
        <v>6268444.1043851022</v>
      </c>
      <c r="Q192" s="116"/>
      <c r="R192" s="117"/>
      <c r="S192" s="118"/>
    </row>
    <row r="193" spans="1:19" x14ac:dyDescent="0.25">
      <c r="A193" s="269">
        <v>595</v>
      </c>
      <c r="B193" s="13" t="s">
        <v>555</v>
      </c>
      <c r="C193" s="270">
        <v>4269</v>
      </c>
      <c r="D193" s="271">
        <v>21.750000000000004</v>
      </c>
      <c r="E193" s="271">
        <f>Tasaus[[#This Row],[Tuloveroprosentti 2022]]-12.64</f>
        <v>9.110000000000003</v>
      </c>
      <c r="F193" s="14">
        <v>11091079.710000001</v>
      </c>
      <c r="G193" s="14">
        <f>Tasaus[[#This Row],[Kunnallisvero (maksuunpantu), €]]*100/Tasaus[[#This Row],[Tuloveroprosentti 2022]]</f>
        <v>50993469.931034476</v>
      </c>
      <c r="H193" s="272">
        <f>Tasaus[[#This Row],[Verotettava tulo (kunnallisvero), €]]*($E$11/100)</f>
        <v>3758218.7339172415</v>
      </c>
      <c r="I193" s="14">
        <v>1432355.6150308345</v>
      </c>
      <c r="J193" s="15">
        <v>629548.54930000007</v>
      </c>
      <c r="K193" s="15">
        <f>SUM(Tasaus[[#This Row],[Laskennallinen kunnallisvero, €]:[Laskennallinen kiinteistövero, €]])</f>
        <v>5820122.8982480764</v>
      </c>
      <c r="L193" s="15">
        <f>Tasaus[[#This Row],[Laskennallinen verotulo yhteensä, €]]/Tasaus[[#This Row],[Asukasluku 31.12.2021]]</f>
        <v>1363.3457245837612</v>
      </c>
      <c r="M193" s="34">
        <f>$L$11-Tasaus[[#This Row],[Laskennallinen verotulo yhteensä, €/asukas (=tasausraja)]]</f>
        <v>593.60427541623881</v>
      </c>
      <c r="N193" s="377">
        <f>IF(Tasaus[[#This Row],[Erotus = tasausraja - laskennallinen verotulo, €/asukas]]&gt;0,(Tasaus[[#This Row],[Erotus = tasausraja - laskennallinen verotulo, €/asukas]]*$B$7),(Tasaus[[#This Row],[Erotus = tasausraja - laskennallinen verotulo, €/asukas]]*$B$8))</f>
        <v>534.24384787461497</v>
      </c>
      <c r="O193" s="378">
        <f>Tasaus[[#This Row],[Tasaus,  €/asukas]]*Tasaus[[#This Row],[Asukasluku 31.12.2021]]</f>
        <v>2280686.9865767313</v>
      </c>
      <c r="Q193" s="116"/>
      <c r="R193" s="117"/>
      <c r="S193" s="118"/>
    </row>
    <row r="194" spans="1:19" x14ac:dyDescent="0.25">
      <c r="A194" s="269">
        <v>598</v>
      </c>
      <c r="B194" s="13" t="s">
        <v>556</v>
      </c>
      <c r="C194" s="270">
        <v>19097</v>
      </c>
      <c r="D194" s="271">
        <v>21.25</v>
      </c>
      <c r="E194" s="271">
        <f>Tasaus[[#This Row],[Tuloveroprosentti 2022]]-12.64</f>
        <v>8.61</v>
      </c>
      <c r="F194" s="14">
        <v>74060254.959999993</v>
      </c>
      <c r="G194" s="14">
        <f>Tasaus[[#This Row],[Kunnallisvero (maksuunpantu), €]]*100/Tasaus[[#This Row],[Tuloveroprosentti 2022]]</f>
        <v>348518846.87058818</v>
      </c>
      <c r="H194" s="272">
        <f>Tasaus[[#This Row],[Verotettava tulo (kunnallisvero), €]]*($E$11/100)</f>
        <v>25685839.014362354</v>
      </c>
      <c r="I194" s="14">
        <v>7026927.6029392472</v>
      </c>
      <c r="J194" s="15">
        <v>2981533.3269500001</v>
      </c>
      <c r="K194" s="15">
        <f>SUM(Tasaus[[#This Row],[Laskennallinen kunnallisvero, €]:[Laskennallinen kiinteistövero, €]])</f>
        <v>35694299.944251604</v>
      </c>
      <c r="L194" s="15">
        <f>Tasaus[[#This Row],[Laskennallinen verotulo yhteensä, €]]/Tasaus[[#This Row],[Asukasluku 31.12.2021]]</f>
        <v>1869.1050921218832</v>
      </c>
      <c r="M194" s="34">
        <f>$L$11-Tasaus[[#This Row],[Laskennallinen verotulo yhteensä, €/asukas (=tasausraja)]]</f>
        <v>87.844907878116828</v>
      </c>
      <c r="N194" s="377">
        <f>IF(Tasaus[[#This Row],[Erotus = tasausraja - laskennallinen verotulo, €/asukas]]&gt;0,(Tasaus[[#This Row],[Erotus = tasausraja - laskennallinen verotulo, €/asukas]]*$B$7),(Tasaus[[#This Row],[Erotus = tasausraja - laskennallinen verotulo, €/asukas]]*$B$8))</f>
        <v>79.060417090305151</v>
      </c>
      <c r="O194" s="378">
        <f>Tasaus[[#This Row],[Tasaus,  €/asukas]]*Tasaus[[#This Row],[Asukasluku 31.12.2021]]</f>
        <v>1509816.7851735575</v>
      </c>
      <c r="Q194" s="116"/>
      <c r="R194" s="117"/>
      <c r="S194" s="118"/>
    </row>
    <row r="195" spans="1:19" x14ac:dyDescent="0.25">
      <c r="A195" s="269">
        <v>599</v>
      </c>
      <c r="B195" s="13" t="s">
        <v>557</v>
      </c>
      <c r="C195" s="270">
        <v>11172</v>
      </c>
      <c r="D195" s="271">
        <v>21</v>
      </c>
      <c r="E195" s="271">
        <f>Tasaus[[#This Row],[Tuloveroprosentti 2022]]-12.64</f>
        <v>8.36</v>
      </c>
      <c r="F195" s="14">
        <v>35639736.229999997</v>
      </c>
      <c r="G195" s="14">
        <f>Tasaus[[#This Row],[Kunnallisvero (maksuunpantu), €]]*100/Tasaus[[#This Row],[Tuloveroprosentti 2022]]</f>
        <v>169713029.66666666</v>
      </c>
      <c r="H195" s="272">
        <f>Tasaus[[#This Row],[Verotettava tulo (kunnallisvero), €]]*($E$11/100)</f>
        <v>12507850.286433335</v>
      </c>
      <c r="I195" s="14">
        <v>2737025.8806799445</v>
      </c>
      <c r="J195" s="15">
        <v>1291980.7241500004</v>
      </c>
      <c r="K195" s="15">
        <f>SUM(Tasaus[[#This Row],[Laskennallinen kunnallisvero, €]:[Laskennallinen kiinteistövero, €]])</f>
        <v>16536856.89126328</v>
      </c>
      <c r="L195" s="15">
        <f>Tasaus[[#This Row],[Laskennallinen verotulo yhteensä, €]]/Tasaus[[#This Row],[Asukasluku 31.12.2021]]</f>
        <v>1480.205593560981</v>
      </c>
      <c r="M195" s="34">
        <f>$L$11-Tasaus[[#This Row],[Laskennallinen verotulo yhteensä, €/asukas (=tasausraja)]]</f>
        <v>476.74440643901903</v>
      </c>
      <c r="N195" s="377">
        <f>IF(Tasaus[[#This Row],[Erotus = tasausraja - laskennallinen verotulo, €/asukas]]&gt;0,(Tasaus[[#This Row],[Erotus = tasausraja - laskennallinen verotulo, €/asukas]]*$B$7),(Tasaus[[#This Row],[Erotus = tasausraja - laskennallinen verotulo, €/asukas]]*$B$8))</f>
        <v>429.06996579511713</v>
      </c>
      <c r="O195" s="378">
        <f>Tasaus[[#This Row],[Tasaus,  €/asukas]]*Tasaus[[#This Row],[Asukasluku 31.12.2021]]</f>
        <v>4793569.6578630488</v>
      </c>
      <c r="Q195" s="116"/>
      <c r="R195" s="117"/>
      <c r="S195" s="118"/>
    </row>
    <row r="196" spans="1:19" x14ac:dyDescent="0.25">
      <c r="A196" s="269">
        <v>601</v>
      </c>
      <c r="B196" s="13" t="s">
        <v>558</v>
      </c>
      <c r="C196" s="270">
        <v>3873</v>
      </c>
      <c r="D196" s="271">
        <v>21.000000000000004</v>
      </c>
      <c r="E196" s="271">
        <f>Tasaus[[#This Row],[Tuloveroprosentti 2022]]-12.64</f>
        <v>8.360000000000003</v>
      </c>
      <c r="F196" s="14">
        <v>10550988.619999999</v>
      </c>
      <c r="G196" s="14">
        <f>Tasaus[[#This Row],[Kunnallisvero (maksuunpantu), €]]*100/Tasaus[[#This Row],[Tuloveroprosentti 2022]]</f>
        <v>50242802.95238094</v>
      </c>
      <c r="H196" s="272">
        <f>Tasaus[[#This Row],[Verotettava tulo (kunnallisvero), €]]*($E$11/100)</f>
        <v>3702894.5775904763</v>
      </c>
      <c r="I196" s="14">
        <v>1670840.7415162353</v>
      </c>
      <c r="J196" s="15">
        <v>494560.53130000003</v>
      </c>
      <c r="K196" s="15">
        <f>SUM(Tasaus[[#This Row],[Laskennallinen kunnallisvero, €]:[Laskennallinen kiinteistövero, €]])</f>
        <v>5868295.850406711</v>
      </c>
      <c r="L196" s="15">
        <f>Tasaus[[#This Row],[Laskennallinen verotulo yhteensä, €]]/Tasaus[[#This Row],[Asukasluku 31.12.2021]]</f>
        <v>1515.1809580187737</v>
      </c>
      <c r="M196" s="34">
        <f>$L$11-Tasaus[[#This Row],[Laskennallinen verotulo yhteensä, €/asukas (=tasausraja)]]</f>
        <v>441.76904198122634</v>
      </c>
      <c r="N196" s="377">
        <f>IF(Tasaus[[#This Row],[Erotus = tasausraja - laskennallinen verotulo, €/asukas]]&gt;0,(Tasaus[[#This Row],[Erotus = tasausraja - laskennallinen verotulo, €/asukas]]*$B$7),(Tasaus[[#This Row],[Erotus = tasausraja - laskennallinen verotulo, €/asukas]]*$B$8))</f>
        <v>397.59213778310374</v>
      </c>
      <c r="O196" s="378">
        <f>Tasaus[[#This Row],[Tasaus,  €/asukas]]*Tasaus[[#This Row],[Asukasluku 31.12.2021]]</f>
        <v>1539874.3496339608</v>
      </c>
      <c r="Q196" s="116"/>
      <c r="R196" s="117"/>
      <c r="S196" s="118"/>
    </row>
    <row r="197" spans="1:19" x14ac:dyDescent="0.25">
      <c r="A197" s="269">
        <v>604</v>
      </c>
      <c r="B197" s="13" t="s">
        <v>559</v>
      </c>
      <c r="C197" s="270">
        <v>20206</v>
      </c>
      <c r="D197" s="271">
        <v>20.5</v>
      </c>
      <c r="E197" s="271">
        <f>Tasaus[[#This Row],[Tuloveroprosentti 2022]]-12.64</f>
        <v>7.8599999999999994</v>
      </c>
      <c r="F197" s="14">
        <v>97209996.439999998</v>
      </c>
      <c r="G197" s="14">
        <f>Tasaus[[#This Row],[Kunnallisvero (maksuunpantu), €]]*100/Tasaus[[#This Row],[Tuloveroprosentti 2022]]</f>
        <v>474195104.58536583</v>
      </c>
      <c r="H197" s="272">
        <f>Tasaus[[#This Row],[Verotettava tulo (kunnallisvero), €]]*($E$11/100)</f>
        <v>34948179.207941473</v>
      </c>
      <c r="I197" s="14">
        <v>5506387.6088256771</v>
      </c>
      <c r="J197" s="15">
        <v>3124470.3032500008</v>
      </c>
      <c r="K197" s="15">
        <f>SUM(Tasaus[[#This Row],[Laskennallinen kunnallisvero, €]:[Laskennallinen kiinteistövero, €]])</f>
        <v>43579037.120017149</v>
      </c>
      <c r="L197" s="15">
        <f>Tasaus[[#This Row],[Laskennallinen verotulo yhteensä, €]]/Tasaus[[#This Row],[Asukasluku 31.12.2021]]</f>
        <v>2156.7374601611973</v>
      </c>
      <c r="M197" s="34">
        <f>$L$11-Tasaus[[#This Row],[Laskennallinen verotulo yhteensä, €/asukas (=tasausraja)]]</f>
        <v>-199.78746016119726</v>
      </c>
      <c r="N197" s="377">
        <f>IF(Tasaus[[#This Row],[Erotus = tasausraja - laskennallinen verotulo, €/asukas]]&gt;0,(Tasaus[[#This Row],[Erotus = tasausraja - laskennallinen verotulo, €/asukas]]*$B$7),(Tasaus[[#This Row],[Erotus = tasausraja - laskennallinen verotulo, €/asukas]]*$B$8))</f>
        <v>-19.978746016119729</v>
      </c>
      <c r="O197" s="378">
        <f>Tasaus[[#This Row],[Tasaus,  €/asukas]]*Tasaus[[#This Row],[Asukasluku 31.12.2021]]</f>
        <v>-403690.54200171522</v>
      </c>
      <c r="Q197" s="116"/>
      <c r="R197" s="117"/>
      <c r="S197" s="118"/>
    </row>
    <row r="198" spans="1:19" x14ac:dyDescent="0.25">
      <c r="A198" s="269">
        <v>607</v>
      </c>
      <c r="B198" s="13" t="s">
        <v>560</v>
      </c>
      <c r="C198" s="270">
        <v>4161</v>
      </c>
      <c r="D198" s="271">
        <v>20.25</v>
      </c>
      <c r="E198" s="271">
        <f>Tasaus[[#This Row],[Tuloveroprosentti 2022]]-12.64</f>
        <v>7.6099999999999994</v>
      </c>
      <c r="F198" s="14">
        <v>10041039.560000001</v>
      </c>
      <c r="G198" s="14">
        <f>Tasaus[[#This Row],[Kunnallisvero (maksuunpantu), €]]*100/Tasaus[[#This Row],[Tuloveroprosentti 2022]]</f>
        <v>49585380.543209873</v>
      </c>
      <c r="H198" s="272">
        <f>Tasaus[[#This Row],[Verotettava tulo (kunnallisvero), €]]*($E$11/100)</f>
        <v>3654442.5460345685</v>
      </c>
      <c r="I198" s="14">
        <v>1158629.9590440348</v>
      </c>
      <c r="J198" s="15">
        <v>513933.81449999998</v>
      </c>
      <c r="K198" s="15">
        <f>SUM(Tasaus[[#This Row],[Laskennallinen kunnallisvero, €]:[Laskennallinen kiinteistövero, €]])</f>
        <v>5327006.3195786038</v>
      </c>
      <c r="L198" s="15">
        <f>Tasaus[[#This Row],[Laskennallinen verotulo yhteensä, €]]/Tasaus[[#This Row],[Asukasluku 31.12.2021]]</f>
        <v>1280.2226194613324</v>
      </c>
      <c r="M198" s="34">
        <f>$L$11-Tasaus[[#This Row],[Laskennallinen verotulo yhteensä, €/asukas (=tasausraja)]]</f>
        <v>676.7273805386676</v>
      </c>
      <c r="N198" s="377">
        <f>IF(Tasaus[[#This Row],[Erotus = tasausraja - laskennallinen verotulo, €/asukas]]&gt;0,(Tasaus[[#This Row],[Erotus = tasausraja - laskennallinen verotulo, €/asukas]]*$B$7),(Tasaus[[#This Row],[Erotus = tasausraja - laskennallinen verotulo, €/asukas]]*$B$8))</f>
        <v>609.05464248480087</v>
      </c>
      <c r="O198" s="378">
        <f>Tasaus[[#This Row],[Tasaus,  €/asukas]]*Tasaus[[#This Row],[Asukasluku 31.12.2021]]</f>
        <v>2534276.3673792565</v>
      </c>
      <c r="Q198" s="116"/>
      <c r="R198" s="117"/>
      <c r="S198" s="118"/>
    </row>
    <row r="199" spans="1:19" x14ac:dyDescent="0.25">
      <c r="A199" s="269">
        <v>608</v>
      </c>
      <c r="B199" s="13" t="s">
        <v>561</v>
      </c>
      <c r="C199" s="270">
        <v>2013</v>
      </c>
      <c r="D199" s="271">
        <v>21.5</v>
      </c>
      <c r="E199" s="271">
        <f>Tasaus[[#This Row],[Tuloveroprosentti 2022]]-12.64</f>
        <v>8.86</v>
      </c>
      <c r="F199" s="14">
        <v>6129403.8700000001</v>
      </c>
      <c r="G199" s="14">
        <f>Tasaus[[#This Row],[Kunnallisvero (maksuunpantu), €]]*100/Tasaus[[#This Row],[Tuloveroprosentti 2022]]</f>
        <v>28508855.209302325</v>
      </c>
      <c r="H199" s="272">
        <f>Tasaus[[#This Row],[Verotettava tulo (kunnallisvero), €]]*($E$11/100)</f>
        <v>2101102.6289255819</v>
      </c>
      <c r="I199" s="14">
        <v>538205.02639535477</v>
      </c>
      <c r="J199" s="15">
        <v>296292.9718</v>
      </c>
      <c r="K199" s="15">
        <f>SUM(Tasaus[[#This Row],[Laskennallinen kunnallisvero, €]:[Laskennallinen kiinteistövero, €]])</f>
        <v>2935600.6271209368</v>
      </c>
      <c r="L199" s="15">
        <f>Tasaus[[#This Row],[Laskennallinen verotulo yhteensä, €]]/Tasaus[[#This Row],[Asukasluku 31.12.2021]]</f>
        <v>1458.3212255941066</v>
      </c>
      <c r="M199" s="34">
        <f>$L$11-Tasaus[[#This Row],[Laskennallinen verotulo yhteensä, €/asukas (=tasausraja)]]</f>
        <v>498.62877440589341</v>
      </c>
      <c r="N199" s="377">
        <f>IF(Tasaus[[#This Row],[Erotus = tasausraja - laskennallinen verotulo, €/asukas]]&gt;0,(Tasaus[[#This Row],[Erotus = tasausraja - laskennallinen verotulo, €/asukas]]*$B$7),(Tasaus[[#This Row],[Erotus = tasausraja - laskennallinen verotulo, €/asukas]]*$B$8))</f>
        <v>448.76589696530408</v>
      </c>
      <c r="O199" s="378">
        <f>Tasaus[[#This Row],[Tasaus,  €/asukas]]*Tasaus[[#This Row],[Asukasluku 31.12.2021]]</f>
        <v>903365.75059115712</v>
      </c>
      <c r="Q199" s="116"/>
      <c r="R199" s="117"/>
      <c r="S199" s="118"/>
    </row>
    <row r="200" spans="1:19" x14ac:dyDescent="0.25">
      <c r="A200" s="269">
        <v>609</v>
      </c>
      <c r="B200" s="13" t="s">
        <v>562</v>
      </c>
      <c r="C200" s="270">
        <v>83482</v>
      </c>
      <c r="D200" s="271">
        <v>21.000000000000004</v>
      </c>
      <c r="E200" s="271">
        <f>Tasaus[[#This Row],[Tuloveroprosentti 2022]]-12.64</f>
        <v>8.360000000000003</v>
      </c>
      <c r="F200" s="14">
        <v>309895695.25</v>
      </c>
      <c r="G200" s="14">
        <f>Tasaus[[#This Row],[Kunnallisvero (maksuunpantu), €]]*100/Tasaus[[#This Row],[Tuloveroprosentti 2022]]</f>
        <v>1475693786.9047616</v>
      </c>
      <c r="H200" s="272">
        <f>Tasaus[[#This Row],[Verotettava tulo (kunnallisvero), €]]*($E$11/100)</f>
        <v>108758632.09488095</v>
      </c>
      <c r="I200" s="14">
        <v>15784243.462176429</v>
      </c>
      <c r="J200" s="15">
        <v>13619911.894650001</v>
      </c>
      <c r="K200" s="15">
        <f>SUM(Tasaus[[#This Row],[Laskennallinen kunnallisvero, €]:[Laskennallinen kiinteistövero, €]])</f>
        <v>138162787.45170739</v>
      </c>
      <c r="L200" s="15">
        <f>Tasaus[[#This Row],[Laskennallinen verotulo yhteensä, €]]/Tasaus[[#This Row],[Asukasluku 31.12.2021]]</f>
        <v>1655.0009277653553</v>
      </c>
      <c r="M200" s="34">
        <f>$L$11-Tasaus[[#This Row],[Laskennallinen verotulo yhteensä, €/asukas (=tasausraja)]]</f>
        <v>301.94907223464475</v>
      </c>
      <c r="N200" s="377">
        <f>IF(Tasaus[[#This Row],[Erotus = tasausraja - laskennallinen verotulo, €/asukas]]&gt;0,(Tasaus[[#This Row],[Erotus = tasausraja - laskennallinen verotulo, €/asukas]]*$B$7),(Tasaus[[#This Row],[Erotus = tasausraja - laskennallinen verotulo, €/asukas]]*$B$8))</f>
        <v>271.75416501118031</v>
      </c>
      <c r="O200" s="378">
        <f>Tasaus[[#This Row],[Tasaus,  €/asukas]]*Tasaus[[#This Row],[Asukasluku 31.12.2021]]</f>
        <v>22686581.203463353</v>
      </c>
      <c r="Q200" s="116"/>
      <c r="R200" s="117"/>
      <c r="S200" s="118"/>
    </row>
    <row r="201" spans="1:19" x14ac:dyDescent="0.25">
      <c r="A201" s="269">
        <v>611</v>
      </c>
      <c r="B201" s="13" t="s">
        <v>563</v>
      </c>
      <c r="C201" s="270">
        <v>5066</v>
      </c>
      <c r="D201" s="271">
        <v>20.500000000000004</v>
      </c>
      <c r="E201" s="271">
        <f>Tasaus[[#This Row],[Tuloveroprosentti 2022]]-12.64</f>
        <v>7.860000000000003</v>
      </c>
      <c r="F201" s="14">
        <v>20922671.82</v>
      </c>
      <c r="G201" s="14">
        <f>Tasaus[[#This Row],[Kunnallisvero (maksuunpantu), €]]*100/Tasaus[[#This Row],[Tuloveroprosentti 2022]]</f>
        <v>102061813.75609754</v>
      </c>
      <c r="H201" s="272">
        <f>Tasaus[[#This Row],[Verotettava tulo (kunnallisvero), €]]*($E$11/100)</f>
        <v>7521955.6738243904</v>
      </c>
      <c r="I201" s="14">
        <v>472389.49455165031</v>
      </c>
      <c r="J201" s="15">
        <v>666697.58290000004</v>
      </c>
      <c r="K201" s="15">
        <f>SUM(Tasaus[[#This Row],[Laskennallinen kunnallisvero, €]:[Laskennallinen kiinteistövero, €]])</f>
        <v>8661042.7512760404</v>
      </c>
      <c r="L201" s="15">
        <f>Tasaus[[#This Row],[Laskennallinen verotulo yhteensä, €]]/Tasaus[[#This Row],[Asukasluku 31.12.2021]]</f>
        <v>1709.6412852893882</v>
      </c>
      <c r="M201" s="34">
        <f>$L$11-Tasaus[[#This Row],[Laskennallinen verotulo yhteensä, €/asukas (=tasausraja)]]</f>
        <v>247.30871471061187</v>
      </c>
      <c r="N201" s="377">
        <f>IF(Tasaus[[#This Row],[Erotus = tasausraja - laskennallinen verotulo, €/asukas]]&gt;0,(Tasaus[[#This Row],[Erotus = tasausraja - laskennallinen verotulo, €/asukas]]*$B$7),(Tasaus[[#This Row],[Erotus = tasausraja - laskennallinen verotulo, €/asukas]]*$B$8))</f>
        <v>222.57784323955067</v>
      </c>
      <c r="O201" s="378">
        <f>Tasaus[[#This Row],[Tasaus,  €/asukas]]*Tasaus[[#This Row],[Asukasluku 31.12.2021]]</f>
        <v>1127579.3538515638</v>
      </c>
      <c r="Q201" s="116"/>
      <c r="R201" s="117"/>
      <c r="S201" s="118"/>
    </row>
    <row r="202" spans="1:19" x14ac:dyDescent="0.25">
      <c r="A202" s="269">
        <v>614</v>
      </c>
      <c r="B202" s="13" t="s">
        <v>564</v>
      </c>
      <c r="C202" s="270">
        <v>3066</v>
      </c>
      <c r="D202" s="271">
        <v>21.75</v>
      </c>
      <c r="E202" s="271">
        <f>Tasaus[[#This Row],[Tuloveroprosentti 2022]]-12.64</f>
        <v>9.11</v>
      </c>
      <c r="F202" s="14">
        <v>8783795.5999999996</v>
      </c>
      <c r="G202" s="14">
        <f>Tasaus[[#This Row],[Kunnallisvero (maksuunpantu), €]]*100/Tasaus[[#This Row],[Tuloveroprosentti 2022]]</f>
        <v>40385267.126436785</v>
      </c>
      <c r="H202" s="272">
        <f>Tasaus[[#This Row],[Verotettava tulo (kunnallisvero), €]]*($E$11/100)</f>
        <v>2976394.1872183918</v>
      </c>
      <c r="I202" s="14">
        <v>682609.83739664755</v>
      </c>
      <c r="J202" s="15">
        <v>655849.23175000004</v>
      </c>
      <c r="K202" s="15">
        <f>SUM(Tasaus[[#This Row],[Laskennallinen kunnallisvero, €]:[Laskennallinen kiinteistövero, €]])</f>
        <v>4314853.2563650394</v>
      </c>
      <c r="L202" s="15">
        <f>Tasaus[[#This Row],[Laskennallinen verotulo yhteensä, €]]/Tasaus[[#This Row],[Asukasluku 31.12.2021]]</f>
        <v>1407.3233060551336</v>
      </c>
      <c r="M202" s="34">
        <f>$L$11-Tasaus[[#This Row],[Laskennallinen verotulo yhteensä, €/asukas (=tasausraja)]]</f>
        <v>549.62669394486647</v>
      </c>
      <c r="N202" s="377">
        <f>IF(Tasaus[[#This Row],[Erotus = tasausraja - laskennallinen verotulo, €/asukas]]&gt;0,(Tasaus[[#This Row],[Erotus = tasausraja - laskennallinen verotulo, €/asukas]]*$B$7),(Tasaus[[#This Row],[Erotus = tasausraja - laskennallinen verotulo, €/asukas]]*$B$8))</f>
        <v>494.66402455037985</v>
      </c>
      <c r="O202" s="378">
        <f>Tasaus[[#This Row],[Tasaus,  €/asukas]]*Tasaus[[#This Row],[Asukasluku 31.12.2021]]</f>
        <v>1516639.8992714647</v>
      </c>
      <c r="Q202" s="116"/>
      <c r="R202" s="117"/>
      <c r="S202" s="118"/>
    </row>
    <row r="203" spans="1:19" x14ac:dyDescent="0.25">
      <c r="A203" s="269">
        <v>615</v>
      </c>
      <c r="B203" s="13" t="s">
        <v>565</v>
      </c>
      <c r="C203" s="270">
        <v>7702</v>
      </c>
      <c r="D203" s="271">
        <v>21</v>
      </c>
      <c r="E203" s="271">
        <f>Tasaus[[#This Row],[Tuloveroprosentti 2022]]-12.64</f>
        <v>8.36</v>
      </c>
      <c r="F203" s="14">
        <v>20092871.210000001</v>
      </c>
      <c r="G203" s="14">
        <f>Tasaus[[#This Row],[Kunnallisvero (maksuunpantu), €]]*100/Tasaus[[#This Row],[Tuloveroprosentti 2022]]</f>
        <v>95680339.09523809</v>
      </c>
      <c r="H203" s="272">
        <f>Tasaus[[#This Row],[Verotettava tulo (kunnallisvero), €]]*($E$11/100)</f>
        <v>7051640.9913190482</v>
      </c>
      <c r="I203" s="14">
        <v>2462654.3590384093</v>
      </c>
      <c r="J203" s="15">
        <v>1485734.5059</v>
      </c>
      <c r="K203" s="15">
        <f>SUM(Tasaus[[#This Row],[Laskennallinen kunnallisvero, €]:[Laskennallinen kiinteistövero, €]])</f>
        <v>11000029.856257457</v>
      </c>
      <c r="L203" s="15">
        <f>Tasaus[[#This Row],[Laskennallinen verotulo yhteensä, €]]/Tasaus[[#This Row],[Asukasluku 31.12.2021]]</f>
        <v>1428.2043438402306</v>
      </c>
      <c r="M203" s="34">
        <f>$L$11-Tasaus[[#This Row],[Laskennallinen verotulo yhteensä, €/asukas (=tasausraja)]]</f>
        <v>528.7456561597694</v>
      </c>
      <c r="N203" s="377">
        <f>IF(Tasaus[[#This Row],[Erotus = tasausraja - laskennallinen verotulo, €/asukas]]&gt;0,(Tasaus[[#This Row],[Erotus = tasausraja - laskennallinen verotulo, €/asukas]]*$B$7),(Tasaus[[#This Row],[Erotus = tasausraja - laskennallinen verotulo, €/asukas]]*$B$8))</f>
        <v>475.87109054379249</v>
      </c>
      <c r="O203" s="378">
        <f>Tasaus[[#This Row],[Tasaus,  €/asukas]]*Tasaus[[#This Row],[Asukasluku 31.12.2021]]</f>
        <v>3665159.1393682896</v>
      </c>
      <c r="Q203" s="116"/>
      <c r="R203" s="117"/>
      <c r="S203" s="118"/>
    </row>
    <row r="204" spans="1:19" x14ac:dyDescent="0.25">
      <c r="A204" s="269">
        <v>616</v>
      </c>
      <c r="B204" s="13" t="s">
        <v>566</v>
      </c>
      <c r="C204" s="270">
        <v>1848</v>
      </c>
      <c r="D204" s="271">
        <v>21.5</v>
      </c>
      <c r="E204" s="271">
        <f>Tasaus[[#This Row],[Tuloveroprosentti 2022]]-12.64</f>
        <v>8.86</v>
      </c>
      <c r="F204" s="14">
        <v>6745011.9400000004</v>
      </c>
      <c r="G204" s="14">
        <f>Tasaus[[#This Row],[Kunnallisvero (maksuunpantu), €]]*100/Tasaus[[#This Row],[Tuloveroprosentti 2022]]</f>
        <v>31372148.558139537</v>
      </c>
      <c r="H204" s="272">
        <f>Tasaus[[#This Row],[Verotettava tulo (kunnallisvero), €]]*($E$11/100)</f>
        <v>2312127.3487348845</v>
      </c>
      <c r="I204" s="14">
        <v>239007.08549260741</v>
      </c>
      <c r="J204" s="15">
        <v>198961.527</v>
      </c>
      <c r="K204" s="15">
        <f>SUM(Tasaus[[#This Row],[Laskennallinen kunnallisvero, €]:[Laskennallinen kiinteistövero, €]])</f>
        <v>2750095.9612274915</v>
      </c>
      <c r="L204" s="15">
        <f>Tasaus[[#This Row],[Laskennallinen verotulo yhteensä, €]]/Tasaus[[#This Row],[Asukasluku 31.12.2021]]</f>
        <v>1488.1471651663915</v>
      </c>
      <c r="M204" s="34">
        <f>$L$11-Tasaus[[#This Row],[Laskennallinen verotulo yhteensä, €/asukas (=tasausraja)]]</f>
        <v>468.80283483360859</v>
      </c>
      <c r="N204" s="377">
        <f>IF(Tasaus[[#This Row],[Erotus = tasausraja - laskennallinen verotulo, €/asukas]]&gt;0,(Tasaus[[#This Row],[Erotus = tasausraja - laskennallinen verotulo, €/asukas]]*$B$7),(Tasaus[[#This Row],[Erotus = tasausraja - laskennallinen verotulo, €/asukas]]*$B$8))</f>
        <v>421.92255135024772</v>
      </c>
      <c r="O204" s="378">
        <f>Tasaus[[#This Row],[Tasaus,  €/asukas]]*Tasaus[[#This Row],[Asukasluku 31.12.2021]]</f>
        <v>779712.87489525776</v>
      </c>
      <c r="Q204" s="116"/>
      <c r="R204" s="117"/>
      <c r="S204" s="118"/>
    </row>
    <row r="205" spans="1:19" x14ac:dyDescent="0.25">
      <c r="A205" s="269">
        <v>619</v>
      </c>
      <c r="B205" s="13" t="s">
        <v>567</v>
      </c>
      <c r="C205" s="270">
        <v>2721</v>
      </c>
      <c r="D205" s="271">
        <v>22</v>
      </c>
      <c r="E205" s="271">
        <f>Tasaus[[#This Row],[Tuloveroprosentti 2022]]-12.64</f>
        <v>9.36</v>
      </c>
      <c r="F205" s="14">
        <v>8190360.7000000002</v>
      </c>
      <c r="G205" s="14">
        <f>Tasaus[[#This Row],[Kunnallisvero (maksuunpantu), €]]*100/Tasaus[[#This Row],[Tuloveroprosentti 2022]]</f>
        <v>37228912.272727273</v>
      </c>
      <c r="H205" s="272">
        <f>Tasaus[[#This Row],[Verotettava tulo (kunnallisvero), €]]*($E$11/100)</f>
        <v>2743770.8345000008</v>
      </c>
      <c r="I205" s="14">
        <v>521047.8334314567</v>
      </c>
      <c r="J205" s="15">
        <v>326140.8737</v>
      </c>
      <c r="K205" s="15">
        <f>SUM(Tasaus[[#This Row],[Laskennallinen kunnallisvero, €]:[Laskennallinen kiinteistövero, €]])</f>
        <v>3590959.5416314574</v>
      </c>
      <c r="L205" s="15">
        <f>Tasaus[[#This Row],[Laskennallinen verotulo yhteensä, €]]/Tasaus[[#This Row],[Asukasluku 31.12.2021]]</f>
        <v>1319.7205224665408</v>
      </c>
      <c r="M205" s="34">
        <f>$L$11-Tasaus[[#This Row],[Laskennallinen verotulo yhteensä, €/asukas (=tasausraja)]]</f>
        <v>637.2294775334592</v>
      </c>
      <c r="N205" s="377">
        <f>IF(Tasaus[[#This Row],[Erotus = tasausraja - laskennallinen verotulo, €/asukas]]&gt;0,(Tasaus[[#This Row],[Erotus = tasausraja - laskennallinen verotulo, €/asukas]]*$B$7),(Tasaus[[#This Row],[Erotus = tasausraja - laskennallinen verotulo, €/asukas]]*$B$8))</f>
        <v>573.50652978011328</v>
      </c>
      <c r="O205" s="378">
        <f>Tasaus[[#This Row],[Tasaus,  €/asukas]]*Tasaus[[#This Row],[Asukasluku 31.12.2021]]</f>
        <v>1560511.2675316883</v>
      </c>
      <c r="Q205" s="116"/>
      <c r="R205" s="117"/>
      <c r="S205" s="118"/>
    </row>
    <row r="206" spans="1:19" x14ac:dyDescent="0.25">
      <c r="A206" s="269">
        <v>620</v>
      </c>
      <c r="B206" s="13" t="s">
        <v>568</v>
      </c>
      <c r="C206" s="270">
        <v>2446</v>
      </c>
      <c r="D206" s="271">
        <v>21.5</v>
      </c>
      <c r="E206" s="271">
        <f>Tasaus[[#This Row],[Tuloveroprosentti 2022]]-12.64</f>
        <v>8.86</v>
      </c>
      <c r="F206" s="14">
        <v>6612177.2999999998</v>
      </c>
      <c r="G206" s="14">
        <f>Tasaus[[#This Row],[Kunnallisvero (maksuunpantu), €]]*100/Tasaus[[#This Row],[Tuloveroprosentti 2022]]</f>
        <v>30754313.023255814</v>
      </c>
      <c r="H206" s="272">
        <f>Tasaus[[#This Row],[Verotettava tulo (kunnallisvero), €]]*($E$11/100)</f>
        <v>2266592.869813954</v>
      </c>
      <c r="I206" s="14">
        <v>1187454.216368044</v>
      </c>
      <c r="J206" s="15">
        <v>448517.70465000003</v>
      </c>
      <c r="K206" s="15">
        <f>SUM(Tasaus[[#This Row],[Laskennallinen kunnallisvero, €]:[Laskennallinen kiinteistövero, €]])</f>
        <v>3902564.7908319985</v>
      </c>
      <c r="L206" s="15">
        <f>Tasaus[[#This Row],[Laskennallinen verotulo yhteensä, €]]/Tasaus[[#This Row],[Asukasluku 31.12.2021]]</f>
        <v>1595.4884672248563</v>
      </c>
      <c r="M206" s="34">
        <f>$L$11-Tasaus[[#This Row],[Laskennallinen verotulo yhteensä, €/asukas (=tasausraja)]]</f>
        <v>361.46153277514372</v>
      </c>
      <c r="N206" s="377">
        <f>IF(Tasaus[[#This Row],[Erotus = tasausraja - laskennallinen verotulo, €/asukas]]&gt;0,(Tasaus[[#This Row],[Erotus = tasausraja - laskennallinen verotulo, €/asukas]]*$B$7),(Tasaus[[#This Row],[Erotus = tasausraja - laskennallinen verotulo, €/asukas]]*$B$8))</f>
        <v>325.31537949762935</v>
      </c>
      <c r="O206" s="378">
        <f>Tasaus[[#This Row],[Tasaus,  €/asukas]]*Tasaus[[#This Row],[Asukasluku 31.12.2021]]</f>
        <v>795721.41825120139</v>
      </c>
      <c r="Q206" s="116"/>
      <c r="R206" s="117"/>
      <c r="S206" s="118"/>
    </row>
    <row r="207" spans="1:19" x14ac:dyDescent="0.25">
      <c r="A207" s="269">
        <v>623</v>
      </c>
      <c r="B207" s="13" t="s">
        <v>569</v>
      </c>
      <c r="C207" s="270">
        <v>2117</v>
      </c>
      <c r="D207" s="271">
        <v>19.5</v>
      </c>
      <c r="E207" s="271">
        <f>Tasaus[[#This Row],[Tuloveroprosentti 2022]]-12.64</f>
        <v>6.8599999999999994</v>
      </c>
      <c r="F207" s="14">
        <v>6908169.1200000001</v>
      </c>
      <c r="G207" s="14">
        <f>Tasaus[[#This Row],[Kunnallisvero (maksuunpantu), €]]*100/Tasaus[[#This Row],[Tuloveroprosentti 2022]]</f>
        <v>35426508.307692304</v>
      </c>
      <c r="H207" s="272">
        <f>Tasaus[[#This Row],[Verotettava tulo (kunnallisvero), €]]*($E$11/100)</f>
        <v>2610933.6622769232</v>
      </c>
      <c r="I207" s="14">
        <v>1201962.8371063636</v>
      </c>
      <c r="J207" s="15">
        <v>1044830.0414500001</v>
      </c>
      <c r="K207" s="15">
        <f>SUM(Tasaus[[#This Row],[Laskennallinen kunnallisvero, €]:[Laskennallinen kiinteistövero, €]])</f>
        <v>4857726.5408332869</v>
      </c>
      <c r="L207" s="15">
        <f>Tasaus[[#This Row],[Laskennallinen verotulo yhteensä, €]]/Tasaus[[#This Row],[Asukasluku 31.12.2021]]</f>
        <v>2294.6275582585199</v>
      </c>
      <c r="M207" s="34">
        <f>$L$11-Tasaus[[#This Row],[Laskennallinen verotulo yhteensä, €/asukas (=tasausraja)]]</f>
        <v>-337.67755825851987</v>
      </c>
      <c r="N207" s="377">
        <f>IF(Tasaus[[#This Row],[Erotus = tasausraja - laskennallinen verotulo, €/asukas]]&gt;0,(Tasaus[[#This Row],[Erotus = tasausraja - laskennallinen verotulo, €/asukas]]*$B$7),(Tasaus[[#This Row],[Erotus = tasausraja - laskennallinen verotulo, €/asukas]]*$B$8))</f>
        <v>-33.767755825851985</v>
      </c>
      <c r="O207" s="378">
        <f>Tasaus[[#This Row],[Tasaus,  €/asukas]]*Tasaus[[#This Row],[Asukasluku 31.12.2021]]</f>
        <v>-71486.339083328654</v>
      </c>
      <c r="Q207" s="116"/>
      <c r="R207" s="117"/>
      <c r="S207" s="118"/>
    </row>
    <row r="208" spans="1:19" x14ac:dyDescent="0.25">
      <c r="A208" s="269">
        <v>624</v>
      </c>
      <c r="B208" s="13" t="s">
        <v>208</v>
      </c>
      <c r="C208" s="270">
        <v>5119</v>
      </c>
      <c r="D208" s="271">
        <v>20.75</v>
      </c>
      <c r="E208" s="271">
        <f>Tasaus[[#This Row],[Tuloveroprosentti 2022]]-12.64</f>
        <v>8.11</v>
      </c>
      <c r="F208" s="14">
        <v>20449549.870000001</v>
      </c>
      <c r="G208" s="14">
        <f>Tasaus[[#This Row],[Kunnallisvero (maksuunpantu), €]]*100/Tasaus[[#This Row],[Tuloveroprosentti 2022]]</f>
        <v>98552047.566265061</v>
      </c>
      <c r="H208" s="272">
        <f>Tasaus[[#This Row],[Verotettava tulo (kunnallisvero), €]]*($E$11/100)</f>
        <v>7263285.9056337364</v>
      </c>
      <c r="I208" s="14">
        <v>753263.31962366309</v>
      </c>
      <c r="J208" s="15">
        <v>801042.54270000011</v>
      </c>
      <c r="K208" s="15">
        <f>SUM(Tasaus[[#This Row],[Laskennallinen kunnallisvero, €]:[Laskennallinen kiinteistövero, €]])</f>
        <v>8817591.7679574005</v>
      </c>
      <c r="L208" s="15">
        <f>Tasaus[[#This Row],[Laskennallinen verotulo yhteensä, €]]/Tasaus[[#This Row],[Asukasluku 31.12.2021]]</f>
        <v>1722.5223223202579</v>
      </c>
      <c r="M208" s="34">
        <f>$L$11-Tasaus[[#This Row],[Laskennallinen verotulo yhteensä, €/asukas (=tasausraja)]]</f>
        <v>234.42767767974215</v>
      </c>
      <c r="N208" s="377">
        <f>IF(Tasaus[[#This Row],[Erotus = tasausraja - laskennallinen verotulo, €/asukas]]&gt;0,(Tasaus[[#This Row],[Erotus = tasausraja - laskennallinen verotulo, €/asukas]]*$B$7),(Tasaus[[#This Row],[Erotus = tasausraja - laskennallinen verotulo, €/asukas]]*$B$8))</f>
        <v>210.98490991176794</v>
      </c>
      <c r="O208" s="378">
        <f>Tasaus[[#This Row],[Tasaus,  €/asukas]]*Tasaus[[#This Row],[Asukasluku 31.12.2021]]</f>
        <v>1080031.7538383401</v>
      </c>
      <c r="Q208" s="116"/>
      <c r="R208" s="117"/>
      <c r="S208" s="118"/>
    </row>
    <row r="209" spans="1:19" x14ac:dyDescent="0.25">
      <c r="A209" s="269">
        <v>625</v>
      </c>
      <c r="B209" s="13" t="s">
        <v>570</v>
      </c>
      <c r="C209" s="270">
        <v>3048</v>
      </c>
      <c r="D209" s="271">
        <v>20.75</v>
      </c>
      <c r="E209" s="271">
        <f>Tasaus[[#This Row],[Tuloveroprosentti 2022]]-12.64</f>
        <v>8.11</v>
      </c>
      <c r="F209" s="14">
        <v>10752503.41</v>
      </c>
      <c r="G209" s="14">
        <f>Tasaus[[#This Row],[Kunnallisvero (maksuunpantu), €]]*100/Tasaus[[#This Row],[Tuloveroprosentti 2022]]</f>
        <v>51819293.542168677</v>
      </c>
      <c r="H209" s="272">
        <f>Tasaus[[#This Row],[Verotettava tulo (kunnallisvero), €]]*($E$11/100)</f>
        <v>3819081.9340578322</v>
      </c>
      <c r="I209" s="14">
        <v>492423.41390288109</v>
      </c>
      <c r="J209" s="15">
        <v>1007267.6679000001</v>
      </c>
      <c r="K209" s="15">
        <f>SUM(Tasaus[[#This Row],[Laskennallinen kunnallisvero, €]:[Laskennallinen kiinteistövero, €]])</f>
        <v>5318773.0158607131</v>
      </c>
      <c r="L209" s="15">
        <f>Tasaus[[#This Row],[Laskennallinen verotulo yhteensä, €]]/Tasaus[[#This Row],[Asukasluku 31.12.2021]]</f>
        <v>1745.0042702955095</v>
      </c>
      <c r="M209" s="34">
        <f>$L$11-Tasaus[[#This Row],[Laskennallinen verotulo yhteensä, €/asukas (=tasausraja)]]</f>
        <v>211.94572970449053</v>
      </c>
      <c r="N209" s="377">
        <f>IF(Tasaus[[#This Row],[Erotus = tasausraja - laskennallinen verotulo, €/asukas]]&gt;0,(Tasaus[[#This Row],[Erotus = tasausraja - laskennallinen verotulo, €/asukas]]*$B$7),(Tasaus[[#This Row],[Erotus = tasausraja - laskennallinen verotulo, €/asukas]]*$B$8))</f>
        <v>190.75115673404147</v>
      </c>
      <c r="O209" s="378">
        <f>Tasaus[[#This Row],[Tasaus,  €/asukas]]*Tasaus[[#This Row],[Asukasluku 31.12.2021]]</f>
        <v>581409.5257253584</v>
      </c>
      <c r="Q209" s="116"/>
      <c r="R209" s="117"/>
      <c r="S209" s="118"/>
    </row>
    <row r="210" spans="1:19" x14ac:dyDescent="0.25">
      <c r="A210" s="269">
        <v>626</v>
      </c>
      <c r="B210" s="13" t="s">
        <v>210</v>
      </c>
      <c r="C210" s="270">
        <v>4964</v>
      </c>
      <c r="D210" s="271">
        <v>21.75</v>
      </c>
      <c r="E210" s="271">
        <f>Tasaus[[#This Row],[Tuloveroprosentti 2022]]-12.64</f>
        <v>9.11</v>
      </c>
      <c r="F210" s="14">
        <v>15673146.52</v>
      </c>
      <c r="G210" s="14">
        <f>Tasaus[[#This Row],[Kunnallisvero (maksuunpantu), €]]*100/Tasaus[[#This Row],[Tuloveroprosentti 2022]]</f>
        <v>72060443.770114943</v>
      </c>
      <c r="H210" s="272">
        <f>Tasaus[[#This Row],[Verotettava tulo (kunnallisvero), €]]*($E$11/100)</f>
        <v>5310854.7058574725</v>
      </c>
      <c r="I210" s="14">
        <v>2012569.1431962179</v>
      </c>
      <c r="J210" s="15">
        <v>609710.72080000013</v>
      </c>
      <c r="K210" s="15">
        <f>SUM(Tasaus[[#This Row],[Laskennallinen kunnallisvero, €]:[Laskennallinen kiinteistövero, €]])</f>
        <v>7933134.5698536905</v>
      </c>
      <c r="L210" s="15">
        <f>Tasaus[[#This Row],[Laskennallinen verotulo yhteensä, €]]/Tasaus[[#This Row],[Asukasluku 31.12.2021]]</f>
        <v>1598.1334749906709</v>
      </c>
      <c r="M210" s="34">
        <f>$L$11-Tasaus[[#This Row],[Laskennallinen verotulo yhteensä, €/asukas (=tasausraja)]]</f>
        <v>358.8165250093291</v>
      </c>
      <c r="N210" s="377">
        <f>IF(Tasaus[[#This Row],[Erotus = tasausraja - laskennallinen verotulo, €/asukas]]&gt;0,(Tasaus[[#This Row],[Erotus = tasausraja - laskennallinen verotulo, €/asukas]]*$B$7),(Tasaus[[#This Row],[Erotus = tasausraja - laskennallinen verotulo, €/asukas]]*$B$8))</f>
        <v>322.93487250839621</v>
      </c>
      <c r="O210" s="378">
        <f>Tasaus[[#This Row],[Tasaus,  €/asukas]]*Tasaus[[#This Row],[Asukasluku 31.12.2021]]</f>
        <v>1603048.7071316787</v>
      </c>
      <c r="Q210" s="116"/>
      <c r="R210" s="117"/>
      <c r="S210" s="118"/>
    </row>
    <row r="211" spans="1:19" x14ac:dyDescent="0.25">
      <c r="A211" s="269">
        <v>630</v>
      </c>
      <c r="B211" s="13" t="s">
        <v>571</v>
      </c>
      <c r="C211" s="270">
        <v>1631</v>
      </c>
      <c r="D211" s="271">
        <v>19.75</v>
      </c>
      <c r="E211" s="271">
        <f>Tasaus[[#This Row],[Tuloveroprosentti 2022]]-12.64</f>
        <v>7.1099999999999994</v>
      </c>
      <c r="F211" s="14">
        <v>4536739.83</v>
      </c>
      <c r="G211" s="14">
        <f>Tasaus[[#This Row],[Kunnallisvero (maksuunpantu), €]]*100/Tasaus[[#This Row],[Tuloveroprosentti 2022]]</f>
        <v>22970834.582278483</v>
      </c>
      <c r="H211" s="272">
        <f>Tasaus[[#This Row],[Verotettava tulo (kunnallisvero), €]]*($E$11/100)</f>
        <v>1692950.5087139246</v>
      </c>
      <c r="I211" s="14">
        <v>596146.44409371982</v>
      </c>
      <c r="J211" s="15">
        <v>282077.45640000002</v>
      </c>
      <c r="K211" s="15">
        <f>SUM(Tasaus[[#This Row],[Laskennallinen kunnallisvero, €]:[Laskennallinen kiinteistövero, €]])</f>
        <v>2571174.4092076444</v>
      </c>
      <c r="L211" s="15">
        <f>Tasaus[[#This Row],[Laskennallinen verotulo yhteensä, €]]/Tasaus[[#This Row],[Asukasluku 31.12.2021]]</f>
        <v>1576.4404716171946</v>
      </c>
      <c r="M211" s="34">
        <f>$L$11-Tasaus[[#This Row],[Laskennallinen verotulo yhteensä, €/asukas (=tasausraja)]]</f>
        <v>380.50952838280546</v>
      </c>
      <c r="N211" s="377">
        <f>IF(Tasaus[[#This Row],[Erotus = tasausraja - laskennallinen verotulo, €/asukas]]&gt;0,(Tasaus[[#This Row],[Erotus = tasausraja - laskennallinen verotulo, €/asukas]]*$B$7),(Tasaus[[#This Row],[Erotus = tasausraja - laskennallinen verotulo, €/asukas]]*$B$8))</f>
        <v>342.45857554452493</v>
      </c>
      <c r="O211" s="378">
        <f>Tasaus[[#This Row],[Tasaus,  €/asukas]]*Tasaus[[#This Row],[Asukasluku 31.12.2021]]</f>
        <v>558549.9367131202</v>
      </c>
      <c r="Q211" s="116"/>
      <c r="R211" s="117"/>
      <c r="S211" s="118"/>
    </row>
    <row r="212" spans="1:19" x14ac:dyDescent="0.25">
      <c r="A212" s="269">
        <v>631</v>
      </c>
      <c r="B212" s="13" t="s">
        <v>572</v>
      </c>
      <c r="C212" s="270">
        <v>1985</v>
      </c>
      <c r="D212" s="271">
        <v>21.75</v>
      </c>
      <c r="E212" s="271">
        <f>Tasaus[[#This Row],[Tuloveroprosentti 2022]]-12.64</f>
        <v>9.11</v>
      </c>
      <c r="F212" s="14">
        <v>7617760.2400000002</v>
      </c>
      <c r="G212" s="14">
        <f>Tasaus[[#This Row],[Kunnallisvero (maksuunpantu), €]]*100/Tasaus[[#This Row],[Tuloveroprosentti 2022]]</f>
        <v>35024185.011494257</v>
      </c>
      <c r="H212" s="272">
        <f>Tasaus[[#This Row],[Verotettava tulo (kunnallisvero), €]]*($E$11/100)</f>
        <v>2581282.4353471273</v>
      </c>
      <c r="I212" s="14">
        <v>346496.91384015098</v>
      </c>
      <c r="J212" s="15">
        <v>297773.5183</v>
      </c>
      <c r="K212" s="15">
        <f>SUM(Tasaus[[#This Row],[Laskennallinen kunnallisvero, €]:[Laskennallinen kiinteistövero, €]])</f>
        <v>3225552.8674872783</v>
      </c>
      <c r="L212" s="15">
        <f>Tasaus[[#This Row],[Laskennallinen verotulo yhteensä, €]]/Tasaus[[#This Row],[Asukasluku 31.12.2021]]</f>
        <v>1624.9636612026591</v>
      </c>
      <c r="M212" s="34">
        <f>$L$11-Tasaus[[#This Row],[Laskennallinen verotulo yhteensä, €/asukas (=tasausraja)]]</f>
        <v>331.98633879734098</v>
      </c>
      <c r="N212" s="377">
        <f>IF(Tasaus[[#This Row],[Erotus = tasausraja - laskennallinen verotulo, €/asukas]]&gt;0,(Tasaus[[#This Row],[Erotus = tasausraja - laskennallinen verotulo, €/asukas]]*$B$7),(Tasaus[[#This Row],[Erotus = tasausraja - laskennallinen verotulo, €/asukas]]*$B$8))</f>
        <v>298.7877049176069</v>
      </c>
      <c r="O212" s="378">
        <f>Tasaus[[#This Row],[Tasaus,  €/asukas]]*Tasaus[[#This Row],[Asukasluku 31.12.2021]]</f>
        <v>593093.59426144965</v>
      </c>
      <c r="Q212" s="116"/>
      <c r="R212" s="117"/>
      <c r="S212" s="118"/>
    </row>
    <row r="213" spans="1:19" x14ac:dyDescent="0.25">
      <c r="A213" s="269">
        <v>635</v>
      </c>
      <c r="B213" s="13" t="s">
        <v>573</v>
      </c>
      <c r="C213" s="270">
        <v>6439</v>
      </c>
      <c r="D213" s="271">
        <v>21.5</v>
      </c>
      <c r="E213" s="271">
        <f>Tasaus[[#This Row],[Tuloveroprosentti 2022]]-12.64</f>
        <v>8.86</v>
      </c>
      <c r="F213" s="14">
        <v>22000002.809999999</v>
      </c>
      <c r="G213" s="14">
        <f>Tasaus[[#This Row],[Kunnallisvero (maksuunpantu), €]]*100/Tasaus[[#This Row],[Tuloveroprosentti 2022]]</f>
        <v>102325594.46511628</v>
      </c>
      <c r="H213" s="272">
        <f>Tasaus[[#This Row],[Verotettava tulo (kunnallisvero), €]]*($E$11/100)</f>
        <v>7541396.3120790711</v>
      </c>
      <c r="I213" s="14">
        <v>1188766.6889649481</v>
      </c>
      <c r="J213" s="15">
        <v>1293391.216</v>
      </c>
      <c r="K213" s="15">
        <f>SUM(Tasaus[[#This Row],[Laskennallinen kunnallisvero, €]:[Laskennallinen kiinteistövero, €]])</f>
        <v>10023554.21704402</v>
      </c>
      <c r="L213" s="15">
        <f>Tasaus[[#This Row],[Laskennallinen verotulo yhteensä, €]]/Tasaus[[#This Row],[Asukasluku 31.12.2021]]</f>
        <v>1556.6942408827488</v>
      </c>
      <c r="M213" s="34">
        <f>$L$11-Tasaus[[#This Row],[Laskennallinen verotulo yhteensä, €/asukas (=tasausraja)]]</f>
        <v>400.25575911725127</v>
      </c>
      <c r="N213" s="377">
        <f>IF(Tasaus[[#This Row],[Erotus = tasausraja - laskennallinen verotulo, €/asukas]]&gt;0,(Tasaus[[#This Row],[Erotus = tasausraja - laskennallinen verotulo, €/asukas]]*$B$7),(Tasaus[[#This Row],[Erotus = tasausraja - laskennallinen verotulo, €/asukas]]*$B$8))</f>
        <v>360.23018320552615</v>
      </c>
      <c r="O213" s="378">
        <f>Tasaus[[#This Row],[Tasaus,  €/asukas]]*Tasaus[[#This Row],[Asukasluku 31.12.2021]]</f>
        <v>2319522.1496603829</v>
      </c>
      <c r="Q213" s="116"/>
      <c r="R213" s="117"/>
      <c r="S213" s="118"/>
    </row>
    <row r="214" spans="1:19" x14ac:dyDescent="0.25">
      <c r="A214" s="269">
        <v>636</v>
      </c>
      <c r="B214" s="13" t="s">
        <v>574</v>
      </c>
      <c r="C214" s="270">
        <v>8222</v>
      </c>
      <c r="D214" s="271">
        <v>21.25</v>
      </c>
      <c r="E214" s="271">
        <f>Tasaus[[#This Row],[Tuloveroprosentti 2022]]-12.64</f>
        <v>8.61</v>
      </c>
      <c r="F214" s="14">
        <v>25992343.09</v>
      </c>
      <c r="G214" s="14">
        <f>Tasaus[[#This Row],[Kunnallisvero (maksuunpantu), €]]*100/Tasaus[[#This Row],[Tuloveroprosentti 2022]]</f>
        <v>122316908.65882353</v>
      </c>
      <c r="H214" s="272">
        <f>Tasaus[[#This Row],[Verotettava tulo (kunnallisvero), €]]*($E$11/100)</f>
        <v>9014756.1681552958</v>
      </c>
      <c r="I214" s="14">
        <v>1853728.215783108</v>
      </c>
      <c r="J214" s="15">
        <v>1064205.9016</v>
      </c>
      <c r="K214" s="15">
        <f>SUM(Tasaus[[#This Row],[Laskennallinen kunnallisvero, €]:[Laskennallinen kiinteistövero, €]])</f>
        <v>11932690.285538403</v>
      </c>
      <c r="L214" s="15">
        <f>Tasaus[[#This Row],[Laskennallinen verotulo yhteensä, €]]/Tasaus[[#This Row],[Asukasluku 31.12.2021]]</f>
        <v>1451.3123674943326</v>
      </c>
      <c r="M214" s="34">
        <f>$L$11-Tasaus[[#This Row],[Laskennallinen verotulo yhteensä, €/asukas (=tasausraja)]]</f>
        <v>505.6376325056674</v>
      </c>
      <c r="N214" s="377">
        <f>IF(Tasaus[[#This Row],[Erotus = tasausraja - laskennallinen verotulo, €/asukas]]&gt;0,(Tasaus[[#This Row],[Erotus = tasausraja - laskennallinen verotulo, €/asukas]]*$B$7),(Tasaus[[#This Row],[Erotus = tasausraja - laskennallinen verotulo, €/asukas]]*$B$8))</f>
        <v>455.07386925510065</v>
      </c>
      <c r="O214" s="378">
        <f>Tasaus[[#This Row],[Tasaus,  €/asukas]]*Tasaus[[#This Row],[Asukasluku 31.12.2021]]</f>
        <v>3741617.3530154377</v>
      </c>
      <c r="Q214" s="116"/>
      <c r="R214" s="117"/>
      <c r="S214" s="118"/>
    </row>
    <row r="215" spans="1:19" x14ac:dyDescent="0.25">
      <c r="A215" s="269">
        <v>638</v>
      </c>
      <c r="B215" s="13" t="s">
        <v>575</v>
      </c>
      <c r="C215" s="270">
        <v>51149</v>
      </c>
      <c r="D215" s="271">
        <v>19.75</v>
      </c>
      <c r="E215" s="271">
        <f>Tasaus[[#This Row],[Tuloveroprosentti 2022]]-12.64</f>
        <v>7.1099999999999994</v>
      </c>
      <c r="F215" s="14">
        <v>221701513.22999999</v>
      </c>
      <c r="G215" s="14">
        <f>Tasaus[[#This Row],[Kunnallisvero (maksuunpantu), €]]*100/Tasaus[[#This Row],[Tuloveroprosentti 2022]]</f>
        <v>1122539307.4936709</v>
      </c>
      <c r="H215" s="272">
        <f>Tasaus[[#This Row],[Verotettava tulo (kunnallisvero), €]]*($E$11/100)</f>
        <v>82731146.962283567</v>
      </c>
      <c r="I215" s="14">
        <v>43674686.002337001</v>
      </c>
      <c r="J215" s="15">
        <v>8159721.5815000013</v>
      </c>
      <c r="K215" s="15">
        <f>SUM(Tasaus[[#This Row],[Laskennallinen kunnallisvero, €]:[Laskennallinen kiinteistövero, €]])</f>
        <v>134565554.54612055</v>
      </c>
      <c r="L215" s="15">
        <f>Tasaus[[#This Row],[Laskennallinen verotulo yhteensä, €]]/Tasaus[[#This Row],[Asukasluku 31.12.2021]]</f>
        <v>2630.8540645197472</v>
      </c>
      <c r="M215" s="34">
        <f>$L$11-Tasaus[[#This Row],[Laskennallinen verotulo yhteensä, €/asukas (=tasausraja)]]</f>
        <v>-673.90406451974718</v>
      </c>
      <c r="N215" s="377">
        <f>IF(Tasaus[[#This Row],[Erotus = tasausraja - laskennallinen verotulo, €/asukas]]&gt;0,(Tasaus[[#This Row],[Erotus = tasausraja - laskennallinen verotulo, €/asukas]]*$B$7),(Tasaus[[#This Row],[Erotus = tasausraja - laskennallinen verotulo, €/asukas]]*$B$8))</f>
        <v>-67.390406451974727</v>
      </c>
      <c r="O215" s="378">
        <f>Tasaus[[#This Row],[Tasaus,  €/asukas]]*Tasaus[[#This Row],[Asukasluku 31.12.2021]]</f>
        <v>-3446951.8996120552</v>
      </c>
      <c r="Q215" s="116"/>
      <c r="R215" s="117"/>
      <c r="S215" s="118"/>
    </row>
    <row r="216" spans="1:19" x14ac:dyDescent="0.25">
      <c r="A216" s="269">
        <v>678</v>
      </c>
      <c r="B216" s="13" t="s">
        <v>576</v>
      </c>
      <c r="C216" s="270">
        <v>24260</v>
      </c>
      <c r="D216" s="271">
        <v>21.25</v>
      </c>
      <c r="E216" s="271">
        <f>Tasaus[[#This Row],[Tuloveroprosentti 2022]]-12.64</f>
        <v>8.61</v>
      </c>
      <c r="F216" s="14">
        <v>92497471.819999993</v>
      </c>
      <c r="G216" s="14">
        <f>Tasaus[[#This Row],[Kunnallisvero (maksuunpantu), €]]*100/Tasaus[[#This Row],[Tuloveroprosentti 2022]]</f>
        <v>435282220.32941175</v>
      </c>
      <c r="H216" s="272">
        <f>Tasaus[[#This Row],[Verotettava tulo (kunnallisvero), €]]*($E$11/100)</f>
        <v>32080299.638277654</v>
      </c>
      <c r="I216" s="14">
        <v>3481122.2726946692</v>
      </c>
      <c r="J216" s="15">
        <v>3178842.4985000007</v>
      </c>
      <c r="K216" s="15">
        <f>SUM(Tasaus[[#This Row],[Laskennallinen kunnallisvero, €]:[Laskennallinen kiinteistövero, €]])</f>
        <v>38740264.409472317</v>
      </c>
      <c r="L216" s="15">
        <f>Tasaus[[#This Row],[Laskennallinen verotulo yhteensä, €]]/Tasaus[[#This Row],[Asukasluku 31.12.2021]]</f>
        <v>1596.8781702173255</v>
      </c>
      <c r="M216" s="34">
        <f>$L$11-Tasaus[[#This Row],[Laskennallinen verotulo yhteensä, €/asukas (=tasausraja)]]</f>
        <v>360.07182978267451</v>
      </c>
      <c r="N216" s="377">
        <f>IF(Tasaus[[#This Row],[Erotus = tasausraja - laskennallinen verotulo, €/asukas]]&gt;0,(Tasaus[[#This Row],[Erotus = tasausraja - laskennallinen verotulo, €/asukas]]*$B$7),(Tasaus[[#This Row],[Erotus = tasausraja - laskennallinen verotulo, €/asukas]]*$B$8))</f>
        <v>324.06464680440706</v>
      </c>
      <c r="O216" s="378">
        <f>Tasaus[[#This Row],[Tasaus,  €/asukas]]*Tasaus[[#This Row],[Asukasluku 31.12.2021]]</f>
        <v>7861808.3314749151</v>
      </c>
      <c r="Q216" s="116"/>
      <c r="R216" s="117"/>
      <c r="S216" s="118"/>
    </row>
    <row r="217" spans="1:19" x14ac:dyDescent="0.25">
      <c r="A217" s="269">
        <v>680</v>
      </c>
      <c r="B217" s="13" t="s">
        <v>577</v>
      </c>
      <c r="C217" s="270">
        <v>24810</v>
      </c>
      <c r="D217" s="271">
        <v>20.25</v>
      </c>
      <c r="E217" s="271">
        <f>Tasaus[[#This Row],[Tuloveroprosentti 2022]]-12.64</f>
        <v>7.6099999999999994</v>
      </c>
      <c r="F217" s="14">
        <v>101411479.56999999</v>
      </c>
      <c r="G217" s="14">
        <f>Tasaus[[#This Row],[Kunnallisvero (maksuunpantu), €]]*100/Tasaus[[#This Row],[Tuloveroprosentti 2022]]</f>
        <v>500797429.97530866</v>
      </c>
      <c r="H217" s="272">
        <f>Tasaus[[#This Row],[Verotettava tulo (kunnallisvero), €]]*($E$11/100)</f>
        <v>36908770.589180253</v>
      </c>
      <c r="I217" s="14">
        <v>5959194.8030150542</v>
      </c>
      <c r="J217" s="15">
        <v>3985641.1482500006</v>
      </c>
      <c r="K217" s="15">
        <f>SUM(Tasaus[[#This Row],[Laskennallinen kunnallisvero, €]:[Laskennallinen kiinteistövero, €]])</f>
        <v>46853606.540445305</v>
      </c>
      <c r="L217" s="15">
        <f>Tasaus[[#This Row],[Laskennallinen verotulo yhteensä, €]]/Tasaus[[#This Row],[Asukasluku 31.12.2021]]</f>
        <v>1888.4968375834464</v>
      </c>
      <c r="M217" s="34">
        <f>$L$11-Tasaus[[#This Row],[Laskennallinen verotulo yhteensä, €/asukas (=tasausraja)]]</f>
        <v>68.453162416553596</v>
      </c>
      <c r="N217" s="377">
        <f>IF(Tasaus[[#This Row],[Erotus = tasausraja - laskennallinen verotulo, €/asukas]]&gt;0,(Tasaus[[#This Row],[Erotus = tasausraja - laskennallinen verotulo, €/asukas]]*$B$7),(Tasaus[[#This Row],[Erotus = tasausraja - laskennallinen verotulo, €/asukas]]*$B$8))</f>
        <v>61.607846174898235</v>
      </c>
      <c r="O217" s="378">
        <f>Tasaus[[#This Row],[Tasaus,  €/asukas]]*Tasaus[[#This Row],[Asukasluku 31.12.2021]]</f>
        <v>1528490.6635992252</v>
      </c>
      <c r="Q217" s="116"/>
      <c r="R217" s="117"/>
      <c r="S217" s="118"/>
    </row>
    <row r="218" spans="1:19" x14ac:dyDescent="0.25">
      <c r="A218" s="269">
        <v>681</v>
      </c>
      <c r="B218" s="13" t="s">
        <v>578</v>
      </c>
      <c r="C218" s="270">
        <v>3330</v>
      </c>
      <c r="D218" s="271">
        <v>21.999999999999996</v>
      </c>
      <c r="E218" s="271">
        <f>Tasaus[[#This Row],[Tuloveroprosentti 2022]]-12.64</f>
        <v>9.3599999999999959</v>
      </c>
      <c r="F218" s="14">
        <v>10042134.43</v>
      </c>
      <c r="G218" s="14">
        <f>Tasaus[[#This Row],[Kunnallisvero (maksuunpantu), €]]*100/Tasaus[[#This Row],[Tuloveroprosentti 2022]]</f>
        <v>45646065.590909101</v>
      </c>
      <c r="H218" s="272">
        <f>Tasaus[[#This Row],[Verotettava tulo (kunnallisvero), €]]*($E$11/100)</f>
        <v>3364115.0340500013</v>
      </c>
      <c r="I218" s="14">
        <v>1157558.4460993863</v>
      </c>
      <c r="J218" s="15">
        <v>719777.87460000021</v>
      </c>
      <c r="K218" s="15">
        <f>SUM(Tasaus[[#This Row],[Laskennallinen kunnallisvero, €]:[Laskennallinen kiinteistövero, €]])</f>
        <v>5241451.3547493871</v>
      </c>
      <c r="L218" s="15">
        <f>Tasaus[[#This Row],[Laskennallinen verotulo yhteensä, €]]/Tasaus[[#This Row],[Asukasluku 31.12.2021]]</f>
        <v>1574.0094158406569</v>
      </c>
      <c r="M218" s="34">
        <f>$L$11-Tasaus[[#This Row],[Laskennallinen verotulo yhteensä, €/asukas (=tasausraja)]]</f>
        <v>382.94058415934319</v>
      </c>
      <c r="N218" s="377">
        <f>IF(Tasaus[[#This Row],[Erotus = tasausraja - laskennallinen verotulo, €/asukas]]&gt;0,(Tasaus[[#This Row],[Erotus = tasausraja - laskennallinen verotulo, €/asukas]]*$B$7),(Tasaus[[#This Row],[Erotus = tasausraja - laskennallinen verotulo, €/asukas]]*$B$8))</f>
        <v>344.64652574340886</v>
      </c>
      <c r="O218" s="378">
        <f>Tasaus[[#This Row],[Tasaus,  €/asukas]]*Tasaus[[#This Row],[Asukasluku 31.12.2021]]</f>
        <v>1147672.9307255514</v>
      </c>
      <c r="Q218" s="116"/>
      <c r="R218" s="117"/>
      <c r="S218" s="118"/>
    </row>
    <row r="219" spans="1:19" x14ac:dyDescent="0.25">
      <c r="A219" s="269">
        <v>683</v>
      </c>
      <c r="B219" s="13" t="s">
        <v>579</v>
      </c>
      <c r="C219" s="270">
        <v>3670</v>
      </c>
      <c r="D219" s="271">
        <v>19.75</v>
      </c>
      <c r="E219" s="271">
        <f>Tasaus[[#This Row],[Tuloveroprosentti 2022]]-12.64</f>
        <v>7.1099999999999994</v>
      </c>
      <c r="F219" s="14">
        <v>8579626.9399999995</v>
      </c>
      <c r="G219" s="14">
        <f>Tasaus[[#This Row],[Kunnallisvero (maksuunpantu), €]]*100/Tasaus[[#This Row],[Tuloveroprosentti 2022]]</f>
        <v>43441149.06329114</v>
      </c>
      <c r="H219" s="272">
        <f>Tasaus[[#This Row],[Verotettava tulo (kunnallisvero), €]]*($E$11/100)</f>
        <v>3201612.6859645578</v>
      </c>
      <c r="I219" s="14">
        <v>655616.76521436812</v>
      </c>
      <c r="J219" s="15">
        <v>555391.04560000007</v>
      </c>
      <c r="K219" s="15">
        <f>SUM(Tasaus[[#This Row],[Laskennallinen kunnallisvero, €]:[Laskennallinen kiinteistövero, €]])</f>
        <v>4412620.4967789259</v>
      </c>
      <c r="L219" s="15">
        <f>Tasaus[[#This Row],[Laskennallinen verotulo yhteensä, €]]/Tasaus[[#This Row],[Asukasluku 31.12.2021]]</f>
        <v>1202.348909204067</v>
      </c>
      <c r="M219" s="34">
        <f>$L$11-Tasaus[[#This Row],[Laskennallinen verotulo yhteensä, €/asukas (=tasausraja)]]</f>
        <v>754.60109079593303</v>
      </c>
      <c r="N219" s="377">
        <f>IF(Tasaus[[#This Row],[Erotus = tasausraja - laskennallinen verotulo, €/asukas]]&gt;0,(Tasaus[[#This Row],[Erotus = tasausraja - laskennallinen verotulo, €/asukas]]*$B$7),(Tasaus[[#This Row],[Erotus = tasausraja - laskennallinen verotulo, €/asukas]]*$B$8))</f>
        <v>679.14098171633975</v>
      </c>
      <c r="O219" s="378">
        <f>Tasaus[[#This Row],[Tasaus,  €/asukas]]*Tasaus[[#This Row],[Asukasluku 31.12.2021]]</f>
        <v>2492447.4028989668</v>
      </c>
      <c r="Q219" s="116"/>
      <c r="R219" s="117"/>
      <c r="S219" s="118"/>
    </row>
    <row r="220" spans="1:19" x14ac:dyDescent="0.25">
      <c r="A220" s="269">
        <v>684</v>
      </c>
      <c r="B220" s="13" t="s">
        <v>580</v>
      </c>
      <c r="C220" s="270">
        <v>38959</v>
      </c>
      <c r="D220" s="271">
        <v>20.5</v>
      </c>
      <c r="E220" s="271">
        <f>Tasaus[[#This Row],[Tuloveroprosentti 2022]]-12.64</f>
        <v>7.8599999999999994</v>
      </c>
      <c r="F220" s="14">
        <v>163092109.63</v>
      </c>
      <c r="G220" s="14">
        <f>Tasaus[[#This Row],[Kunnallisvero (maksuunpantu), €]]*100/Tasaus[[#This Row],[Tuloveroprosentti 2022]]</f>
        <v>795571266.48780489</v>
      </c>
      <c r="H220" s="272">
        <f>Tasaus[[#This Row],[Verotettava tulo (kunnallisvero), €]]*($E$11/100)</f>
        <v>58633602.340151235</v>
      </c>
      <c r="I220" s="14">
        <v>12049017.332482865</v>
      </c>
      <c r="J220" s="15">
        <v>5536749.8237500004</v>
      </c>
      <c r="K220" s="15">
        <f>SUM(Tasaus[[#This Row],[Laskennallinen kunnallisvero, €]:[Laskennallinen kiinteistövero, €]])</f>
        <v>76219369.496384099</v>
      </c>
      <c r="L220" s="15">
        <f>Tasaus[[#This Row],[Laskennallinen verotulo yhteensä, €]]/Tasaus[[#This Row],[Asukasluku 31.12.2021]]</f>
        <v>1956.3995353162068</v>
      </c>
      <c r="M220" s="34">
        <f>$L$11-Tasaus[[#This Row],[Laskennallinen verotulo yhteensä, €/asukas (=tasausraja)]]</f>
        <v>0.55046468379327962</v>
      </c>
      <c r="N220" s="377">
        <f>IF(Tasaus[[#This Row],[Erotus = tasausraja - laskennallinen verotulo, €/asukas]]&gt;0,(Tasaus[[#This Row],[Erotus = tasausraja - laskennallinen verotulo, €/asukas]]*$B$7),(Tasaus[[#This Row],[Erotus = tasausraja - laskennallinen verotulo, €/asukas]]*$B$8))</f>
        <v>0.49541821541395165</v>
      </c>
      <c r="O220" s="378">
        <f>Tasaus[[#This Row],[Tasaus,  €/asukas]]*Tasaus[[#This Row],[Asukasluku 31.12.2021]]</f>
        <v>19300.99825431214</v>
      </c>
      <c r="Q220" s="116"/>
      <c r="R220" s="117"/>
      <c r="S220" s="118"/>
    </row>
    <row r="221" spans="1:19" x14ac:dyDescent="0.25">
      <c r="A221" s="269">
        <v>686</v>
      </c>
      <c r="B221" s="13" t="s">
        <v>581</v>
      </c>
      <c r="C221" s="270">
        <v>3033</v>
      </c>
      <c r="D221" s="271">
        <v>22.499999999999996</v>
      </c>
      <c r="E221" s="271">
        <f>Tasaus[[#This Row],[Tuloveroprosentti 2022]]-12.64</f>
        <v>9.8599999999999959</v>
      </c>
      <c r="F221" s="14">
        <v>9468840.2400000002</v>
      </c>
      <c r="G221" s="14">
        <f>Tasaus[[#This Row],[Kunnallisvero (maksuunpantu), €]]*100/Tasaus[[#This Row],[Tuloveroprosentti 2022]]</f>
        <v>42083734.400000006</v>
      </c>
      <c r="H221" s="272">
        <f>Tasaus[[#This Row],[Verotettava tulo (kunnallisvero), €]]*($E$11/100)</f>
        <v>3101571.2252800013</v>
      </c>
      <c r="I221" s="14">
        <v>726272.95282670076</v>
      </c>
      <c r="J221" s="15">
        <v>554943.49245000002</v>
      </c>
      <c r="K221" s="15">
        <f>SUM(Tasaus[[#This Row],[Laskennallinen kunnallisvero, €]:[Laskennallinen kiinteistövero, €]])</f>
        <v>4382787.6705567017</v>
      </c>
      <c r="L221" s="15">
        <f>Tasaus[[#This Row],[Laskennallinen verotulo yhteensä, €]]/Tasaus[[#This Row],[Asukasluku 31.12.2021]]</f>
        <v>1445.0338511561827</v>
      </c>
      <c r="M221" s="34">
        <f>$L$11-Tasaus[[#This Row],[Laskennallinen verotulo yhteensä, €/asukas (=tasausraja)]]</f>
        <v>511.91614884381738</v>
      </c>
      <c r="N221" s="377">
        <f>IF(Tasaus[[#This Row],[Erotus = tasausraja - laskennallinen verotulo, €/asukas]]&gt;0,(Tasaus[[#This Row],[Erotus = tasausraja - laskennallinen verotulo, €/asukas]]*$B$7),(Tasaus[[#This Row],[Erotus = tasausraja - laskennallinen verotulo, €/asukas]]*$B$8))</f>
        <v>460.72453395943563</v>
      </c>
      <c r="O221" s="378">
        <f>Tasaus[[#This Row],[Tasaus,  €/asukas]]*Tasaus[[#This Row],[Asukasluku 31.12.2021]]</f>
        <v>1397377.5114989683</v>
      </c>
      <c r="Q221" s="116"/>
      <c r="R221" s="117"/>
      <c r="S221" s="118"/>
    </row>
    <row r="222" spans="1:19" x14ac:dyDescent="0.25">
      <c r="A222" s="269">
        <v>687</v>
      </c>
      <c r="B222" s="13" t="s">
        <v>582</v>
      </c>
      <c r="C222" s="270">
        <v>1513</v>
      </c>
      <c r="D222" s="271">
        <v>22</v>
      </c>
      <c r="E222" s="271">
        <f>Tasaus[[#This Row],[Tuloveroprosentti 2022]]-12.64</f>
        <v>9.36</v>
      </c>
      <c r="F222" s="14">
        <v>3835194.94</v>
      </c>
      <c r="G222" s="14">
        <f>Tasaus[[#This Row],[Kunnallisvero (maksuunpantu), €]]*100/Tasaus[[#This Row],[Tuloveroprosentti 2022]]</f>
        <v>17432704.272727273</v>
      </c>
      <c r="H222" s="272">
        <f>Tasaus[[#This Row],[Verotettava tulo (kunnallisvero), €]]*($E$11/100)</f>
        <v>1284790.3049000003</v>
      </c>
      <c r="I222" s="14">
        <v>1298346.5176495707</v>
      </c>
      <c r="J222" s="15">
        <v>204781.36040000001</v>
      </c>
      <c r="K222" s="15">
        <f>SUM(Tasaus[[#This Row],[Laskennallinen kunnallisvero, €]:[Laskennallinen kiinteistövero, €]])</f>
        <v>2787918.1829495714</v>
      </c>
      <c r="L222" s="15">
        <f>Tasaus[[#This Row],[Laskennallinen verotulo yhteensä, €]]/Tasaus[[#This Row],[Asukasluku 31.12.2021]]</f>
        <v>1842.6425531722216</v>
      </c>
      <c r="M222" s="34">
        <f>$L$11-Tasaus[[#This Row],[Laskennallinen verotulo yhteensä, €/asukas (=tasausraja)]]</f>
        <v>114.30744682777845</v>
      </c>
      <c r="N222" s="377">
        <f>IF(Tasaus[[#This Row],[Erotus = tasausraja - laskennallinen verotulo, €/asukas]]&gt;0,(Tasaus[[#This Row],[Erotus = tasausraja - laskennallinen verotulo, €/asukas]]*$B$7),(Tasaus[[#This Row],[Erotus = tasausraja - laskennallinen verotulo, €/asukas]]*$B$8))</f>
        <v>102.87670214500061</v>
      </c>
      <c r="O222" s="378">
        <f>Tasaus[[#This Row],[Tasaus,  €/asukas]]*Tasaus[[#This Row],[Asukasluku 31.12.2021]]</f>
        <v>155652.45034538591</v>
      </c>
      <c r="Q222" s="116"/>
      <c r="R222" s="117"/>
      <c r="S222" s="118"/>
    </row>
    <row r="223" spans="1:19" x14ac:dyDescent="0.25">
      <c r="A223" s="269">
        <v>689</v>
      </c>
      <c r="B223" s="13" t="s">
        <v>583</v>
      </c>
      <c r="C223" s="270">
        <v>3092</v>
      </c>
      <c r="D223" s="271">
        <v>21</v>
      </c>
      <c r="E223" s="271">
        <f>Tasaus[[#This Row],[Tuloveroprosentti 2022]]-12.64</f>
        <v>8.36</v>
      </c>
      <c r="F223" s="14">
        <v>10731329.35</v>
      </c>
      <c r="G223" s="14">
        <f>Tasaus[[#This Row],[Kunnallisvero (maksuunpantu), €]]*100/Tasaus[[#This Row],[Tuloveroprosentti 2022]]</f>
        <v>51101568.333333336</v>
      </c>
      <c r="H223" s="272">
        <f>Tasaus[[#This Row],[Verotettava tulo (kunnallisvero), €]]*($E$11/100)</f>
        <v>3766185.5861666678</v>
      </c>
      <c r="I223" s="14">
        <v>2078158.5048274009</v>
      </c>
      <c r="J223" s="15">
        <v>414275.36440000008</v>
      </c>
      <c r="K223" s="15">
        <f>SUM(Tasaus[[#This Row],[Laskennallinen kunnallisvero, €]:[Laskennallinen kiinteistövero, €]])</f>
        <v>6258619.4553940687</v>
      </c>
      <c r="L223" s="15">
        <f>Tasaus[[#This Row],[Laskennallinen verotulo yhteensä, €]]/Tasaus[[#This Row],[Asukasluku 31.12.2021]]</f>
        <v>2024.1330709553908</v>
      </c>
      <c r="M223" s="34">
        <f>$L$11-Tasaus[[#This Row],[Laskennallinen verotulo yhteensä, €/asukas (=tasausraja)]]</f>
        <v>-67.183070955390804</v>
      </c>
      <c r="N223" s="377">
        <f>IF(Tasaus[[#This Row],[Erotus = tasausraja - laskennallinen verotulo, €/asukas]]&gt;0,(Tasaus[[#This Row],[Erotus = tasausraja - laskennallinen verotulo, €/asukas]]*$B$7),(Tasaus[[#This Row],[Erotus = tasausraja - laskennallinen verotulo, €/asukas]]*$B$8))</f>
        <v>-6.7183070955390809</v>
      </c>
      <c r="O223" s="378">
        <f>Tasaus[[#This Row],[Tasaus,  €/asukas]]*Tasaus[[#This Row],[Asukasluku 31.12.2021]]</f>
        <v>-20773.005539406837</v>
      </c>
      <c r="Q223" s="116"/>
      <c r="R223" s="117"/>
      <c r="S223" s="118"/>
    </row>
    <row r="224" spans="1:19" x14ac:dyDescent="0.25">
      <c r="A224" s="269">
        <v>691</v>
      </c>
      <c r="B224" s="13" t="s">
        <v>584</v>
      </c>
      <c r="C224" s="270">
        <v>2690</v>
      </c>
      <c r="D224" s="271">
        <v>22.5</v>
      </c>
      <c r="E224" s="271">
        <f>Tasaus[[#This Row],[Tuloveroprosentti 2022]]-12.64</f>
        <v>9.86</v>
      </c>
      <c r="F224" s="14">
        <v>7979399.7800000003</v>
      </c>
      <c r="G224" s="14">
        <f>Tasaus[[#This Row],[Kunnallisvero (maksuunpantu), €]]*100/Tasaus[[#This Row],[Tuloveroprosentti 2022]]</f>
        <v>35463999.022222221</v>
      </c>
      <c r="H224" s="272">
        <f>Tasaus[[#This Row],[Verotettava tulo (kunnallisvero), €]]*($E$11/100)</f>
        <v>2613696.7279377785</v>
      </c>
      <c r="I224" s="14">
        <v>423300.27797031798</v>
      </c>
      <c r="J224" s="15">
        <v>328441.08565000002</v>
      </c>
      <c r="K224" s="15">
        <f>SUM(Tasaus[[#This Row],[Laskennallinen kunnallisvero, €]:[Laskennallinen kiinteistövero, €]])</f>
        <v>3365438.091558096</v>
      </c>
      <c r="L224" s="15">
        <f>Tasaus[[#This Row],[Laskennallinen verotulo yhteensä, €]]/Tasaus[[#This Row],[Asukasluku 31.12.2021]]</f>
        <v>1251.0922273450171</v>
      </c>
      <c r="M224" s="34">
        <f>$L$11-Tasaus[[#This Row],[Laskennallinen verotulo yhteensä, €/asukas (=tasausraja)]]</f>
        <v>705.85777265498291</v>
      </c>
      <c r="N224" s="377">
        <f>IF(Tasaus[[#This Row],[Erotus = tasausraja - laskennallinen verotulo, €/asukas]]&gt;0,(Tasaus[[#This Row],[Erotus = tasausraja - laskennallinen verotulo, €/asukas]]*$B$7),(Tasaus[[#This Row],[Erotus = tasausraja - laskennallinen verotulo, €/asukas]]*$B$8))</f>
        <v>635.27199538948469</v>
      </c>
      <c r="O224" s="378">
        <f>Tasaus[[#This Row],[Tasaus,  €/asukas]]*Tasaus[[#This Row],[Asukasluku 31.12.2021]]</f>
        <v>1708881.6675977139</v>
      </c>
      <c r="Q224" s="116"/>
      <c r="R224" s="117"/>
      <c r="S224" s="118"/>
    </row>
    <row r="225" spans="1:19" x14ac:dyDescent="0.25">
      <c r="A225" s="269">
        <v>694</v>
      </c>
      <c r="B225" s="13" t="s">
        <v>585</v>
      </c>
      <c r="C225" s="270">
        <v>28521</v>
      </c>
      <c r="D225" s="271">
        <v>20.5</v>
      </c>
      <c r="E225" s="271">
        <f>Tasaus[[#This Row],[Tuloveroprosentti 2022]]-12.64</f>
        <v>7.8599999999999994</v>
      </c>
      <c r="F225" s="14">
        <v>113950923.88</v>
      </c>
      <c r="G225" s="14">
        <f>Tasaus[[#This Row],[Kunnallisvero (maksuunpantu), €]]*100/Tasaus[[#This Row],[Tuloveroprosentti 2022]]</f>
        <v>555858165.26829267</v>
      </c>
      <c r="H225" s="272">
        <f>Tasaus[[#This Row],[Verotettava tulo (kunnallisvero), €]]*($E$11/100)</f>
        <v>40966746.780273177</v>
      </c>
      <c r="I225" s="14">
        <v>9833326.777514087</v>
      </c>
      <c r="J225" s="15">
        <v>4160837.0737000005</v>
      </c>
      <c r="K225" s="15">
        <f>SUM(Tasaus[[#This Row],[Laskennallinen kunnallisvero, €]:[Laskennallinen kiinteistövero, €]])</f>
        <v>54960910.631487265</v>
      </c>
      <c r="L225" s="15">
        <f>Tasaus[[#This Row],[Laskennallinen verotulo yhteensä, €]]/Tasaus[[#This Row],[Asukasluku 31.12.2021]]</f>
        <v>1927.0330854979582</v>
      </c>
      <c r="M225" s="34">
        <f>$L$11-Tasaus[[#This Row],[Laskennallinen verotulo yhteensä, €/asukas (=tasausraja)]]</f>
        <v>29.916914502041891</v>
      </c>
      <c r="N225" s="377">
        <f>IF(Tasaus[[#This Row],[Erotus = tasausraja - laskennallinen verotulo, €/asukas]]&gt;0,(Tasaus[[#This Row],[Erotus = tasausraja - laskennallinen verotulo, €/asukas]]*$B$7),(Tasaus[[#This Row],[Erotus = tasausraja - laskennallinen verotulo, €/asukas]]*$B$8))</f>
        <v>26.925223051837701</v>
      </c>
      <c r="O225" s="378">
        <f>Tasaus[[#This Row],[Tasaus,  €/asukas]]*Tasaus[[#This Row],[Asukasluku 31.12.2021]]</f>
        <v>767934.28666146309</v>
      </c>
      <c r="Q225" s="116"/>
      <c r="R225" s="117"/>
      <c r="S225" s="118"/>
    </row>
    <row r="226" spans="1:19" x14ac:dyDescent="0.25">
      <c r="A226" s="269">
        <v>697</v>
      </c>
      <c r="B226" s="13" t="s">
        <v>586</v>
      </c>
      <c r="C226" s="270">
        <v>1210</v>
      </c>
      <c r="D226" s="271">
        <v>22</v>
      </c>
      <c r="E226" s="271">
        <f>Tasaus[[#This Row],[Tuloveroprosentti 2022]]-12.64</f>
        <v>9.36</v>
      </c>
      <c r="F226" s="14">
        <v>3823159.4</v>
      </c>
      <c r="G226" s="14">
        <f>Tasaus[[#This Row],[Kunnallisvero (maksuunpantu), €]]*100/Tasaus[[#This Row],[Tuloveroprosentti 2022]]</f>
        <v>17377997.272727273</v>
      </c>
      <c r="H226" s="272">
        <f>Tasaus[[#This Row],[Verotettava tulo (kunnallisvero), €]]*($E$11/100)</f>
        <v>1280758.3990000002</v>
      </c>
      <c r="I226" s="14">
        <v>431639.53803120187</v>
      </c>
      <c r="J226" s="15">
        <v>189148.22810000001</v>
      </c>
      <c r="K226" s="15">
        <f>SUM(Tasaus[[#This Row],[Laskennallinen kunnallisvero, €]:[Laskennallinen kiinteistövero, €]])</f>
        <v>1901546.165131202</v>
      </c>
      <c r="L226" s="15">
        <f>Tasaus[[#This Row],[Laskennallinen verotulo yhteensä, €]]/Tasaus[[#This Row],[Asukasluku 31.12.2021]]</f>
        <v>1571.5257563067785</v>
      </c>
      <c r="M226" s="34">
        <f>$L$11-Tasaus[[#This Row],[Laskennallinen verotulo yhteensä, €/asukas (=tasausraja)]]</f>
        <v>385.42424369322157</v>
      </c>
      <c r="N226" s="377">
        <f>IF(Tasaus[[#This Row],[Erotus = tasausraja - laskennallinen verotulo, €/asukas]]&gt;0,(Tasaus[[#This Row],[Erotus = tasausraja - laskennallinen verotulo, €/asukas]]*$B$7),(Tasaus[[#This Row],[Erotus = tasausraja - laskennallinen verotulo, €/asukas]]*$B$8))</f>
        <v>346.88181932389944</v>
      </c>
      <c r="O226" s="378">
        <f>Tasaus[[#This Row],[Tasaus,  €/asukas]]*Tasaus[[#This Row],[Asukasluku 31.12.2021]]</f>
        <v>419727.00138191832</v>
      </c>
      <c r="Q226" s="116"/>
      <c r="R226" s="117"/>
      <c r="S226" s="118"/>
    </row>
    <row r="227" spans="1:19" x14ac:dyDescent="0.25">
      <c r="A227" s="269">
        <v>698</v>
      </c>
      <c r="B227" s="13" t="s">
        <v>587</v>
      </c>
      <c r="C227" s="270">
        <v>64180</v>
      </c>
      <c r="D227" s="271">
        <v>21.5</v>
      </c>
      <c r="E227" s="271">
        <f>Tasaus[[#This Row],[Tuloveroprosentti 2022]]-12.64</f>
        <v>8.86</v>
      </c>
      <c r="F227" s="14">
        <v>247949782.93000001</v>
      </c>
      <c r="G227" s="14">
        <f>Tasaus[[#This Row],[Kunnallisvero (maksuunpantu), €]]*100/Tasaus[[#This Row],[Tuloveroprosentti 2022]]</f>
        <v>1153254804.3255813</v>
      </c>
      <c r="H227" s="272">
        <f>Tasaus[[#This Row],[Verotettava tulo (kunnallisvero), €]]*($E$11/100)</f>
        <v>84994879.078795359</v>
      </c>
      <c r="I227" s="14">
        <v>12108739.434797036</v>
      </c>
      <c r="J227" s="15">
        <v>9934320.0847500004</v>
      </c>
      <c r="K227" s="15">
        <f>SUM(Tasaus[[#This Row],[Laskennallinen kunnallisvero, €]:[Laskennallinen kiinteistövero, €]])</f>
        <v>107037938.59834239</v>
      </c>
      <c r="L227" s="15">
        <f>Tasaus[[#This Row],[Laskennallinen verotulo yhteensä, €]]/Tasaus[[#This Row],[Asukasluku 31.12.2021]]</f>
        <v>1667.7771673160235</v>
      </c>
      <c r="M227" s="34">
        <f>$L$11-Tasaus[[#This Row],[Laskennallinen verotulo yhteensä, €/asukas (=tasausraja)]]</f>
        <v>289.17283268397659</v>
      </c>
      <c r="N227" s="377">
        <f>IF(Tasaus[[#This Row],[Erotus = tasausraja - laskennallinen verotulo, €/asukas]]&gt;0,(Tasaus[[#This Row],[Erotus = tasausraja - laskennallinen verotulo, €/asukas]]*$B$7),(Tasaus[[#This Row],[Erotus = tasausraja - laskennallinen verotulo, €/asukas]]*$B$8))</f>
        <v>260.25554941557897</v>
      </c>
      <c r="O227" s="378">
        <f>Tasaus[[#This Row],[Tasaus,  €/asukas]]*Tasaus[[#This Row],[Asukasluku 31.12.2021]]</f>
        <v>16703201.161491858</v>
      </c>
      <c r="Q227" s="116"/>
      <c r="R227" s="117"/>
      <c r="S227" s="118"/>
    </row>
    <row r="228" spans="1:19" x14ac:dyDescent="0.25">
      <c r="A228" s="269">
        <v>700</v>
      </c>
      <c r="B228" s="13" t="s">
        <v>588</v>
      </c>
      <c r="C228" s="270">
        <v>4913</v>
      </c>
      <c r="D228" s="271">
        <v>20.5</v>
      </c>
      <c r="E228" s="271">
        <f>Tasaus[[#This Row],[Tuloveroprosentti 2022]]-12.64</f>
        <v>7.8599999999999994</v>
      </c>
      <c r="F228" s="14">
        <v>18159778.300000001</v>
      </c>
      <c r="G228" s="14">
        <f>Tasaus[[#This Row],[Kunnallisvero (maksuunpantu), €]]*100/Tasaus[[#This Row],[Tuloveroprosentti 2022]]</f>
        <v>88584284.390243903</v>
      </c>
      <c r="H228" s="272">
        <f>Tasaus[[#This Row],[Verotettava tulo (kunnallisvero), €]]*($E$11/100)</f>
        <v>6528661.7595609771</v>
      </c>
      <c r="I228" s="14">
        <v>1484568.8302174949</v>
      </c>
      <c r="J228" s="15">
        <v>1044028.0818500001</v>
      </c>
      <c r="K228" s="15">
        <f>SUM(Tasaus[[#This Row],[Laskennallinen kunnallisvero, €]:[Laskennallinen kiinteistövero, €]])</f>
        <v>9057258.6716284715</v>
      </c>
      <c r="L228" s="15">
        <f>Tasaus[[#This Row],[Laskennallinen verotulo yhteensä, €]]/Tasaus[[#This Row],[Asukasluku 31.12.2021]]</f>
        <v>1843.5291413858074</v>
      </c>
      <c r="M228" s="34">
        <f>$L$11-Tasaus[[#This Row],[Laskennallinen verotulo yhteensä, €/asukas (=tasausraja)]]</f>
        <v>113.42085861419264</v>
      </c>
      <c r="N228" s="377">
        <f>IF(Tasaus[[#This Row],[Erotus = tasausraja - laskennallinen verotulo, €/asukas]]&gt;0,(Tasaus[[#This Row],[Erotus = tasausraja - laskennallinen verotulo, €/asukas]]*$B$7),(Tasaus[[#This Row],[Erotus = tasausraja - laskennallinen verotulo, €/asukas]]*$B$8))</f>
        <v>102.07877275277338</v>
      </c>
      <c r="O228" s="378">
        <f>Tasaus[[#This Row],[Tasaus,  €/asukas]]*Tasaus[[#This Row],[Asukasluku 31.12.2021]]</f>
        <v>501513.01053437561</v>
      </c>
      <c r="Q228" s="116"/>
      <c r="R228" s="117"/>
      <c r="S228" s="118"/>
    </row>
    <row r="229" spans="1:19" x14ac:dyDescent="0.25">
      <c r="A229" s="269">
        <v>702</v>
      </c>
      <c r="B229" s="13" t="s">
        <v>589</v>
      </c>
      <c r="C229" s="270">
        <v>4155</v>
      </c>
      <c r="D229" s="271">
        <v>22</v>
      </c>
      <c r="E229" s="271">
        <f>Tasaus[[#This Row],[Tuloveroprosentti 2022]]-12.64</f>
        <v>9.36</v>
      </c>
      <c r="F229" s="14">
        <v>13287354.789999999</v>
      </c>
      <c r="G229" s="14">
        <f>Tasaus[[#This Row],[Kunnallisvero (maksuunpantu), €]]*100/Tasaus[[#This Row],[Tuloveroprosentti 2022]]</f>
        <v>60397067.227272727</v>
      </c>
      <c r="H229" s="272">
        <f>Tasaus[[#This Row],[Verotettava tulo (kunnallisvero), €]]*($E$11/100)</f>
        <v>4451263.854650001</v>
      </c>
      <c r="I229" s="14">
        <v>1470508.4016467317</v>
      </c>
      <c r="J229" s="15">
        <v>913992.93715000013</v>
      </c>
      <c r="K229" s="15">
        <f>SUM(Tasaus[[#This Row],[Laskennallinen kunnallisvero, €]:[Laskennallinen kiinteistövero, €]])</f>
        <v>6835765.1934467331</v>
      </c>
      <c r="L229" s="15">
        <f>Tasaus[[#This Row],[Laskennallinen verotulo yhteensä, €]]/Tasaus[[#This Row],[Asukasluku 31.12.2021]]</f>
        <v>1645.1901789282149</v>
      </c>
      <c r="M229" s="34">
        <f>$L$11-Tasaus[[#This Row],[Laskennallinen verotulo yhteensä, €/asukas (=tasausraja)]]</f>
        <v>311.75982107178515</v>
      </c>
      <c r="N229" s="377">
        <f>IF(Tasaus[[#This Row],[Erotus = tasausraja - laskennallinen verotulo, €/asukas]]&gt;0,(Tasaus[[#This Row],[Erotus = tasausraja - laskennallinen verotulo, €/asukas]]*$B$7),(Tasaus[[#This Row],[Erotus = tasausraja - laskennallinen verotulo, €/asukas]]*$B$8))</f>
        <v>280.58383896460663</v>
      </c>
      <c r="O229" s="378">
        <f>Tasaus[[#This Row],[Tasaus,  €/asukas]]*Tasaus[[#This Row],[Asukasluku 31.12.2021]]</f>
        <v>1165825.8508979406</v>
      </c>
      <c r="Q229" s="116"/>
      <c r="R229" s="117"/>
      <c r="S229" s="118"/>
    </row>
    <row r="230" spans="1:19" x14ac:dyDescent="0.25">
      <c r="A230" s="269">
        <v>704</v>
      </c>
      <c r="B230" s="13" t="s">
        <v>590</v>
      </c>
      <c r="C230" s="270">
        <v>6379</v>
      </c>
      <c r="D230" s="271">
        <v>19.75</v>
      </c>
      <c r="E230" s="271">
        <f>Tasaus[[#This Row],[Tuloveroprosentti 2022]]-12.64</f>
        <v>7.1099999999999994</v>
      </c>
      <c r="F230" s="14">
        <v>25403158.109999999</v>
      </c>
      <c r="G230" s="14">
        <f>Tasaus[[#This Row],[Kunnallisvero (maksuunpantu), €]]*100/Tasaus[[#This Row],[Tuloveroprosentti 2022]]</f>
        <v>128623585.3670886</v>
      </c>
      <c r="H230" s="272">
        <f>Tasaus[[#This Row],[Verotettava tulo (kunnallisvero), €]]*($E$11/100)</f>
        <v>9479558.2415544316</v>
      </c>
      <c r="I230" s="14">
        <v>1017863.8912944308</v>
      </c>
      <c r="J230" s="15">
        <v>753008.31475000014</v>
      </c>
      <c r="K230" s="15">
        <f>SUM(Tasaus[[#This Row],[Laskennallinen kunnallisvero, €]:[Laskennallinen kiinteistövero, €]])</f>
        <v>11250430.447598863</v>
      </c>
      <c r="L230" s="15">
        <f>Tasaus[[#This Row],[Laskennallinen verotulo yhteensä, €]]/Tasaus[[#This Row],[Asukasluku 31.12.2021]]</f>
        <v>1763.6667890890208</v>
      </c>
      <c r="M230" s="34">
        <f>$L$11-Tasaus[[#This Row],[Laskennallinen verotulo yhteensä, €/asukas (=tasausraja)]]</f>
        <v>193.28321091097928</v>
      </c>
      <c r="N230" s="377">
        <f>IF(Tasaus[[#This Row],[Erotus = tasausraja - laskennallinen verotulo, €/asukas]]&gt;0,(Tasaus[[#This Row],[Erotus = tasausraja - laskennallinen verotulo, €/asukas]]*$B$7),(Tasaus[[#This Row],[Erotus = tasausraja - laskennallinen verotulo, €/asukas]]*$B$8))</f>
        <v>173.95488981988134</v>
      </c>
      <c r="O230" s="378">
        <f>Tasaus[[#This Row],[Tasaus,  €/asukas]]*Tasaus[[#This Row],[Asukasluku 31.12.2021]]</f>
        <v>1109658.2421610232</v>
      </c>
      <c r="Q230" s="116"/>
      <c r="R230" s="117"/>
      <c r="S230" s="118"/>
    </row>
    <row r="231" spans="1:19" x14ac:dyDescent="0.25">
      <c r="A231" s="269">
        <v>707</v>
      </c>
      <c r="B231" s="13" t="s">
        <v>591</v>
      </c>
      <c r="C231" s="270">
        <v>2032</v>
      </c>
      <c r="D231" s="271">
        <v>21.500000000000004</v>
      </c>
      <c r="E231" s="271">
        <f>Tasaus[[#This Row],[Tuloveroprosentti 2022]]-12.64</f>
        <v>8.860000000000003</v>
      </c>
      <c r="F231" s="14">
        <v>5069301.97</v>
      </c>
      <c r="G231" s="14">
        <f>Tasaus[[#This Row],[Kunnallisvero (maksuunpantu), €]]*100/Tasaus[[#This Row],[Tuloveroprosentti 2022]]</f>
        <v>23578148.697674416</v>
      </c>
      <c r="H231" s="272">
        <f>Tasaus[[#This Row],[Verotettava tulo (kunnallisvero), €]]*($E$11/100)</f>
        <v>1737709.5590186049</v>
      </c>
      <c r="I231" s="14">
        <v>473104.2573524653</v>
      </c>
      <c r="J231" s="15">
        <v>351464.70825000003</v>
      </c>
      <c r="K231" s="15">
        <f>SUM(Tasaus[[#This Row],[Laskennallinen kunnallisvero, €]:[Laskennallinen kiinteistövero, €]])</f>
        <v>2562278.5246210704</v>
      </c>
      <c r="L231" s="15">
        <f>Tasaus[[#This Row],[Laskennallinen verotulo yhteensä, €]]/Tasaus[[#This Row],[Asukasluku 31.12.2021]]</f>
        <v>1260.963840856826</v>
      </c>
      <c r="M231" s="34">
        <f>$L$11-Tasaus[[#This Row],[Laskennallinen verotulo yhteensä, €/asukas (=tasausraja)]]</f>
        <v>695.98615914317406</v>
      </c>
      <c r="N231" s="377">
        <f>IF(Tasaus[[#This Row],[Erotus = tasausraja - laskennallinen verotulo, €/asukas]]&gt;0,(Tasaus[[#This Row],[Erotus = tasausraja - laskennallinen verotulo, €/asukas]]*$B$7),(Tasaus[[#This Row],[Erotus = tasausraja - laskennallinen verotulo, €/asukas]]*$B$8))</f>
        <v>626.38754322885666</v>
      </c>
      <c r="O231" s="378">
        <f>Tasaus[[#This Row],[Tasaus,  €/asukas]]*Tasaus[[#This Row],[Asukasluku 31.12.2021]]</f>
        <v>1272819.4878410366</v>
      </c>
      <c r="Q231" s="116"/>
      <c r="R231" s="117"/>
      <c r="S231" s="118"/>
    </row>
    <row r="232" spans="1:19" x14ac:dyDescent="0.25">
      <c r="A232" s="269">
        <v>710</v>
      </c>
      <c r="B232" s="13" t="s">
        <v>232</v>
      </c>
      <c r="C232" s="270">
        <v>27484</v>
      </c>
      <c r="D232" s="271">
        <v>22</v>
      </c>
      <c r="E232" s="271">
        <f>Tasaus[[#This Row],[Tuloveroprosentti 2022]]-12.64</f>
        <v>9.36</v>
      </c>
      <c r="F232" s="14">
        <v>109234648.31999999</v>
      </c>
      <c r="G232" s="14">
        <f>Tasaus[[#This Row],[Kunnallisvero (maksuunpantu), €]]*100/Tasaus[[#This Row],[Tuloveroprosentti 2022]]</f>
        <v>496521128.72727275</v>
      </c>
      <c r="H232" s="272">
        <f>Tasaus[[#This Row],[Verotettava tulo (kunnallisvero), €]]*($E$11/100)</f>
        <v>36593607.18720001</v>
      </c>
      <c r="I232" s="14">
        <v>3683388.6023479584</v>
      </c>
      <c r="J232" s="15">
        <v>5240544.6621000003</v>
      </c>
      <c r="K232" s="15">
        <f>SUM(Tasaus[[#This Row],[Laskennallinen kunnallisvero, €]:[Laskennallinen kiinteistövero, €]])</f>
        <v>45517540.451647967</v>
      </c>
      <c r="L232" s="15">
        <f>Tasaus[[#This Row],[Laskennallinen verotulo yhteensä, €]]/Tasaus[[#This Row],[Asukasluku 31.12.2021]]</f>
        <v>1656.1468655089495</v>
      </c>
      <c r="M232" s="34">
        <f>$L$11-Tasaus[[#This Row],[Laskennallinen verotulo yhteensä, €/asukas (=tasausraja)]]</f>
        <v>300.80313449105051</v>
      </c>
      <c r="N232" s="377">
        <f>IF(Tasaus[[#This Row],[Erotus = tasausraja - laskennallinen verotulo, €/asukas]]&gt;0,(Tasaus[[#This Row],[Erotus = tasausraja - laskennallinen verotulo, €/asukas]]*$B$7),(Tasaus[[#This Row],[Erotus = tasausraja - laskennallinen verotulo, €/asukas]]*$B$8))</f>
        <v>270.72282104194545</v>
      </c>
      <c r="O232" s="378">
        <f>Tasaus[[#This Row],[Tasaus,  €/asukas]]*Tasaus[[#This Row],[Asukasluku 31.12.2021]]</f>
        <v>7440546.0135168284</v>
      </c>
      <c r="Q232" s="116"/>
      <c r="R232" s="117"/>
      <c r="S232" s="118"/>
    </row>
    <row r="233" spans="1:19" x14ac:dyDescent="0.25">
      <c r="A233" s="269">
        <v>729</v>
      </c>
      <c r="B233" s="13" t="s">
        <v>592</v>
      </c>
      <c r="C233" s="270">
        <v>9117</v>
      </c>
      <c r="D233" s="271">
        <v>22</v>
      </c>
      <c r="E233" s="271">
        <f>Tasaus[[#This Row],[Tuloveroprosentti 2022]]-12.64</f>
        <v>9.36</v>
      </c>
      <c r="F233" s="14">
        <v>27345716.539999999</v>
      </c>
      <c r="G233" s="14">
        <f>Tasaus[[#This Row],[Kunnallisvero (maksuunpantu), €]]*100/Tasaus[[#This Row],[Tuloveroprosentti 2022]]</f>
        <v>124298711.54545455</v>
      </c>
      <c r="H233" s="272">
        <f>Tasaus[[#This Row],[Verotettava tulo (kunnallisvero), €]]*($E$11/100)</f>
        <v>9160815.0409000013</v>
      </c>
      <c r="I233" s="14">
        <v>1977069.618140449</v>
      </c>
      <c r="J233" s="15">
        <v>1424563.62145</v>
      </c>
      <c r="K233" s="15">
        <f>SUM(Tasaus[[#This Row],[Laskennallinen kunnallisvero, €]:[Laskennallinen kiinteistövero, €]])</f>
        <v>12562448.280490451</v>
      </c>
      <c r="L233" s="15">
        <f>Tasaus[[#This Row],[Laskennallinen verotulo yhteensä, €]]/Tasaus[[#This Row],[Asukasluku 31.12.2021]]</f>
        <v>1377.9146956773554</v>
      </c>
      <c r="M233" s="34">
        <f>$L$11-Tasaus[[#This Row],[Laskennallinen verotulo yhteensä, €/asukas (=tasausraja)]]</f>
        <v>579.03530432264461</v>
      </c>
      <c r="N233" s="377">
        <f>IF(Tasaus[[#This Row],[Erotus = tasausraja - laskennallinen verotulo, €/asukas]]&gt;0,(Tasaus[[#This Row],[Erotus = tasausraja - laskennallinen verotulo, €/asukas]]*$B$7),(Tasaus[[#This Row],[Erotus = tasausraja - laskennallinen verotulo, €/asukas]]*$B$8))</f>
        <v>521.13177389038015</v>
      </c>
      <c r="O233" s="378">
        <f>Tasaus[[#This Row],[Tasaus,  €/asukas]]*Tasaus[[#This Row],[Asukasluku 31.12.2021]]</f>
        <v>4751158.3825585954</v>
      </c>
      <c r="Q233" s="116"/>
      <c r="R233" s="117"/>
      <c r="S233" s="118"/>
    </row>
    <row r="234" spans="1:19" x14ac:dyDescent="0.25">
      <c r="A234" s="269">
        <v>732</v>
      </c>
      <c r="B234" s="13" t="s">
        <v>593</v>
      </c>
      <c r="C234" s="270">
        <v>3416</v>
      </c>
      <c r="D234" s="271">
        <v>20.25</v>
      </c>
      <c r="E234" s="271">
        <f>Tasaus[[#This Row],[Tuloveroprosentti 2022]]-12.64</f>
        <v>7.6099999999999994</v>
      </c>
      <c r="F234" s="14">
        <v>9736398.6400000006</v>
      </c>
      <c r="G234" s="14">
        <f>Tasaus[[#This Row],[Kunnallisvero (maksuunpantu), €]]*100/Tasaus[[#This Row],[Tuloveroprosentti 2022]]</f>
        <v>48080980.938271604</v>
      </c>
      <c r="H234" s="272">
        <f>Tasaus[[#This Row],[Verotettava tulo (kunnallisvero), €]]*($E$11/100)</f>
        <v>3543568.2951506181</v>
      </c>
      <c r="I234" s="14">
        <v>1032262.8537478916</v>
      </c>
      <c r="J234" s="15">
        <v>611390.58175000013</v>
      </c>
      <c r="K234" s="15">
        <f>SUM(Tasaus[[#This Row],[Laskennallinen kunnallisvero, €]:[Laskennallinen kiinteistövero, €]])</f>
        <v>5187221.7306485092</v>
      </c>
      <c r="L234" s="15">
        <f>Tasaus[[#This Row],[Laskennallinen verotulo yhteensä, €]]/Tasaus[[#This Row],[Asukasluku 31.12.2021]]</f>
        <v>1518.5075323912497</v>
      </c>
      <c r="M234" s="34">
        <f>$L$11-Tasaus[[#This Row],[Laskennallinen verotulo yhteensä, €/asukas (=tasausraja)]]</f>
        <v>438.44246760875035</v>
      </c>
      <c r="N234" s="377">
        <f>IF(Tasaus[[#This Row],[Erotus = tasausraja - laskennallinen verotulo, €/asukas]]&gt;0,(Tasaus[[#This Row],[Erotus = tasausraja - laskennallinen verotulo, €/asukas]]*$B$7),(Tasaus[[#This Row],[Erotus = tasausraja - laskennallinen verotulo, €/asukas]]*$B$8))</f>
        <v>394.59822084787533</v>
      </c>
      <c r="O234" s="378">
        <f>Tasaus[[#This Row],[Tasaus,  €/asukas]]*Tasaus[[#This Row],[Asukasluku 31.12.2021]]</f>
        <v>1347947.522416342</v>
      </c>
      <c r="Q234" s="116"/>
      <c r="R234" s="117"/>
      <c r="S234" s="118"/>
    </row>
    <row r="235" spans="1:19" x14ac:dyDescent="0.25">
      <c r="A235" s="269">
        <v>734</v>
      </c>
      <c r="B235" s="13" t="s">
        <v>594</v>
      </c>
      <c r="C235" s="270">
        <v>51400</v>
      </c>
      <c r="D235" s="271">
        <v>20.75</v>
      </c>
      <c r="E235" s="271">
        <f>Tasaus[[#This Row],[Tuloveroprosentti 2022]]-12.64</f>
        <v>8.11</v>
      </c>
      <c r="F235" s="14">
        <v>181695038.44999999</v>
      </c>
      <c r="G235" s="14">
        <f>Tasaus[[#This Row],[Kunnallisvero (maksuunpantu), €]]*100/Tasaus[[#This Row],[Tuloveroprosentti 2022]]</f>
        <v>875638739.51807225</v>
      </c>
      <c r="H235" s="272">
        <f>Tasaus[[#This Row],[Verotettava tulo (kunnallisvero), €]]*($E$11/100)</f>
        <v>64534575.102481939</v>
      </c>
      <c r="I235" s="14">
        <v>11564058.798106335</v>
      </c>
      <c r="J235" s="15">
        <v>7978499.7592500011</v>
      </c>
      <c r="K235" s="15">
        <f>SUM(Tasaus[[#This Row],[Laskennallinen kunnallisvero, €]:[Laskennallinen kiinteistövero, €]])</f>
        <v>84077133.659838274</v>
      </c>
      <c r="L235" s="15">
        <f>Tasaus[[#This Row],[Laskennallinen verotulo yhteensä, €]]/Tasaus[[#This Row],[Asukasluku 31.12.2021]]</f>
        <v>1635.7418999968536</v>
      </c>
      <c r="M235" s="34">
        <f>$L$11-Tasaus[[#This Row],[Laskennallinen verotulo yhteensä, €/asukas (=tasausraja)]]</f>
        <v>321.20810000314646</v>
      </c>
      <c r="N235" s="377">
        <f>IF(Tasaus[[#This Row],[Erotus = tasausraja - laskennallinen verotulo, €/asukas]]&gt;0,(Tasaus[[#This Row],[Erotus = tasausraja - laskennallinen verotulo, €/asukas]]*$B$7),(Tasaus[[#This Row],[Erotus = tasausraja - laskennallinen verotulo, €/asukas]]*$B$8))</f>
        <v>289.08729000283182</v>
      </c>
      <c r="O235" s="378">
        <f>Tasaus[[#This Row],[Tasaus,  €/asukas]]*Tasaus[[#This Row],[Asukasluku 31.12.2021]]</f>
        <v>14859086.706145555</v>
      </c>
      <c r="Q235" s="116"/>
      <c r="R235" s="117"/>
      <c r="S235" s="118"/>
    </row>
    <row r="236" spans="1:19" x14ac:dyDescent="0.25">
      <c r="A236" s="269">
        <v>738</v>
      </c>
      <c r="B236" s="13" t="s">
        <v>595</v>
      </c>
      <c r="C236" s="270">
        <v>2959</v>
      </c>
      <c r="D236" s="271">
        <v>21.5</v>
      </c>
      <c r="E236" s="271">
        <f>Tasaus[[#This Row],[Tuloveroprosentti 2022]]-12.64</f>
        <v>8.86</v>
      </c>
      <c r="F236" s="14">
        <v>10937271.68</v>
      </c>
      <c r="G236" s="14">
        <f>Tasaus[[#This Row],[Kunnallisvero (maksuunpantu), €]]*100/Tasaus[[#This Row],[Tuloveroprosentti 2022]]</f>
        <v>50871031.069767445</v>
      </c>
      <c r="H236" s="272">
        <f>Tasaus[[#This Row],[Verotettava tulo (kunnallisvero), €]]*($E$11/100)</f>
        <v>3749194.9898418617</v>
      </c>
      <c r="I236" s="14">
        <v>492351.08993540012</v>
      </c>
      <c r="J236" s="15">
        <v>552753.19085000001</v>
      </c>
      <c r="K236" s="15">
        <f>SUM(Tasaus[[#This Row],[Laskennallinen kunnallisvero, €]:[Laskennallinen kiinteistövero, €]])</f>
        <v>4794299.2706272621</v>
      </c>
      <c r="L236" s="15">
        <f>Tasaus[[#This Row],[Laskennallinen verotulo yhteensä, €]]/Tasaus[[#This Row],[Asukasluku 31.12.2021]]</f>
        <v>1620.243078954803</v>
      </c>
      <c r="M236" s="34">
        <f>$L$11-Tasaus[[#This Row],[Laskennallinen verotulo yhteensä, €/asukas (=tasausraja)]]</f>
        <v>336.70692104519708</v>
      </c>
      <c r="N236" s="377">
        <f>IF(Tasaus[[#This Row],[Erotus = tasausraja - laskennallinen verotulo, €/asukas]]&gt;0,(Tasaus[[#This Row],[Erotus = tasausraja - laskennallinen verotulo, €/asukas]]*$B$7),(Tasaus[[#This Row],[Erotus = tasausraja - laskennallinen verotulo, €/asukas]]*$B$8))</f>
        <v>303.0362289406774</v>
      </c>
      <c r="O236" s="378">
        <f>Tasaus[[#This Row],[Tasaus,  €/asukas]]*Tasaus[[#This Row],[Asukasluku 31.12.2021]]</f>
        <v>896684.20143546443</v>
      </c>
      <c r="Q236" s="116"/>
      <c r="R236" s="117"/>
      <c r="S236" s="118"/>
    </row>
    <row r="237" spans="1:19" x14ac:dyDescent="0.25">
      <c r="A237" s="269">
        <v>739</v>
      </c>
      <c r="B237" s="13" t="s">
        <v>596</v>
      </c>
      <c r="C237" s="270">
        <v>3261</v>
      </c>
      <c r="D237" s="271">
        <v>21.5</v>
      </c>
      <c r="E237" s="271">
        <f>Tasaus[[#This Row],[Tuloveroprosentti 2022]]-12.64</f>
        <v>8.86</v>
      </c>
      <c r="F237" s="14">
        <v>10320619.279999999</v>
      </c>
      <c r="G237" s="14">
        <f>Tasaus[[#This Row],[Kunnallisvero (maksuunpantu), €]]*100/Tasaus[[#This Row],[Tuloveroprosentti 2022]]</f>
        <v>48002880.372093014</v>
      </c>
      <c r="H237" s="272">
        <f>Tasaus[[#This Row],[Verotettava tulo (kunnallisvero), €]]*($E$11/100)</f>
        <v>3537812.2834232561</v>
      </c>
      <c r="I237" s="14">
        <v>848195.29040563887</v>
      </c>
      <c r="J237" s="15">
        <v>783330.69670000009</v>
      </c>
      <c r="K237" s="15">
        <f>SUM(Tasaus[[#This Row],[Laskennallinen kunnallisvero, €]:[Laskennallinen kiinteistövero, €]])</f>
        <v>5169338.2705288948</v>
      </c>
      <c r="L237" s="15">
        <f>Tasaus[[#This Row],[Laskennallinen verotulo yhteensä, €]]/Tasaus[[#This Row],[Asukasluku 31.12.2021]]</f>
        <v>1585.2003282823964</v>
      </c>
      <c r="M237" s="34">
        <f>$L$11-Tasaus[[#This Row],[Laskennallinen verotulo yhteensä, €/asukas (=tasausraja)]]</f>
        <v>371.74967171760363</v>
      </c>
      <c r="N237" s="377">
        <f>IF(Tasaus[[#This Row],[Erotus = tasausraja - laskennallinen verotulo, €/asukas]]&gt;0,(Tasaus[[#This Row],[Erotus = tasausraja - laskennallinen verotulo, €/asukas]]*$B$7),(Tasaus[[#This Row],[Erotus = tasausraja - laskennallinen verotulo, €/asukas]]*$B$8))</f>
        <v>334.5747045458433</v>
      </c>
      <c r="O237" s="378">
        <f>Tasaus[[#This Row],[Tasaus,  €/asukas]]*Tasaus[[#This Row],[Asukasluku 31.12.2021]]</f>
        <v>1091048.1115239949</v>
      </c>
      <c r="Q237" s="116"/>
      <c r="R237" s="117"/>
      <c r="S237" s="118"/>
    </row>
    <row r="238" spans="1:19" x14ac:dyDescent="0.25">
      <c r="A238" s="269">
        <v>740</v>
      </c>
      <c r="B238" s="13" t="s">
        <v>597</v>
      </c>
      <c r="C238" s="270">
        <v>32547</v>
      </c>
      <c r="D238" s="271">
        <v>22</v>
      </c>
      <c r="E238" s="271">
        <f>Tasaus[[#This Row],[Tuloveroprosentti 2022]]-12.64</f>
        <v>9.36</v>
      </c>
      <c r="F238" s="14">
        <v>116622887.23</v>
      </c>
      <c r="G238" s="14">
        <f>Tasaus[[#This Row],[Kunnallisvero (maksuunpantu), €]]*100/Tasaus[[#This Row],[Tuloveroprosentti 2022]]</f>
        <v>530104032.86363637</v>
      </c>
      <c r="H238" s="272">
        <f>Tasaus[[#This Row],[Verotettava tulo (kunnallisvero), €]]*($E$11/100)</f>
        <v>39068667.222050011</v>
      </c>
      <c r="I238" s="14">
        <v>8566223.8530982248</v>
      </c>
      <c r="J238" s="15">
        <v>5659925.1213500006</v>
      </c>
      <c r="K238" s="15">
        <f>SUM(Tasaus[[#This Row],[Laskennallinen kunnallisvero, €]:[Laskennallinen kiinteistövero, €]])</f>
        <v>53294816.196498238</v>
      </c>
      <c r="L238" s="15">
        <f>Tasaus[[#This Row],[Laskennallinen verotulo yhteensä, €]]/Tasaus[[#This Row],[Asukasluku 31.12.2021]]</f>
        <v>1637.4724612559755</v>
      </c>
      <c r="M238" s="34">
        <f>$L$11-Tasaus[[#This Row],[Laskennallinen verotulo yhteensä, €/asukas (=tasausraja)]]</f>
        <v>319.47753874402451</v>
      </c>
      <c r="N238" s="377">
        <f>IF(Tasaus[[#This Row],[Erotus = tasausraja - laskennallinen verotulo, €/asukas]]&gt;0,(Tasaus[[#This Row],[Erotus = tasausraja - laskennallinen verotulo, €/asukas]]*$B$7),(Tasaus[[#This Row],[Erotus = tasausraja - laskennallinen verotulo, €/asukas]]*$B$8))</f>
        <v>287.52978486962206</v>
      </c>
      <c r="O238" s="378">
        <f>Tasaus[[#This Row],[Tasaus,  €/asukas]]*Tasaus[[#This Row],[Asukasluku 31.12.2021]]</f>
        <v>9358231.9081515893</v>
      </c>
      <c r="Q238" s="116"/>
      <c r="R238" s="117"/>
      <c r="S238" s="118"/>
    </row>
    <row r="239" spans="1:19" x14ac:dyDescent="0.25">
      <c r="A239" s="269">
        <v>742</v>
      </c>
      <c r="B239" s="13" t="s">
        <v>598</v>
      </c>
      <c r="C239" s="270">
        <v>1009</v>
      </c>
      <c r="D239" s="271">
        <v>21.75</v>
      </c>
      <c r="E239" s="271">
        <f>Tasaus[[#This Row],[Tuloveroprosentti 2022]]-12.64</f>
        <v>9.11</v>
      </c>
      <c r="F239" s="14">
        <v>3285273.87</v>
      </c>
      <c r="G239" s="14">
        <f>Tasaus[[#This Row],[Kunnallisvero (maksuunpantu), €]]*100/Tasaus[[#This Row],[Tuloveroprosentti 2022]]</f>
        <v>15104707.448275862</v>
      </c>
      <c r="H239" s="272">
        <f>Tasaus[[#This Row],[Verotettava tulo (kunnallisvero), €]]*($E$11/100)</f>
        <v>1113216.9389379313</v>
      </c>
      <c r="I239" s="14">
        <v>897699.69345365698</v>
      </c>
      <c r="J239" s="15">
        <v>193404.5563</v>
      </c>
      <c r="K239" s="15">
        <f>SUM(Tasaus[[#This Row],[Laskennallinen kunnallisvero, €]:[Laskennallinen kiinteistövero, €]])</f>
        <v>2204321.1886915881</v>
      </c>
      <c r="L239" s="15">
        <f>Tasaus[[#This Row],[Laskennallinen verotulo yhteensä, €]]/Tasaus[[#This Row],[Asukasluku 31.12.2021]]</f>
        <v>2184.6592553930504</v>
      </c>
      <c r="M239" s="34">
        <f>$L$11-Tasaus[[#This Row],[Laskennallinen verotulo yhteensä, €/asukas (=tasausraja)]]</f>
        <v>-227.7092553930504</v>
      </c>
      <c r="N239" s="377">
        <f>IF(Tasaus[[#This Row],[Erotus = tasausraja - laskennallinen verotulo, €/asukas]]&gt;0,(Tasaus[[#This Row],[Erotus = tasausraja - laskennallinen verotulo, €/asukas]]*$B$7),(Tasaus[[#This Row],[Erotus = tasausraja - laskennallinen verotulo, €/asukas]]*$B$8))</f>
        <v>-22.77092553930504</v>
      </c>
      <c r="O239" s="378">
        <f>Tasaus[[#This Row],[Tasaus,  €/asukas]]*Tasaus[[#This Row],[Asukasluku 31.12.2021]]</f>
        <v>-22975.863869158784</v>
      </c>
      <c r="Q239" s="116"/>
      <c r="R239" s="117"/>
      <c r="S239" s="118"/>
    </row>
    <row r="240" spans="1:19" x14ac:dyDescent="0.25">
      <c r="A240" s="269">
        <v>743</v>
      </c>
      <c r="B240" s="13" t="s">
        <v>599</v>
      </c>
      <c r="C240" s="270">
        <v>64736</v>
      </c>
      <c r="D240" s="271">
        <v>21</v>
      </c>
      <c r="E240" s="271">
        <f>Tasaus[[#This Row],[Tuloveroprosentti 2022]]-12.64</f>
        <v>8.36</v>
      </c>
      <c r="F240" s="14">
        <v>245227766.19</v>
      </c>
      <c r="G240" s="14">
        <f>Tasaus[[#This Row],[Kunnallisvero (maksuunpantu), €]]*100/Tasaus[[#This Row],[Tuloveroprosentti 2022]]</f>
        <v>1167751267.5714285</v>
      </c>
      <c r="H240" s="272">
        <f>Tasaus[[#This Row],[Verotettava tulo (kunnallisvero), €]]*($E$11/100)</f>
        <v>86063268.420014307</v>
      </c>
      <c r="I240" s="14">
        <v>15689073.597845556</v>
      </c>
      <c r="J240" s="15">
        <v>11267196.587300001</v>
      </c>
      <c r="K240" s="15">
        <f>SUM(Tasaus[[#This Row],[Laskennallinen kunnallisvero, €]:[Laskennallinen kiinteistövero, €]])</f>
        <v>113019538.60515986</v>
      </c>
      <c r="L240" s="15">
        <f>Tasaus[[#This Row],[Laskennallinen verotulo yhteensä, €]]/Tasaus[[#This Row],[Asukasluku 31.12.2021]]</f>
        <v>1745.8529814193009</v>
      </c>
      <c r="M240" s="34">
        <f>$L$11-Tasaus[[#This Row],[Laskennallinen verotulo yhteensä, €/asukas (=tasausraja)]]</f>
        <v>211.09701858069911</v>
      </c>
      <c r="N240" s="377">
        <f>IF(Tasaus[[#This Row],[Erotus = tasausraja - laskennallinen verotulo, €/asukas]]&gt;0,(Tasaus[[#This Row],[Erotus = tasausraja - laskennallinen verotulo, €/asukas]]*$B$7),(Tasaus[[#This Row],[Erotus = tasausraja - laskennallinen verotulo, €/asukas]]*$B$8))</f>
        <v>189.9873167226292</v>
      </c>
      <c r="O240" s="378">
        <f>Tasaus[[#This Row],[Tasaus,  €/asukas]]*Tasaus[[#This Row],[Asukasluku 31.12.2021]]</f>
        <v>12299018.935356123</v>
      </c>
      <c r="Q240" s="116"/>
      <c r="R240" s="117"/>
      <c r="S240" s="118"/>
    </row>
    <row r="241" spans="1:19" x14ac:dyDescent="0.25">
      <c r="A241" s="269">
        <v>746</v>
      </c>
      <c r="B241" s="13" t="s">
        <v>600</v>
      </c>
      <c r="C241" s="270">
        <v>4781</v>
      </c>
      <c r="D241" s="271">
        <v>21.75</v>
      </c>
      <c r="E241" s="271">
        <f>Tasaus[[#This Row],[Tuloveroprosentti 2022]]-12.64</f>
        <v>9.11</v>
      </c>
      <c r="F241" s="14">
        <v>13375203.92</v>
      </c>
      <c r="G241" s="14">
        <f>Tasaus[[#This Row],[Kunnallisvero (maksuunpantu), €]]*100/Tasaus[[#This Row],[Tuloveroprosentti 2022]]</f>
        <v>61495190.436781608</v>
      </c>
      <c r="H241" s="272">
        <f>Tasaus[[#This Row],[Verotettava tulo (kunnallisvero), €]]*($E$11/100)</f>
        <v>4532195.5351908058</v>
      </c>
      <c r="I241" s="14">
        <v>2692045.4229594162</v>
      </c>
      <c r="J241" s="15">
        <v>564327.88615000015</v>
      </c>
      <c r="K241" s="15">
        <f>SUM(Tasaus[[#This Row],[Laskennallinen kunnallisvero, €]:[Laskennallinen kiinteistövero, €]])</f>
        <v>7788568.8443002217</v>
      </c>
      <c r="L241" s="15">
        <f>Tasaus[[#This Row],[Laskennallinen verotulo yhteensä, €]]/Tasaus[[#This Row],[Asukasluku 31.12.2021]]</f>
        <v>1629.0668990379045</v>
      </c>
      <c r="M241" s="34">
        <f>$L$11-Tasaus[[#This Row],[Laskennallinen verotulo yhteensä, €/asukas (=tasausraja)]]</f>
        <v>327.88310096209557</v>
      </c>
      <c r="N241" s="377">
        <f>IF(Tasaus[[#This Row],[Erotus = tasausraja - laskennallinen verotulo, €/asukas]]&gt;0,(Tasaus[[#This Row],[Erotus = tasausraja - laskennallinen verotulo, €/asukas]]*$B$7),(Tasaus[[#This Row],[Erotus = tasausraja - laskennallinen verotulo, €/asukas]]*$B$8))</f>
        <v>295.09479086588601</v>
      </c>
      <c r="O241" s="378">
        <f>Tasaus[[#This Row],[Tasaus,  €/asukas]]*Tasaus[[#This Row],[Asukasluku 31.12.2021]]</f>
        <v>1410848.1951298011</v>
      </c>
      <c r="Q241" s="116"/>
      <c r="R241" s="117"/>
      <c r="S241" s="118"/>
    </row>
    <row r="242" spans="1:19" x14ac:dyDescent="0.25">
      <c r="A242" s="269">
        <v>747</v>
      </c>
      <c r="B242" s="13" t="s">
        <v>601</v>
      </c>
      <c r="C242" s="270">
        <v>1352</v>
      </c>
      <c r="D242" s="271">
        <v>22</v>
      </c>
      <c r="E242" s="271">
        <f>Tasaus[[#This Row],[Tuloveroprosentti 2022]]-12.64</f>
        <v>9.36</v>
      </c>
      <c r="F242" s="14">
        <v>3587837.98</v>
      </c>
      <c r="G242" s="14">
        <f>Tasaus[[#This Row],[Kunnallisvero (maksuunpantu), €]]*100/Tasaus[[#This Row],[Tuloveroprosentti 2022]]</f>
        <v>16308354.454545455</v>
      </c>
      <c r="H242" s="272">
        <f>Tasaus[[#This Row],[Verotettava tulo (kunnallisvero), €]]*($E$11/100)</f>
        <v>1201925.7233000002</v>
      </c>
      <c r="I242" s="14">
        <v>560175.2801976453</v>
      </c>
      <c r="J242" s="15">
        <v>276149.00219999999</v>
      </c>
      <c r="K242" s="15">
        <f>SUM(Tasaus[[#This Row],[Laskennallinen kunnallisvero, €]:[Laskennallinen kiinteistövero, €]])</f>
        <v>2038250.0056976455</v>
      </c>
      <c r="L242" s="15">
        <f>Tasaus[[#This Row],[Laskennallinen verotulo yhteensä, €]]/Tasaus[[#This Row],[Asukasluku 31.12.2021]]</f>
        <v>1507.5813651609803</v>
      </c>
      <c r="M242" s="34">
        <f>$L$11-Tasaus[[#This Row],[Laskennallinen verotulo yhteensä, €/asukas (=tasausraja)]]</f>
        <v>449.36863483901971</v>
      </c>
      <c r="N242" s="377">
        <f>IF(Tasaus[[#This Row],[Erotus = tasausraja - laskennallinen verotulo, €/asukas]]&gt;0,(Tasaus[[#This Row],[Erotus = tasausraja - laskennallinen verotulo, €/asukas]]*$B$7),(Tasaus[[#This Row],[Erotus = tasausraja - laskennallinen verotulo, €/asukas]]*$B$8))</f>
        <v>404.43177135511775</v>
      </c>
      <c r="O242" s="378">
        <f>Tasaus[[#This Row],[Tasaus,  €/asukas]]*Tasaus[[#This Row],[Asukasluku 31.12.2021]]</f>
        <v>546791.75487211917</v>
      </c>
      <c r="Q242" s="116"/>
      <c r="R242" s="117"/>
      <c r="S242" s="118"/>
    </row>
    <row r="243" spans="1:19" x14ac:dyDescent="0.25">
      <c r="A243" s="269">
        <v>748</v>
      </c>
      <c r="B243" s="13" t="s">
        <v>602</v>
      </c>
      <c r="C243" s="270">
        <v>5028</v>
      </c>
      <c r="D243" s="271">
        <v>22</v>
      </c>
      <c r="E243" s="271">
        <f>Tasaus[[#This Row],[Tuloveroprosentti 2022]]-12.64</f>
        <v>9.36</v>
      </c>
      <c r="F243" s="14">
        <v>15670625.970000001</v>
      </c>
      <c r="G243" s="14">
        <f>Tasaus[[#This Row],[Kunnallisvero (maksuunpantu), €]]*100/Tasaus[[#This Row],[Tuloveroprosentti 2022]]</f>
        <v>71230118.045454547</v>
      </c>
      <c r="H243" s="272">
        <f>Tasaus[[#This Row],[Verotettava tulo (kunnallisvero), €]]*($E$11/100)</f>
        <v>5249659.6999500012</v>
      </c>
      <c r="I243" s="14">
        <v>1100019.4093772059</v>
      </c>
      <c r="J243" s="15">
        <v>643654.59050000005</v>
      </c>
      <c r="K243" s="15">
        <f>SUM(Tasaus[[#This Row],[Laskennallinen kunnallisvero, €]:[Laskennallinen kiinteistövero, €]])</f>
        <v>6993333.6998272073</v>
      </c>
      <c r="L243" s="15">
        <f>Tasaus[[#This Row],[Laskennallinen verotulo yhteensä, €]]/Tasaus[[#This Row],[Asukasluku 31.12.2021]]</f>
        <v>1390.8778241502002</v>
      </c>
      <c r="M243" s="34">
        <f>$L$11-Tasaus[[#This Row],[Laskennallinen verotulo yhteensä, €/asukas (=tasausraja)]]</f>
        <v>566.07217584979981</v>
      </c>
      <c r="N243" s="377">
        <f>IF(Tasaus[[#This Row],[Erotus = tasausraja - laskennallinen verotulo, €/asukas]]&gt;0,(Tasaus[[#This Row],[Erotus = tasausraja - laskennallinen verotulo, €/asukas]]*$B$7),(Tasaus[[#This Row],[Erotus = tasausraja - laskennallinen verotulo, €/asukas]]*$B$8))</f>
        <v>509.46495826481981</v>
      </c>
      <c r="O243" s="378">
        <f>Tasaus[[#This Row],[Tasaus,  €/asukas]]*Tasaus[[#This Row],[Asukasluku 31.12.2021]]</f>
        <v>2561589.8101555142</v>
      </c>
      <c r="Q243" s="116"/>
      <c r="R243" s="117"/>
      <c r="S243" s="118"/>
    </row>
    <row r="244" spans="1:19" x14ac:dyDescent="0.25">
      <c r="A244" s="269">
        <v>749</v>
      </c>
      <c r="B244" s="13" t="s">
        <v>603</v>
      </c>
      <c r="C244" s="270">
        <v>21293</v>
      </c>
      <c r="D244" s="271">
        <v>22.000000000000004</v>
      </c>
      <c r="E244" s="271">
        <f>Tasaus[[#This Row],[Tuloveroprosentti 2022]]-12.64</f>
        <v>9.360000000000003</v>
      </c>
      <c r="F244" s="14">
        <v>87192239.599999994</v>
      </c>
      <c r="G244" s="14">
        <f>Tasaus[[#This Row],[Kunnallisvero (maksuunpantu), €]]*100/Tasaus[[#This Row],[Tuloveroprosentti 2022]]</f>
        <v>396328361.81818175</v>
      </c>
      <c r="H244" s="272">
        <f>Tasaus[[#This Row],[Verotettava tulo (kunnallisvero), €]]*($E$11/100)</f>
        <v>29209400.266000003</v>
      </c>
      <c r="I244" s="14">
        <v>4341825.8219350604</v>
      </c>
      <c r="J244" s="15">
        <v>2550783.7714999998</v>
      </c>
      <c r="K244" s="15">
        <f>SUM(Tasaus[[#This Row],[Laskennallinen kunnallisvero, €]:[Laskennallinen kiinteistövero, €]])</f>
        <v>36102009.859435067</v>
      </c>
      <c r="L244" s="15">
        <f>Tasaus[[#This Row],[Laskennallinen verotulo yhteensä, €]]/Tasaus[[#This Row],[Asukasluku 31.12.2021]]</f>
        <v>1695.4872427293039</v>
      </c>
      <c r="M244" s="34">
        <f>$L$11-Tasaus[[#This Row],[Laskennallinen verotulo yhteensä, €/asukas (=tasausraja)]]</f>
        <v>261.4627572706961</v>
      </c>
      <c r="N244" s="377">
        <f>IF(Tasaus[[#This Row],[Erotus = tasausraja - laskennallinen verotulo, €/asukas]]&gt;0,(Tasaus[[#This Row],[Erotus = tasausraja - laskennallinen verotulo, €/asukas]]*$B$7),(Tasaus[[#This Row],[Erotus = tasausraja - laskennallinen verotulo, €/asukas]]*$B$8))</f>
        <v>235.31648154362651</v>
      </c>
      <c r="O244" s="378">
        <f>Tasaus[[#This Row],[Tasaus,  €/asukas]]*Tasaus[[#This Row],[Asukasluku 31.12.2021]]</f>
        <v>5010593.8415084388</v>
      </c>
      <c r="Q244" s="116"/>
      <c r="R244" s="117"/>
      <c r="S244" s="118"/>
    </row>
    <row r="245" spans="1:19" x14ac:dyDescent="0.25">
      <c r="A245" s="269">
        <v>751</v>
      </c>
      <c r="B245" s="13" t="s">
        <v>604</v>
      </c>
      <c r="C245" s="270">
        <v>2904</v>
      </c>
      <c r="D245" s="271">
        <v>22.000000000000004</v>
      </c>
      <c r="E245" s="271">
        <f>Tasaus[[#This Row],[Tuloveroprosentti 2022]]-12.64</f>
        <v>9.360000000000003</v>
      </c>
      <c r="F245" s="14">
        <v>11160943.609999999</v>
      </c>
      <c r="G245" s="14">
        <f>Tasaus[[#This Row],[Kunnallisvero (maksuunpantu), €]]*100/Tasaus[[#This Row],[Tuloveroprosentti 2022]]</f>
        <v>50731561.863636352</v>
      </c>
      <c r="H245" s="272">
        <f>Tasaus[[#This Row],[Verotettava tulo (kunnallisvero), €]]*($E$11/100)</f>
        <v>3738916.10935</v>
      </c>
      <c r="I245" s="14">
        <v>271746.39608870615</v>
      </c>
      <c r="J245" s="15">
        <v>337167.2145</v>
      </c>
      <c r="K245" s="15">
        <f>SUM(Tasaus[[#This Row],[Laskennallinen kunnallisvero, €]:[Laskennallinen kiinteistövero, €]])</f>
        <v>4347829.7199387066</v>
      </c>
      <c r="L245" s="15">
        <f>Tasaus[[#This Row],[Laskennallinen verotulo yhteensä, €]]/Tasaus[[#This Row],[Asukasluku 31.12.2021]]</f>
        <v>1497.186542678618</v>
      </c>
      <c r="M245" s="34">
        <f>$L$11-Tasaus[[#This Row],[Laskennallinen verotulo yhteensä, €/asukas (=tasausraja)]]</f>
        <v>459.76345732138202</v>
      </c>
      <c r="N245" s="377">
        <f>IF(Tasaus[[#This Row],[Erotus = tasausraja - laskennallinen verotulo, €/asukas]]&gt;0,(Tasaus[[#This Row],[Erotus = tasausraja - laskennallinen verotulo, €/asukas]]*$B$7),(Tasaus[[#This Row],[Erotus = tasausraja - laskennallinen verotulo, €/asukas]]*$B$8))</f>
        <v>413.78711158924381</v>
      </c>
      <c r="O245" s="378">
        <f>Tasaus[[#This Row],[Tasaus,  €/asukas]]*Tasaus[[#This Row],[Asukasluku 31.12.2021]]</f>
        <v>1201637.772055164</v>
      </c>
      <c r="Q245" s="116"/>
      <c r="R245" s="117"/>
      <c r="S245" s="118"/>
    </row>
    <row r="246" spans="1:19" x14ac:dyDescent="0.25">
      <c r="A246" s="269">
        <v>753</v>
      </c>
      <c r="B246" s="13" t="s">
        <v>605</v>
      </c>
      <c r="C246" s="270">
        <v>22190</v>
      </c>
      <c r="D246" s="271">
        <v>19.25</v>
      </c>
      <c r="E246" s="271">
        <f>Tasaus[[#This Row],[Tuloveroprosentti 2022]]-12.64</f>
        <v>6.6099999999999994</v>
      </c>
      <c r="F246" s="14">
        <v>103287141.15000001</v>
      </c>
      <c r="G246" s="14">
        <f>Tasaus[[#This Row],[Kunnallisvero (maksuunpantu), €]]*100/Tasaus[[#This Row],[Tuloveroprosentti 2022]]</f>
        <v>536556577.40259743</v>
      </c>
      <c r="H246" s="272">
        <f>Tasaus[[#This Row],[Verotettava tulo (kunnallisvero), €]]*($E$11/100)</f>
        <v>39544219.754571438</v>
      </c>
      <c r="I246" s="14">
        <v>4388480.9131669607</v>
      </c>
      <c r="J246" s="15">
        <v>5627334.6303000003</v>
      </c>
      <c r="K246" s="15">
        <f>SUM(Tasaus[[#This Row],[Laskennallinen kunnallisvero, €]:[Laskennallinen kiinteistövero, €]])</f>
        <v>49560035.298038401</v>
      </c>
      <c r="L246" s="15">
        <f>Tasaus[[#This Row],[Laskennallinen verotulo yhteensä, €]]/Tasaus[[#This Row],[Asukasluku 31.12.2021]]</f>
        <v>2233.440076522686</v>
      </c>
      <c r="M246" s="34">
        <f>$L$11-Tasaus[[#This Row],[Laskennallinen verotulo yhteensä, €/asukas (=tasausraja)]]</f>
        <v>-276.49007652268597</v>
      </c>
      <c r="N246" s="377">
        <f>IF(Tasaus[[#This Row],[Erotus = tasausraja - laskennallinen verotulo, €/asukas]]&gt;0,(Tasaus[[#This Row],[Erotus = tasausraja - laskennallinen verotulo, €/asukas]]*$B$7),(Tasaus[[#This Row],[Erotus = tasausraja - laskennallinen verotulo, €/asukas]]*$B$8))</f>
        <v>-27.649007652268597</v>
      </c>
      <c r="O246" s="378">
        <f>Tasaus[[#This Row],[Tasaus,  €/asukas]]*Tasaus[[#This Row],[Asukasluku 31.12.2021]]</f>
        <v>-613531.47980384016</v>
      </c>
      <c r="Q246" s="116"/>
      <c r="R246" s="117"/>
      <c r="S246" s="118"/>
    </row>
    <row r="247" spans="1:19" x14ac:dyDescent="0.25">
      <c r="A247" s="269">
        <v>755</v>
      </c>
      <c r="B247" s="13" t="s">
        <v>606</v>
      </c>
      <c r="C247" s="270">
        <v>6198</v>
      </c>
      <c r="D247" s="271">
        <v>21.25</v>
      </c>
      <c r="E247" s="271">
        <f>Tasaus[[#This Row],[Tuloveroprosentti 2022]]-12.64</f>
        <v>8.61</v>
      </c>
      <c r="F247" s="14">
        <v>29928781.879999999</v>
      </c>
      <c r="G247" s="14">
        <f>Tasaus[[#This Row],[Kunnallisvero (maksuunpantu), €]]*100/Tasaus[[#This Row],[Tuloveroprosentti 2022]]</f>
        <v>140841326.49411765</v>
      </c>
      <c r="H247" s="272">
        <f>Tasaus[[#This Row],[Verotettava tulo (kunnallisvero), €]]*($E$11/100)</f>
        <v>10380005.762616472</v>
      </c>
      <c r="I247" s="14">
        <v>730508.32372035168</v>
      </c>
      <c r="J247" s="15">
        <v>1180807.9890000001</v>
      </c>
      <c r="K247" s="15">
        <f>SUM(Tasaus[[#This Row],[Laskennallinen kunnallisvero, €]:[Laskennallinen kiinteistövero, €]])</f>
        <v>12291322.075336823</v>
      </c>
      <c r="L247" s="15">
        <f>Tasaus[[#This Row],[Laskennallinen verotulo yhteensä, €]]/Tasaus[[#This Row],[Asukasluku 31.12.2021]]</f>
        <v>1983.1110157045537</v>
      </c>
      <c r="M247" s="34">
        <f>$L$11-Tasaus[[#This Row],[Laskennallinen verotulo yhteensä, €/asukas (=tasausraja)]]</f>
        <v>-26.16101570455362</v>
      </c>
      <c r="N247" s="377">
        <f>IF(Tasaus[[#This Row],[Erotus = tasausraja - laskennallinen verotulo, €/asukas]]&gt;0,(Tasaus[[#This Row],[Erotus = tasausraja - laskennallinen verotulo, €/asukas]]*$B$7),(Tasaus[[#This Row],[Erotus = tasausraja - laskennallinen verotulo, €/asukas]]*$B$8))</f>
        <v>-2.6161015704553621</v>
      </c>
      <c r="O247" s="378">
        <f>Tasaus[[#This Row],[Tasaus,  €/asukas]]*Tasaus[[#This Row],[Asukasluku 31.12.2021]]</f>
        <v>-16214.597533682334</v>
      </c>
      <c r="Q247" s="116"/>
      <c r="R247" s="117"/>
      <c r="S247" s="118"/>
    </row>
    <row r="248" spans="1:19" x14ac:dyDescent="0.25">
      <c r="A248" s="269">
        <v>758</v>
      </c>
      <c r="B248" s="13" t="s">
        <v>607</v>
      </c>
      <c r="C248" s="270">
        <v>8187</v>
      </c>
      <c r="D248" s="271">
        <v>21</v>
      </c>
      <c r="E248" s="271">
        <f>Tasaus[[#This Row],[Tuloveroprosentti 2022]]-12.64</f>
        <v>8.36</v>
      </c>
      <c r="F248" s="14">
        <v>30730002.010000002</v>
      </c>
      <c r="G248" s="14">
        <f>Tasaus[[#This Row],[Kunnallisvero (maksuunpantu), €]]*100/Tasaus[[#This Row],[Tuloveroprosentti 2022]]</f>
        <v>146333342.90476191</v>
      </c>
      <c r="H248" s="272">
        <f>Tasaus[[#This Row],[Verotettava tulo (kunnallisvero), €]]*($E$11/100)</f>
        <v>10784767.372080956</v>
      </c>
      <c r="I248" s="14">
        <v>2644759.2555125146</v>
      </c>
      <c r="J248" s="15">
        <v>1915996.2298000003</v>
      </c>
      <c r="K248" s="15">
        <f>SUM(Tasaus[[#This Row],[Laskennallinen kunnallisvero, €]:[Laskennallinen kiinteistövero, €]])</f>
        <v>15345522.857393472</v>
      </c>
      <c r="L248" s="15">
        <f>Tasaus[[#This Row],[Laskennallinen verotulo yhteensä, €]]/Tasaus[[#This Row],[Asukasluku 31.12.2021]]</f>
        <v>1874.3767994861942</v>
      </c>
      <c r="M248" s="34">
        <f>$L$11-Tasaus[[#This Row],[Laskennallinen verotulo yhteensä, €/asukas (=tasausraja)]]</f>
        <v>82.573200513805887</v>
      </c>
      <c r="N248" s="377">
        <f>IF(Tasaus[[#This Row],[Erotus = tasausraja - laskennallinen verotulo, €/asukas]]&gt;0,(Tasaus[[#This Row],[Erotus = tasausraja - laskennallinen verotulo, €/asukas]]*$B$7),(Tasaus[[#This Row],[Erotus = tasausraja - laskennallinen verotulo, €/asukas]]*$B$8))</f>
        <v>74.315880462425298</v>
      </c>
      <c r="O248" s="378">
        <f>Tasaus[[#This Row],[Tasaus,  €/asukas]]*Tasaus[[#This Row],[Asukasluku 31.12.2021]]</f>
        <v>608424.11334587587</v>
      </c>
      <c r="Q248" s="116"/>
      <c r="R248" s="117"/>
      <c r="S248" s="118"/>
    </row>
    <row r="249" spans="1:19" x14ac:dyDescent="0.25">
      <c r="A249" s="269">
        <v>759</v>
      </c>
      <c r="B249" s="13" t="s">
        <v>608</v>
      </c>
      <c r="C249" s="270">
        <v>1997</v>
      </c>
      <c r="D249" s="271">
        <v>21.750000000000004</v>
      </c>
      <c r="E249" s="271">
        <f>Tasaus[[#This Row],[Tuloveroprosentti 2022]]-12.64</f>
        <v>9.110000000000003</v>
      </c>
      <c r="F249" s="14">
        <v>5132359.78</v>
      </c>
      <c r="G249" s="14">
        <f>Tasaus[[#This Row],[Kunnallisvero (maksuunpantu), €]]*100/Tasaus[[#This Row],[Tuloveroprosentti 2022]]</f>
        <v>23597056.45977011</v>
      </c>
      <c r="H249" s="272">
        <f>Tasaus[[#This Row],[Verotettava tulo (kunnallisvero), €]]*($E$11/100)</f>
        <v>1739103.0610850574</v>
      </c>
      <c r="I249" s="14">
        <v>864170.22998590267</v>
      </c>
      <c r="J249" s="15">
        <v>300113.49995000003</v>
      </c>
      <c r="K249" s="15">
        <f>SUM(Tasaus[[#This Row],[Laskennallinen kunnallisvero, €]:[Laskennallinen kiinteistövero, €]])</f>
        <v>2903386.7910209601</v>
      </c>
      <c r="L249" s="15">
        <f>Tasaus[[#This Row],[Laskennallinen verotulo yhteensä, €]]/Tasaus[[#This Row],[Asukasluku 31.12.2021]]</f>
        <v>1453.8742068207112</v>
      </c>
      <c r="M249" s="34">
        <f>$L$11-Tasaus[[#This Row],[Laskennallinen verotulo yhteensä, €/asukas (=tasausraja)]]</f>
        <v>503.07579317928889</v>
      </c>
      <c r="N249" s="377">
        <f>IF(Tasaus[[#This Row],[Erotus = tasausraja - laskennallinen verotulo, €/asukas]]&gt;0,(Tasaus[[#This Row],[Erotus = tasausraja - laskennallinen verotulo, €/asukas]]*$B$7),(Tasaus[[#This Row],[Erotus = tasausraja - laskennallinen verotulo, €/asukas]]*$B$8))</f>
        <v>452.76821386136004</v>
      </c>
      <c r="O249" s="378">
        <f>Tasaus[[#This Row],[Tasaus,  €/asukas]]*Tasaus[[#This Row],[Asukasluku 31.12.2021]]</f>
        <v>904178.12308113603</v>
      </c>
      <c r="Q249" s="116"/>
      <c r="R249" s="117"/>
      <c r="S249" s="118"/>
    </row>
    <row r="250" spans="1:19" x14ac:dyDescent="0.25">
      <c r="A250" s="269">
        <v>761</v>
      </c>
      <c r="B250" s="13" t="s">
        <v>609</v>
      </c>
      <c r="C250" s="270">
        <v>8563</v>
      </c>
      <c r="D250" s="271">
        <v>20.5</v>
      </c>
      <c r="E250" s="271">
        <f>Tasaus[[#This Row],[Tuloveroprosentti 2022]]-12.64</f>
        <v>7.8599999999999994</v>
      </c>
      <c r="F250" s="14">
        <v>27153008.050000001</v>
      </c>
      <c r="G250" s="14">
        <f>Tasaus[[#This Row],[Kunnallisvero (maksuunpantu), €]]*100/Tasaus[[#This Row],[Tuloveroprosentti 2022]]</f>
        <v>132453697.80487806</v>
      </c>
      <c r="H250" s="272">
        <f>Tasaus[[#This Row],[Verotettava tulo (kunnallisvero), €]]*($E$11/100)</f>
        <v>9761837.5282195155</v>
      </c>
      <c r="I250" s="14">
        <v>1397516.0236334512</v>
      </c>
      <c r="J250" s="15">
        <v>1190936.34855</v>
      </c>
      <c r="K250" s="15">
        <f>SUM(Tasaus[[#This Row],[Laskennallinen kunnallisvero, €]:[Laskennallinen kiinteistövero, €]])</f>
        <v>12350289.900402967</v>
      </c>
      <c r="L250" s="15">
        <f>Tasaus[[#This Row],[Laskennallinen verotulo yhteensä, €]]/Tasaus[[#This Row],[Asukasluku 31.12.2021]]</f>
        <v>1442.2854023593329</v>
      </c>
      <c r="M250" s="34">
        <f>$L$11-Tasaus[[#This Row],[Laskennallinen verotulo yhteensä, €/asukas (=tasausraja)]]</f>
        <v>514.66459764066713</v>
      </c>
      <c r="N250" s="377">
        <f>IF(Tasaus[[#This Row],[Erotus = tasausraja - laskennallinen verotulo, €/asukas]]&gt;0,(Tasaus[[#This Row],[Erotus = tasausraja - laskennallinen verotulo, €/asukas]]*$B$7),(Tasaus[[#This Row],[Erotus = tasausraja - laskennallinen verotulo, €/asukas]]*$B$8))</f>
        <v>463.19813787660041</v>
      </c>
      <c r="O250" s="378">
        <f>Tasaus[[#This Row],[Tasaus,  €/asukas]]*Tasaus[[#This Row],[Asukasluku 31.12.2021]]</f>
        <v>3966365.6546373293</v>
      </c>
      <c r="Q250" s="116"/>
      <c r="R250" s="117"/>
      <c r="S250" s="118"/>
    </row>
    <row r="251" spans="1:19" x14ac:dyDescent="0.25">
      <c r="A251" s="269">
        <v>762</v>
      </c>
      <c r="B251" s="13" t="s">
        <v>610</v>
      </c>
      <c r="C251" s="270">
        <v>3777</v>
      </c>
      <c r="D251" s="271">
        <v>21.25</v>
      </c>
      <c r="E251" s="271">
        <f>Tasaus[[#This Row],[Tuloveroprosentti 2022]]-12.64</f>
        <v>8.61</v>
      </c>
      <c r="F251" s="14">
        <v>10595392.52</v>
      </c>
      <c r="G251" s="14">
        <f>Tasaus[[#This Row],[Kunnallisvero (maksuunpantu), €]]*100/Tasaus[[#This Row],[Tuloveroprosentti 2022]]</f>
        <v>49860670.682352938</v>
      </c>
      <c r="H251" s="272">
        <f>Tasaus[[#This Row],[Verotettava tulo (kunnallisvero), €]]*($E$11/100)</f>
        <v>3674731.4292894122</v>
      </c>
      <c r="I251" s="14">
        <v>1770600.2018582954</v>
      </c>
      <c r="J251" s="15">
        <v>516714.62125000008</v>
      </c>
      <c r="K251" s="15">
        <f>SUM(Tasaus[[#This Row],[Laskennallinen kunnallisvero, €]:[Laskennallinen kiinteistövero, €]])</f>
        <v>5962046.2523977077</v>
      </c>
      <c r="L251" s="15">
        <f>Tasaus[[#This Row],[Laskennallinen verotulo yhteensä, €]]/Tasaus[[#This Row],[Asukasluku 31.12.2021]]</f>
        <v>1578.5137019850961</v>
      </c>
      <c r="M251" s="34">
        <f>$L$11-Tasaus[[#This Row],[Laskennallinen verotulo yhteensä, €/asukas (=tasausraja)]]</f>
        <v>378.43629801490397</v>
      </c>
      <c r="N251" s="377">
        <f>IF(Tasaus[[#This Row],[Erotus = tasausraja - laskennallinen verotulo, €/asukas]]&gt;0,(Tasaus[[#This Row],[Erotus = tasausraja - laskennallinen verotulo, €/asukas]]*$B$7),(Tasaus[[#This Row],[Erotus = tasausraja - laskennallinen verotulo, €/asukas]]*$B$8))</f>
        <v>340.59266821341356</v>
      </c>
      <c r="O251" s="378">
        <f>Tasaus[[#This Row],[Tasaus,  €/asukas]]*Tasaus[[#This Row],[Asukasluku 31.12.2021]]</f>
        <v>1286418.507842063</v>
      </c>
      <c r="Q251" s="116"/>
      <c r="R251" s="117"/>
      <c r="S251" s="118"/>
    </row>
    <row r="252" spans="1:19" x14ac:dyDescent="0.25">
      <c r="A252" s="269">
        <v>765</v>
      </c>
      <c r="B252" s="13" t="s">
        <v>611</v>
      </c>
      <c r="C252" s="270">
        <v>10348</v>
      </c>
      <c r="D252" s="271">
        <v>19.75</v>
      </c>
      <c r="E252" s="271">
        <f>Tasaus[[#This Row],[Tuloveroprosentti 2022]]-12.64</f>
        <v>7.1099999999999994</v>
      </c>
      <c r="F252" s="14">
        <v>35125120.409999996</v>
      </c>
      <c r="G252" s="14">
        <f>Tasaus[[#This Row],[Kunnallisvero (maksuunpantu), €]]*100/Tasaus[[#This Row],[Tuloveroprosentti 2022]]</f>
        <v>177848710.93670884</v>
      </c>
      <c r="H252" s="272">
        <f>Tasaus[[#This Row],[Verotettava tulo (kunnallisvero), €]]*($E$11/100)</f>
        <v>13107449.996035444</v>
      </c>
      <c r="I252" s="14">
        <v>2879304.9802579707</v>
      </c>
      <c r="J252" s="15">
        <v>2298002.1295500002</v>
      </c>
      <c r="K252" s="15">
        <f>SUM(Tasaus[[#This Row],[Laskennallinen kunnallisvero, €]:[Laskennallinen kiinteistövero, €]])</f>
        <v>18284757.105843414</v>
      </c>
      <c r="L252" s="15">
        <f>Tasaus[[#This Row],[Laskennallinen verotulo yhteensä, €]]/Tasaus[[#This Row],[Asukasluku 31.12.2021]]</f>
        <v>1766.9846449404149</v>
      </c>
      <c r="M252" s="34">
        <f>$L$11-Tasaus[[#This Row],[Laskennallinen verotulo yhteensä, €/asukas (=tasausraja)]]</f>
        <v>189.96535505958514</v>
      </c>
      <c r="N252" s="377">
        <f>IF(Tasaus[[#This Row],[Erotus = tasausraja - laskennallinen verotulo, €/asukas]]&gt;0,(Tasaus[[#This Row],[Erotus = tasausraja - laskennallinen verotulo, €/asukas]]*$B$7),(Tasaus[[#This Row],[Erotus = tasausraja - laskennallinen verotulo, €/asukas]]*$B$8))</f>
        <v>170.96881955362662</v>
      </c>
      <c r="O252" s="378">
        <f>Tasaus[[#This Row],[Tasaus,  €/asukas]]*Tasaus[[#This Row],[Asukasluku 31.12.2021]]</f>
        <v>1769185.3447409282</v>
      </c>
      <c r="Q252" s="116"/>
      <c r="R252" s="117"/>
      <c r="S252" s="118"/>
    </row>
    <row r="253" spans="1:19" x14ac:dyDescent="0.25">
      <c r="A253" s="269">
        <v>768</v>
      </c>
      <c r="B253" s="13" t="s">
        <v>612</v>
      </c>
      <c r="C253" s="270">
        <v>2430</v>
      </c>
      <c r="D253" s="271">
        <v>21</v>
      </c>
      <c r="E253" s="271">
        <f>Tasaus[[#This Row],[Tuloveroprosentti 2022]]-12.64</f>
        <v>8.36</v>
      </c>
      <c r="F253" s="14">
        <v>6594662.1900000004</v>
      </c>
      <c r="G253" s="14">
        <f>Tasaus[[#This Row],[Kunnallisvero (maksuunpantu), €]]*100/Tasaus[[#This Row],[Tuloveroprosentti 2022]]</f>
        <v>31403153.285714287</v>
      </c>
      <c r="H253" s="272">
        <f>Tasaus[[#This Row],[Verotettava tulo (kunnallisvero), €]]*($E$11/100)</f>
        <v>2314412.3971571433</v>
      </c>
      <c r="I253" s="14">
        <v>999513.62340562965</v>
      </c>
      <c r="J253" s="15">
        <v>593326.72975000006</v>
      </c>
      <c r="K253" s="15">
        <f>SUM(Tasaus[[#This Row],[Laskennallinen kunnallisvero, €]:[Laskennallinen kiinteistövero, €]])</f>
        <v>3907252.750312773</v>
      </c>
      <c r="L253" s="15">
        <f>Tasaus[[#This Row],[Laskennallinen verotulo yhteensä, €]]/Tasaus[[#This Row],[Asukasluku 31.12.2021]]</f>
        <v>1607.9229425155445</v>
      </c>
      <c r="M253" s="34">
        <f>$L$11-Tasaus[[#This Row],[Laskennallinen verotulo yhteensä, €/asukas (=tasausraja)]]</f>
        <v>349.02705748445555</v>
      </c>
      <c r="N253" s="377">
        <f>IF(Tasaus[[#This Row],[Erotus = tasausraja - laskennallinen verotulo, €/asukas]]&gt;0,(Tasaus[[#This Row],[Erotus = tasausraja - laskennallinen verotulo, €/asukas]]*$B$7),(Tasaus[[#This Row],[Erotus = tasausraja - laskennallinen verotulo, €/asukas]]*$B$8))</f>
        <v>314.12435173601</v>
      </c>
      <c r="O253" s="378">
        <f>Tasaus[[#This Row],[Tasaus,  €/asukas]]*Tasaus[[#This Row],[Asukasluku 31.12.2021]]</f>
        <v>763322.17471850431</v>
      </c>
      <c r="Q253" s="116"/>
      <c r="R253" s="117"/>
      <c r="S253" s="118"/>
    </row>
    <row r="254" spans="1:19" x14ac:dyDescent="0.25">
      <c r="A254" s="269">
        <v>777</v>
      </c>
      <c r="B254" s="13" t="s">
        <v>613</v>
      </c>
      <c r="C254" s="270">
        <v>7508</v>
      </c>
      <c r="D254" s="271">
        <v>21.5</v>
      </c>
      <c r="E254" s="271">
        <f>Tasaus[[#This Row],[Tuloveroprosentti 2022]]-12.64</f>
        <v>8.86</v>
      </c>
      <c r="F254" s="14">
        <v>22623495.98</v>
      </c>
      <c r="G254" s="14">
        <f>Tasaus[[#This Row],[Kunnallisvero (maksuunpantu), €]]*100/Tasaus[[#This Row],[Tuloveroprosentti 2022]]</f>
        <v>105225562.69767442</v>
      </c>
      <c r="H254" s="272">
        <f>Tasaus[[#This Row],[Verotettava tulo (kunnallisvero), €]]*($E$11/100)</f>
        <v>7755123.9708186062</v>
      </c>
      <c r="I254" s="14">
        <v>2573013.5190534182</v>
      </c>
      <c r="J254" s="15">
        <v>953305.52540000016</v>
      </c>
      <c r="K254" s="15">
        <f>SUM(Tasaus[[#This Row],[Laskennallinen kunnallisvero, €]:[Laskennallinen kiinteistövero, €]])</f>
        <v>11281443.015272023</v>
      </c>
      <c r="L254" s="15">
        <f>Tasaus[[#This Row],[Laskennallinen verotulo yhteensä, €]]/Tasaus[[#This Row],[Asukasluku 31.12.2021]]</f>
        <v>1502.5896397538656</v>
      </c>
      <c r="M254" s="34">
        <f>$L$11-Tasaus[[#This Row],[Laskennallinen verotulo yhteensä, €/asukas (=tasausraja)]]</f>
        <v>454.36036024613441</v>
      </c>
      <c r="N254" s="377">
        <f>IF(Tasaus[[#This Row],[Erotus = tasausraja - laskennallinen verotulo, €/asukas]]&gt;0,(Tasaus[[#This Row],[Erotus = tasausraja - laskennallinen verotulo, €/asukas]]*$B$7),(Tasaus[[#This Row],[Erotus = tasausraja - laskennallinen verotulo, €/asukas]]*$B$8))</f>
        <v>408.92432422152098</v>
      </c>
      <c r="O254" s="378">
        <f>Tasaus[[#This Row],[Tasaus,  €/asukas]]*Tasaus[[#This Row],[Asukasluku 31.12.2021]]</f>
        <v>3070203.8262551795</v>
      </c>
      <c r="Q254" s="116"/>
      <c r="R254" s="117"/>
      <c r="S254" s="118"/>
    </row>
    <row r="255" spans="1:19" x14ac:dyDescent="0.25">
      <c r="A255" s="269">
        <v>778</v>
      </c>
      <c r="B255" s="13" t="s">
        <v>614</v>
      </c>
      <c r="C255" s="270">
        <v>6891</v>
      </c>
      <c r="D255" s="271">
        <v>21.75</v>
      </c>
      <c r="E255" s="271">
        <f>Tasaus[[#This Row],[Tuloveroprosentti 2022]]-12.64</f>
        <v>9.11</v>
      </c>
      <c r="F255" s="14">
        <v>22055597.649999999</v>
      </c>
      <c r="G255" s="14">
        <f>Tasaus[[#This Row],[Kunnallisvero (maksuunpantu), €]]*100/Tasaus[[#This Row],[Tuloveroprosentti 2022]]</f>
        <v>101405046.66666667</v>
      </c>
      <c r="H255" s="272">
        <f>Tasaus[[#This Row],[Verotettava tulo (kunnallisvero), €]]*($E$11/100)</f>
        <v>7473551.9393333355</v>
      </c>
      <c r="I255" s="14">
        <v>1558297.2533960862</v>
      </c>
      <c r="J255" s="15">
        <v>865211.31784999999</v>
      </c>
      <c r="K255" s="15">
        <f>SUM(Tasaus[[#This Row],[Laskennallinen kunnallisvero, €]:[Laskennallinen kiinteistövero, €]])</f>
        <v>9897060.5105794203</v>
      </c>
      <c r="L255" s="15">
        <f>Tasaus[[#This Row],[Laskennallinen verotulo yhteensä, €]]/Tasaus[[#This Row],[Asukasluku 31.12.2021]]</f>
        <v>1436.2299391350195</v>
      </c>
      <c r="M255" s="34">
        <f>$L$11-Tasaus[[#This Row],[Laskennallinen verotulo yhteensä, €/asukas (=tasausraja)]]</f>
        <v>520.7200608649805</v>
      </c>
      <c r="N255" s="377">
        <f>IF(Tasaus[[#This Row],[Erotus = tasausraja - laskennallinen verotulo, €/asukas]]&gt;0,(Tasaus[[#This Row],[Erotus = tasausraja - laskennallinen verotulo, €/asukas]]*$B$7),(Tasaus[[#This Row],[Erotus = tasausraja - laskennallinen verotulo, €/asukas]]*$B$8))</f>
        <v>468.64805477848245</v>
      </c>
      <c r="O255" s="378">
        <f>Tasaus[[#This Row],[Tasaus,  €/asukas]]*Tasaus[[#This Row],[Asukasluku 31.12.2021]]</f>
        <v>3229453.7454785225</v>
      </c>
      <c r="Q255" s="116"/>
      <c r="R255" s="117"/>
      <c r="S255" s="118"/>
    </row>
    <row r="256" spans="1:19" x14ac:dyDescent="0.25">
      <c r="A256" s="269">
        <v>781</v>
      </c>
      <c r="B256" s="13" t="s">
        <v>615</v>
      </c>
      <c r="C256" s="270">
        <v>3584</v>
      </c>
      <c r="D256" s="271">
        <v>19</v>
      </c>
      <c r="E256" s="271">
        <f>Tasaus[[#This Row],[Tuloveroprosentti 2022]]-12.64</f>
        <v>6.3599999999999994</v>
      </c>
      <c r="F256" s="14">
        <v>9508307.5500000007</v>
      </c>
      <c r="G256" s="14">
        <f>Tasaus[[#This Row],[Kunnallisvero (maksuunpantu), €]]*100/Tasaus[[#This Row],[Tuloveroprosentti 2022]]</f>
        <v>50043723.947368428</v>
      </c>
      <c r="H256" s="272">
        <f>Tasaus[[#This Row],[Verotettava tulo (kunnallisvero), €]]*($E$11/100)</f>
        <v>3688222.4549210537</v>
      </c>
      <c r="I256" s="14">
        <v>1270355.3386442505</v>
      </c>
      <c r="J256" s="15">
        <v>1214802.3977000003</v>
      </c>
      <c r="K256" s="15">
        <f>SUM(Tasaus[[#This Row],[Laskennallinen kunnallisvero, €]:[Laskennallinen kiinteistövero, €]])</f>
        <v>6173380.1912653046</v>
      </c>
      <c r="L256" s="15">
        <f>Tasaus[[#This Row],[Laskennallinen verotulo yhteensä, €]]/Tasaus[[#This Row],[Asukasluku 31.12.2021]]</f>
        <v>1722.483312295007</v>
      </c>
      <c r="M256" s="34">
        <f>$L$11-Tasaus[[#This Row],[Laskennallinen verotulo yhteensä, €/asukas (=tasausraja)]]</f>
        <v>234.46668770499309</v>
      </c>
      <c r="N256" s="377">
        <f>IF(Tasaus[[#This Row],[Erotus = tasausraja - laskennallinen verotulo, €/asukas]]&gt;0,(Tasaus[[#This Row],[Erotus = tasausraja - laskennallinen verotulo, €/asukas]]*$B$7),(Tasaus[[#This Row],[Erotus = tasausraja - laskennallinen verotulo, €/asukas]]*$B$8))</f>
        <v>211.02001893449378</v>
      </c>
      <c r="O256" s="378">
        <f>Tasaus[[#This Row],[Tasaus,  €/asukas]]*Tasaus[[#This Row],[Asukasluku 31.12.2021]]</f>
        <v>756295.74786122574</v>
      </c>
      <c r="Q256" s="116"/>
      <c r="R256" s="117"/>
      <c r="S256" s="118"/>
    </row>
    <row r="257" spans="1:19" x14ac:dyDescent="0.25">
      <c r="A257" s="269">
        <v>783</v>
      </c>
      <c r="B257" s="13" t="s">
        <v>616</v>
      </c>
      <c r="C257" s="270">
        <v>6588</v>
      </c>
      <c r="D257" s="271">
        <v>21.5</v>
      </c>
      <c r="E257" s="271">
        <f>Tasaus[[#This Row],[Tuloveroprosentti 2022]]-12.64</f>
        <v>8.86</v>
      </c>
      <c r="F257" s="14">
        <v>25123341.469999999</v>
      </c>
      <c r="G257" s="14">
        <f>Tasaus[[#This Row],[Kunnallisvero (maksuunpantu), €]]*100/Tasaus[[#This Row],[Tuloveroprosentti 2022]]</f>
        <v>116852751.02325581</v>
      </c>
      <c r="H257" s="272">
        <f>Tasaus[[#This Row],[Verotettava tulo (kunnallisvero), €]]*($E$11/100)</f>
        <v>8612047.7504139543</v>
      </c>
      <c r="I257" s="14">
        <v>1352157.5334045936</v>
      </c>
      <c r="J257" s="15">
        <v>1194220.5971500003</v>
      </c>
      <c r="K257" s="15">
        <f>SUM(Tasaus[[#This Row],[Laskennallinen kunnallisvero, €]:[Laskennallinen kiinteistövero, €]])</f>
        <v>11158425.880968548</v>
      </c>
      <c r="L257" s="15">
        <f>Tasaus[[#This Row],[Laskennallinen verotulo yhteensä, €]]/Tasaus[[#This Row],[Asukasluku 31.12.2021]]</f>
        <v>1693.7501337232161</v>
      </c>
      <c r="M257" s="34">
        <f>$L$11-Tasaus[[#This Row],[Laskennallinen verotulo yhteensä, €/asukas (=tasausraja)]]</f>
        <v>263.19986627678395</v>
      </c>
      <c r="N257" s="377">
        <f>IF(Tasaus[[#This Row],[Erotus = tasausraja - laskennallinen verotulo, €/asukas]]&gt;0,(Tasaus[[#This Row],[Erotus = tasausraja - laskennallinen verotulo, €/asukas]]*$B$7),(Tasaus[[#This Row],[Erotus = tasausraja - laskennallinen verotulo, €/asukas]]*$B$8))</f>
        <v>236.87987964910556</v>
      </c>
      <c r="O257" s="378">
        <f>Tasaus[[#This Row],[Tasaus,  €/asukas]]*Tasaus[[#This Row],[Asukasluku 31.12.2021]]</f>
        <v>1560564.6471283075</v>
      </c>
      <c r="Q257" s="116"/>
      <c r="R257" s="117"/>
      <c r="S257" s="118"/>
    </row>
    <row r="258" spans="1:19" x14ac:dyDescent="0.25">
      <c r="A258" s="269">
        <v>785</v>
      </c>
      <c r="B258" s="13" t="s">
        <v>617</v>
      </c>
      <c r="C258" s="270">
        <v>2673</v>
      </c>
      <c r="D258" s="271">
        <v>21</v>
      </c>
      <c r="E258" s="271">
        <f>Tasaus[[#This Row],[Tuloveroprosentti 2022]]-12.64</f>
        <v>8.36</v>
      </c>
      <c r="F258" s="14">
        <v>7700889.25</v>
      </c>
      <c r="G258" s="14">
        <f>Tasaus[[#This Row],[Kunnallisvero (maksuunpantu), €]]*100/Tasaus[[#This Row],[Tuloveroprosentti 2022]]</f>
        <v>36670901.190476194</v>
      </c>
      <c r="H258" s="272">
        <f>Tasaus[[#This Row],[Verotettava tulo (kunnallisvero), €]]*($E$11/100)</f>
        <v>2702645.4177380959</v>
      </c>
      <c r="I258" s="14">
        <v>602254.66306298587</v>
      </c>
      <c r="J258" s="15">
        <v>716581.26930000004</v>
      </c>
      <c r="K258" s="15">
        <f>SUM(Tasaus[[#This Row],[Laskennallinen kunnallisvero, €]:[Laskennallinen kiinteistövero, €]])</f>
        <v>4021481.3501010817</v>
      </c>
      <c r="L258" s="15">
        <f>Tasaus[[#This Row],[Laskennallinen verotulo yhteensä, €]]/Tasaus[[#This Row],[Asukasluku 31.12.2021]]</f>
        <v>1504.4823606812877</v>
      </c>
      <c r="M258" s="34">
        <f>$L$11-Tasaus[[#This Row],[Laskennallinen verotulo yhteensä, €/asukas (=tasausraja)]]</f>
        <v>452.46763931871237</v>
      </c>
      <c r="N258" s="377">
        <f>IF(Tasaus[[#This Row],[Erotus = tasausraja - laskennallinen verotulo, €/asukas]]&gt;0,(Tasaus[[#This Row],[Erotus = tasausraja - laskennallinen verotulo, €/asukas]]*$B$7),(Tasaus[[#This Row],[Erotus = tasausraja - laskennallinen verotulo, €/asukas]]*$B$8))</f>
        <v>407.22087538684116</v>
      </c>
      <c r="O258" s="378">
        <f>Tasaus[[#This Row],[Tasaus,  €/asukas]]*Tasaus[[#This Row],[Asukasluku 31.12.2021]]</f>
        <v>1088501.3999090265</v>
      </c>
      <c r="Q258" s="116"/>
      <c r="R258" s="117"/>
      <c r="S258" s="118"/>
    </row>
    <row r="259" spans="1:19" x14ac:dyDescent="0.25">
      <c r="A259" s="269">
        <v>790</v>
      </c>
      <c r="B259" s="13" t="s">
        <v>259</v>
      </c>
      <c r="C259" s="270">
        <v>23998</v>
      </c>
      <c r="D259" s="271">
        <v>21.5</v>
      </c>
      <c r="E259" s="271">
        <f>Tasaus[[#This Row],[Tuloveroprosentti 2022]]-12.64</f>
        <v>8.86</v>
      </c>
      <c r="F259" s="14">
        <v>80743267.340000004</v>
      </c>
      <c r="G259" s="14">
        <f>Tasaus[[#This Row],[Kunnallisvero (maksuunpantu), €]]*100/Tasaus[[#This Row],[Tuloveroprosentti 2022]]</f>
        <v>375550080.6511628</v>
      </c>
      <c r="H259" s="272">
        <f>Tasaus[[#This Row],[Verotettava tulo (kunnallisvero), €]]*($E$11/100)</f>
        <v>27678040.943990704</v>
      </c>
      <c r="I259" s="14">
        <v>4937245.7798915897</v>
      </c>
      <c r="J259" s="15">
        <v>3416129.8406500001</v>
      </c>
      <c r="K259" s="15">
        <f>SUM(Tasaus[[#This Row],[Laskennallinen kunnallisvero, €]:[Laskennallinen kiinteistövero, €]])</f>
        <v>36031416.564532295</v>
      </c>
      <c r="L259" s="15">
        <f>Tasaus[[#This Row],[Laskennallinen verotulo yhteensä, €]]/Tasaus[[#This Row],[Asukasluku 31.12.2021]]</f>
        <v>1501.4341430340985</v>
      </c>
      <c r="M259" s="34">
        <f>$L$11-Tasaus[[#This Row],[Laskennallinen verotulo yhteensä, €/asukas (=tasausraja)]]</f>
        <v>455.51585696590155</v>
      </c>
      <c r="N259" s="377">
        <f>IF(Tasaus[[#This Row],[Erotus = tasausraja - laskennallinen verotulo, €/asukas]]&gt;0,(Tasaus[[#This Row],[Erotus = tasausraja - laskennallinen verotulo, €/asukas]]*$B$7),(Tasaus[[#This Row],[Erotus = tasausraja - laskennallinen verotulo, €/asukas]]*$B$8))</f>
        <v>409.96427126931138</v>
      </c>
      <c r="O259" s="378">
        <f>Tasaus[[#This Row],[Tasaus,  €/asukas]]*Tasaus[[#This Row],[Asukasluku 31.12.2021]]</f>
        <v>9838322.5819209348</v>
      </c>
      <c r="Q259" s="116"/>
      <c r="R259" s="117"/>
      <c r="S259" s="118"/>
    </row>
    <row r="260" spans="1:19" x14ac:dyDescent="0.25">
      <c r="A260" s="269">
        <v>791</v>
      </c>
      <c r="B260" s="13" t="s">
        <v>260</v>
      </c>
      <c r="C260" s="270">
        <v>5131</v>
      </c>
      <c r="D260" s="271">
        <v>21.75</v>
      </c>
      <c r="E260" s="271">
        <f>Tasaus[[#This Row],[Tuloveroprosentti 2022]]-12.64</f>
        <v>9.11</v>
      </c>
      <c r="F260" s="14">
        <v>14432873.619999999</v>
      </c>
      <c r="G260" s="14">
        <f>Tasaus[[#This Row],[Kunnallisvero (maksuunpantu), €]]*100/Tasaus[[#This Row],[Tuloveroprosentti 2022]]</f>
        <v>66358039.632183909</v>
      </c>
      <c r="H260" s="272">
        <f>Tasaus[[#This Row],[Verotettava tulo (kunnallisvero), €]]*($E$11/100)</f>
        <v>4890587.5208919551</v>
      </c>
      <c r="I260" s="14">
        <v>1181322.1900079863</v>
      </c>
      <c r="J260" s="15">
        <v>729457.65835000004</v>
      </c>
      <c r="K260" s="15">
        <f>SUM(Tasaus[[#This Row],[Laskennallinen kunnallisvero, €]:[Laskennallinen kiinteistövero, €]])</f>
        <v>6801367.3692499418</v>
      </c>
      <c r="L260" s="15">
        <f>Tasaus[[#This Row],[Laskennallinen verotulo yhteensä, €]]/Tasaus[[#This Row],[Asukasluku 31.12.2021]]</f>
        <v>1325.5442154063421</v>
      </c>
      <c r="M260" s="34">
        <f>$L$11-Tasaus[[#This Row],[Laskennallinen verotulo yhteensä, €/asukas (=tasausraja)]]</f>
        <v>631.40578459365793</v>
      </c>
      <c r="N260" s="377">
        <f>IF(Tasaus[[#This Row],[Erotus = tasausraja - laskennallinen verotulo, €/asukas]]&gt;0,(Tasaus[[#This Row],[Erotus = tasausraja - laskennallinen verotulo, €/asukas]]*$B$7),(Tasaus[[#This Row],[Erotus = tasausraja - laskennallinen verotulo, €/asukas]]*$B$8))</f>
        <v>568.26520613429216</v>
      </c>
      <c r="O260" s="378">
        <f>Tasaus[[#This Row],[Tasaus,  €/asukas]]*Tasaus[[#This Row],[Asukasluku 31.12.2021]]</f>
        <v>2915768.7726750532</v>
      </c>
      <c r="Q260" s="116"/>
      <c r="R260" s="117"/>
      <c r="S260" s="118"/>
    </row>
    <row r="261" spans="1:19" x14ac:dyDescent="0.25">
      <c r="A261" s="269">
        <v>831</v>
      </c>
      <c r="B261" s="13" t="s">
        <v>618</v>
      </c>
      <c r="C261" s="270">
        <v>4595</v>
      </c>
      <c r="D261" s="271">
        <v>21</v>
      </c>
      <c r="E261" s="271">
        <f>Tasaus[[#This Row],[Tuloveroprosentti 2022]]-12.64</f>
        <v>8.36</v>
      </c>
      <c r="F261" s="14">
        <v>18685608.199999999</v>
      </c>
      <c r="G261" s="14">
        <f>Tasaus[[#This Row],[Kunnallisvero (maksuunpantu), €]]*100/Tasaus[[#This Row],[Tuloveroprosentti 2022]]</f>
        <v>88979086.666666672</v>
      </c>
      <c r="H261" s="272">
        <f>Tasaus[[#This Row],[Verotettava tulo (kunnallisvero), €]]*($E$11/100)</f>
        <v>6557758.6873333352</v>
      </c>
      <c r="I261" s="14">
        <v>559089.33853130485</v>
      </c>
      <c r="J261" s="15">
        <v>937678.03214999998</v>
      </c>
      <c r="K261" s="15">
        <f>SUM(Tasaus[[#This Row],[Laskennallinen kunnallisvero, €]:[Laskennallinen kiinteistövero, €]])</f>
        <v>8054526.0580146406</v>
      </c>
      <c r="L261" s="15">
        <f>Tasaus[[#This Row],[Laskennallinen verotulo yhteensä, €]]/Tasaus[[#This Row],[Asukasluku 31.12.2021]]</f>
        <v>1752.8892400467118</v>
      </c>
      <c r="M261" s="34">
        <f>$L$11-Tasaus[[#This Row],[Laskennallinen verotulo yhteensä, €/asukas (=tasausraja)]]</f>
        <v>204.0607599532882</v>
      </c>
      <c r="N261" s="377">
        <f>IF(Tasaus[[#This Row],[Erotus = tasausraja - laskennallinen verotulo, €/asukas]]&gt;0,(Tasaus[[#This Row],[Erotus = tasausraja - laskennallinen verotulo, €/asukas]]*$B$7),(Tasaus[[#This Row],[Erotus = tasausraja - laskennallinen verotulo, €/asukas]]*$B$8))</f>
        <v>183.65468395795938</v>
      </c>
      <c r="O261" s="378">
        <f>Tasaus[[#This Row],[Tasaus,  €/asukas]]*Tasaus[[#This Row],[Asukasluku 31.12.2021]]</f>
        <v>843893.27278682333</v>
      </c>
      <c r="Q261" s="116"/>
      <c r="R261" s="117"/>
      <c r="S261" s="118"/>
    </row>
    <row r="262" spans="1:19" x14ac:dyDescent="0.25">
      <c r="A262" s="269">
        <v>832</v>
      </c>
      <c r="B262" s="13" t="s">
        <v>619</v>
      </c>
      <c r="C262" s="270">
        <v>3913</v>
      </c>
      <c r="D262" s="271">
        <v>20.5</v>
      </c>
      <c r="E262" s="271">
        <f>Tasaus[[#This Row],[Tuloveroprosentti 2022]]-12.64</f>
        <v>7.8599999999999994</v>
      </c>
      <c r="F262" s="14">
        <v>10562314.220000001</v>
      </c>
      <c r="G262" s="14">
        <f>Tasaus[[#This Row],[Kunnallisvero (maksuunpantu), €]]*100/Tasaus[[#This Row],[Tuloveroprosentti 2022]]</f>
        <v>51523484.000000007</v>
      </c>
      <c r="H262" s="272">
        <f>Tasaus[[#This Row],[Verotettava tulo (kunnallisvero), €]]*($E$11/100)</f>
        <v>3797280.7708000015</v>
      </c>
      <c r="I262" s="14">
        <v>1289551.1296242001</v>
      </c>
      <c r="J262" s="15">
        <v>528888.27265000006</v>
      </c>
      <c r="K262" s="15">
        <f>SUM(Tasaus[[#This Row],[Laskennallinen kunnallisvero, €]:[Laskennallinen kiinteistövero, €]])</f>
        <v>5615720.1730742007</v>
      </c>
      <c r="L262" s="15">
        <f>Tasaus[[#This Row],[Laskennallinen verotulo yhteensä, €]]/Tasaus[[#This Row],[Asukasluku 31.12.2021]]</f>
        <v>1435.1444347237928</v>
      </c>
      <c r="M262" s="34">
        <f>$L$11-Tasaus[[#This Row],[Laskennallinen verotulo yhteensä, €/asukas (=tasausraja)]]</f>
        <v>521.80556527620729</v>
      </c>
      <c r="N262" s="377">
        <f>IF(Tasaus[[#This Row],[Erotus = tasausraja - laskennallinen verotulo, €/asukas]]&gt;0,(Tasaus[[#This Row],[Erotus = tasausraja - laskennallinen verotulo, €/asukas]]*$B$7),(Tasaus[[#This Row],[Erotus = tasausraja - laskennallinen verotulo, €/asukas]]*$B$8))</f>
        <v>469.62500874858659</v>
      </c>
      <c r="O262" s="378">
        <f>Tasaus[[#This Row],[Tasaus,  €/asukas]]*Tasaus[[#This Row],[Asukasluku 31.12.2021]]</f>
        <v>1837642.6592332195</v>
      </c>
      <c r="Q262" s="116"/>
      <c r="R262" s="117"/>
    </row>
    <row r="263" spans="1:19" x14ac:dyDescent="0.25">
      <c r="A263" s="269">
        <v>833</v>
      </c>
      <c r="B263" s="13" t="s">
        <v>620</v>
      </c>
      <c r="C263" s="270">
        <v>1677</v>
      </c>
      <c r="D263" s="271">
        <v>19.5</v>
      </c>
      <c r="E263" s="271">
        <f>Tasaus[[#This Row],[Tuloveroprosentti 2022]]-12.64</f>
        <v>6.8599999999999994</v>
      </c>
      <c r="F263" s="14">
        <v>5471183.21</v>
      </c>
      <c r="G263" s="14">
        <f>Tasaus[[#This Row],[Kunnallisvero (maksuunpantu), €]]*100/Tasaus[[#This Row],[Tuloveroprosentti 2022]]</f>
        <v>28057349.794871796</v>
      </c>
      <c r="H263" s="272">
        <f>Tasaus[[#This Row],[Verotettava tulo (kunnallisvero), €]]*($E$11/100)</f>
        <v>2067826.6798820519</v>
      </c>
      <c r="I263" s="14">
        <v>220401.97030692207</v>
      </c>
      <c r="J263" s="15">
        <v>575140.56075000006</v>
      </c>
      <c r="K263" s="15">
        <f>SUM(Tasaus[[#This Row],[Laskennallinen kunnallisvero, €]:[Laskennallinen kiinteistövero, €]])</f>
        <v>2863369.2109389743</v>
      </c>
      <c r="L263" s="15">
        <f>Tasaus[[#This Row],[Laskennallinen verotulo yhteensä, €]]/Tasaus[[#This Row],[Asukasluku 31.12.2021]]</f>
        <v>1707.4354269165024</v>
      </c>
      <c r="M263" s="34">
        <f>$L$11-Tasaus[[#This Row],[Laskennallinen verotulo yhteensä, €/asukas (=tasausraja)]]</f>
        <v>249.51457308349768</v>
      </c>
      <c r="N263" s="377">
        <f>IF(Tasaus[[#This Row],[Erotus = tasausraja - laskennallinen verotulo, €/asukas]]&gt;0,(Tasaus[[#This Row],[Erotus = tasausraja - laskennallinen verotulo, €/asukas]]*$B$7),(Tasaus[[#This Row],[Erotus = tasausraja - laskennallinen verotulo, €/asukas]]*$B$8))</f>
        <v>224.56311577514791</v>
      </c>
      <c r="O263" s="378">
        <f>Tasaus[[#This Row],[Tasaus,  €/asukas]]*Tasaus[[#This Row],[Asukasluku 31.12.2021]]</f>
        <v>376592.34515492304</v>
      </c>
      <c r="Q263" s="116"/>
      <c r="R263" s="117"/>
    </row>
    <row r="264" spans="1:19" x14ac:dyDescent="0.25">
      <c r="A264" s="269">
        <v>834</v>
      </c>
      <c r="B264" s="13" t="s">
        <v>621</v>
      </c>
      <c r="C264" s="270">
        <v>5967</v>
      </c>
      <c r="D264" s="271">
        <v>21.250000000000004</v>
      </c>
      <c r="E264" s="271">
        <f>Tasaus[[#This Row],[Tuloveroprosentti 2022]]-12.64</f>
        <v>8.610000000000003</v>
      </c>
      <c r="F264" s="14">
        <v>22113134.079999998</v>
      </c>
      <c r="G264" s="14">
        <f>Tasaus[[#This Row],[Kunnallisvero (maksuunpantu), €]]*100/Tasaus[[#This Row],[Tuloveroprosentti 2022]]</f>
        <v>104061807.43529411</v>
      </c>
      <c r="H264" s="272">
        <f>Tasaus[[#This Row],[Verotettava tulo (kunnallisvero), €]]*($E$11/100)</f>
        <v>7669355.2079811776</v>
      </c>
      <c r="I264" s="14">
        <v>1237249.3581581551</v>
      </c>
      <c r="J264" s="15">
        <v>997599.4127000001</v>
      </c>
      <c r="K264" s="15">
        <f>SUM(Tasaus[[#This Row],[Laskennallinen kunnallisvero, €]:[Laskennallinen kiinteistövero, €]])</f>
        <v>9904203.9788393322</v>
      </c>
      <c r="L264" s="15">
        <f>Tasaus[[#This Row],[Laskennallinen verotulo yhteensä, €]]/Tasaus[[#This Row],[Asukasluku 31.12.2021]]</f>
        <v>1659.8297266363888</v>
      </c>
      <c r="M264" s="34">
        <f>$L$11-Tasaus[[#This Row],[Laskennallinen verotulo yhteensä, €/asukas (=tasausraja)]]</f>
        <v>297.1202733636112</v>
      </c>
      <c r="N264" s="377">
        <f>IF(Tasaus[[#This Row],[Erotus = tasausraja - laskennallinen verotulo, €/asukas]]&gt;0,(Tasaus[[#This Row],[Erotus = tasausraja - laskennallinen verotulo, €/asukas]]*$B$7),(Tasaus[[#This Row],[Erotus = tasausraja - laskennallinen verotulo, €/asukas]]*$B$8))</f>
        <v>267.40824602725007</v>
      </c>
      <c r="O264" s="378">
        <f>Tasaus[[#This Row],[Tasaus,  €/asukas]]*Tasaus[[#This Row],[Asukasluku 31.12.2021]]</f>
        <v>1595625.0040446012</v>
      </c>
      <c r="Q264" s="116"/>
      <c r="R264" s="117"/>
    </row>
    <row r="265" spans="1:19" x14ac:dyDescent="0.25">
      <c r="A265" s="269">
        <v>837</v>
      </c>
      <c r="B265" s="13" t="s">
        <v>622</v>
      </c>
      <c r="C265" s="270">
        <v>244223</v>
      </c>
      <c r="D265" s="271">
        <v>20.25</v>
      </c>
      <c r="E265" s="271">
        <f>Tasaus[[#This Row],[Tuloveroprosentti 2022]]-12.64</f>
        <v>7.6099999999999994</v>
      </c>
      <c r="F265" s="14">
        <v>966749179.13</v>
      </c>
      <c r="G265" s="14">
        <f>Tasaus[[#This Row],[Kunnallisvero (maksuunpantu), €]]*100/Tasaus[[#This Row],[Tuloveroprosentti 2022]]</f>
        <v>4774070020.3950615</v>
      </c>
      <c r="H265" s="272">
        <f>Tasaus[[#This Row],[Verotettava tulo (kunnallisvero), €]]*($E$11/100)</f>
        <v>351848960.50311613</v>
      </c>
      <c r="I265" s="14">
        <v>83489519.234238386</v>
      </c>
      <c r="J265" s="15">
        <v>41220724.95525001</v>
      </c>
      <c r="K265" s="15">
        <f>SUM(Tasaus[[#This Row],[Laskennallinen kunnallisvero, €]:[Laskennallinen kiinteistövero, €]])</f>
        <v>476559204.69260454</v>
      </c>
      <c r="L265" s="15">
        <f>Tasaus[[#This Row],[Laskennallinen verotulo yhteensä, €]]/Tasaus[[#This Row],[Asukasluku 31.12.2021]]</f>
        <v>1951.3281087064058</v>
      </c>
      <c r="M265" s="34">
        <f>$L$11-Tasaus[[#This Row],[Laskennallinen verotulo yhteensä, €/asukas (=tasausraja)]]</f>
        <v>5.6218912935942171</v>
      </c>
      <c r="N265" s="377">
        <f>IF(Tasaus[[#This Row],[Erotus = tasausraja - laskennallinen verotulo, €/asukas]]&gt;0,(Tasaus[[#This Row],[Erotus = tasausraja - laskennallinen verotulo, €/asukas]]*$B$7),(Tasaus[[#This Row],[Erotus = tasausraja - laskennallinen verotulo, €/asukas]]*$B$8))</f>
        <v>5.0597021642347952</v>
      </c>
      <c r="O265" s="378">
        <f>Tasaus[[#This Row],[Tasaus,  €/asukas]]*Tasaus[[#This Row],[Asukasluku 31.12.2021]]</f>
        <v>1235695.6416559145</v>
      </c>
      <c r="Q265" s="116"/>
      <c r="R265" s="117"/>
    </row>
    <row r="266" spans="1:19" x14ac:dyDescent="0.25">
      <c r="A266" s="269">
        <v>844</v>
      </c>
      <c r="B266" s="13" t="s">
        <v>623</v>
      </c>
      <c r="C266" s="270">
        <v>1479</v>
      </c>
      <c r="D266" s="271">
        <v>21.5</v>
      </c>
      <c r="E266" s="271">
        <f>Tasaus[[#This Row],[Tuloveroprosentti 2022]]-12.64</f>
        <v>8.86</v>
      </c>
      <c r="F266" s="14">
        <v>4062658.45</v>
      </c>
      <c r="G266" s="14">
        <f>Tasaus[[#This Row],[Kunnallisvero (maksuunpantu), €]]*100/Tasaus[[#This Row],[Tuloveroprosentti 2022]]</f>
        <v>18896085.813953489</v>
      </c>
      <c r="H266" s="272">
        <f>Tasaus[[#This Row],[Verotettava tulo (kunnallisvero), €]]*($E$11/100)</f>
        <v>1392641.5244883725</v>
      </c>
      <c r="I266" s="14">
        <v>412186.91580513556</v>
      </c>
      <c r="J266" s="15">
        <v>254281.15960000001</v>
      </c>
      <c r="K266" s="15">
        <f>SUM(Tasaus[[#This Row],[Laskennallinen kunnallisvero, €]:[Laskennallinen kiinteistövero, €]])</f>
        <v>2059109.599893508</v>
      </c>
      <c r="L266" s="15">
        <f>Tasaus[[#This Row],[Laskennallinen verotulo yhteensä, €]]/Tasaus[[#This Row],[Asukasluku 31.12.2021]]</f>
        <v>1392.2309667975037</v>
      </c>
      <c r="M266" s="34">
        <f>$L$11-Tasaus[[#This Row],[Laskennallinen verotulo yhteensä, €/asukas (=tasausraja)]]</f>
        <v>564.71903320249635</v>
      </c>
      <c r="N266" s="377">
        <f>IF(Tasaus[[#This Row],[Erotus = tasausraja - laskennallinen verotulo, €/asukas]]&gt;0,(Tasaus[[#This Row],[Erotus = tasausraja - laskennallinen verotulo, €/asukas]]*$B$7),(Tasaus[[#This Row],[Erotus = tasausraja - laskennallinen verotulo, €/asukas]]*$B$8))</f>
        <v>508.24712988224672</v>
      </c>
      <c r="O266" s="378">
        <f>Tasaus[[#This Row],[Tasaus,  €/asukas]]*Tasaus[[#This Row],[Asukasluku 31.12.2021]]</f>
        <v>751697.50509584288</v>
      </c>
      <c r="Q266" s="116"/>
      <c r="R266" s="117"/>
    </row>
    <row r="267" spans="1:19" x14ac:dyDescent="0.25">
      <c r="A267" s="269">
        <v>845</v>
      </c>
      <c r="B267" s="13" t="s">
        <v>624</v>
      </c>
      <c r="C267" s="270">
        <v>2882</v>
      </c>
      <c r="D267" s="271">
        <v>20</v>
      </c>
      <c r="E267" s="271">
        <f>Tasaus[[#This Row],[Tuloveroprosentti 2022]]-12.64</f>
        <v>7.3599999999999994</v>
      </c>
      <c r="F267" s="14">
        <v>8823423.9800000004</v>
      </c>
      <c r="G267" s="14">
        <f>Tasaus[[#This Row],[Kunnallisvero (maksuunpantu), €]]*100/Tasaus[[#This Row],[Tuloveroprosentti 2022]]</f>
        <v>44117119.899999999</v>
      </c>
      <c r="H267" s="272">
        <f>Tasaus[[#This Row],[Verotettava tulo (kunnallisvero), €]]*($E$11/100)</f>
        <v>3251431.7366300006</v>
      </c>
      <c r="I267" s="14">
        <v>532988.68278567248</v>
      </c>
      <c r="J267" s="15">
        <v>461055.89384999999</v>
      </c>
      <c r="K267" s="15">
        <f>SUM(Tasaus[[#This Row],[Laskennallinen kunnallisvero, €]:[Laskennallinen kiinteistövero, €]])</f>
        <v>4245476.3132656729</v>
      </c>
      <c r="L267" s="15">
        <f>Tasaus[[#This Row],[Laskennallinen verotulo yhteensä, €]]/Tasaus[[#This Row],[Asukasluku 31.12.2021]]</f>
        <v>1473.1007332635922</v>
      </c>
      <c r="M267" s="34">
        <f>$L$11-Tasaus[[#This Row],[Laskennallinen verotulo yhteensä, €/asukas (=tasausraja)]]</f>
        <v>483.8492667364078</v>
      </c>
      <c r="N267" s="377">
        <f>IF(Tasaus[[#This Row],[Erotus = tasausraja - laskennallinen verotulo, €/asukas]]&gt;0,(Tasaus[[#This Row],[Erotus = tasausraja - laskennallinen verotulo, €/asukas]]*$B$7),(Tasaus[[#This Row],[Erotus = tasausraja - laskennallinen verotulo, €/asukas]]*$B$8))</f>
        <v>435.46434006276701</v>
      </c>
      <c r="O267" s="378">
        <f>Tasaus[[#This Row],[Tasaus,  €/asukas]]*Tasaus[[#This Row],[Asukasluku 31.12.2021]]</f>
        <v>1255008.2280608944</v>
      </c>
      <c r="Q267" s="116"/>
      <c r="R267" s="117"/>
    </row>
    <row r="268" spans="1:19" x14ac:dyDescent="0.25">
      <c r="A268" s="269">
        <v>846</v>
      </c>
      <c r="B268" s="13" t="s">
        <v>625</v>
      </c>
      <c r="C268" s="270">
        <v>4952</v>
      </c>
      <c r="D268" s="271">
        <v>22.5</v>
      </c>
      <c r="E268" s="271">
        <f>Tasaus[[#This Row],[Tuloveroprosentti 2022]]-12.64</f>
        <v>9.86</v>
      </c>
      <c r="F268" s="14">
        <v>15539290.51</v>
      </c>
      <c r="G268" s="14">
        <f>Tasaus[[#This Row],[Kunnallisvero (maksuunpantu), €]]*100/Tasaus[[#This Row],[Tuloveroprosentti 2022]]</f>
        <v>69063513.377777785</v>
      </c>
      <c r="H268" s="272">
        <f>Tasaus[[#This Row],[Verotettava tulo (kunnallisvero), €]]*($E$11/100)</f>
        <v>5089980.9359422242</v>
      </c>
      <c r="I268" s="14">
        <v>851928.90250245214</v>
      </c>
      <c r="J268" s="15">
        <v>586560.61735000007</v>
      </c>
      <c r="K268" s="15">
        <f>SUM(Tasaus[[#This Row],[Laskennallinen kunnallisvero, €]:[Laskennallinen kiinteistövero, €]])</f>
        <v>6528470.4557946762</v>
      </c>
      <c r="L268" s="15">
        <f>Tasaus[[#This Row],[Laskennallinen verotulo yhteensä, €]]/Tasaus[[#This Row],[Asukasluku 31.12.2021]]</f>
        <v>1318.3502535934322</v>
      </c>
      <c r="M268" s="34">
        <f>$L$11-Tasaus[[#This Row],[Laskennallinen verotulo yhteensä, €/asukas (=tasausraja)]]</f>
        <v>638.59974640656787</v>
      </c>
      <c r="N268" s="377">
        <f>IF(Tasaus[[#This Row],[Erotus = tasausraja - laskennallinen verotulo, €/asukas]]&gt;0,(Tasaus[[#This Row],[Erotus = tasausraja - laskennallinen verotulo, €/asukas]]*$B$7),(Tasaus[[#This Row],[Erotus = tasausraja - laskennallinen verotulo, €/asukas]]*$B$8))</f>
        <v>574.73977176591109</v>
      </c>
      <c r="O268" s="378">
        <f>Tasaus[[#This Row],[Tasaus,  €/asukas]]*Tasaus[[#This Row],[Asukasluku 31.12.2021]]</f>
        <v>2846111.3497847915</v>
      </c>
      <c r="Q268" s="116"/>
      <c r="R268" s="117"/>
    </row>
    <row r="269" spans="1:19" x14ac:dyDescent="0.25">
      <c r="A269" s="269">
        <v>848</v>
      </c>
      <c r="B269" s="13" t="s">
        <v>626</v>
      </c>
      <c r="C269" s="270">
        <v>4241</v>
      </c>
      <c r="D269" s="271">
        <v>21.75</v>
      </c>
      <c r="E269" s="271">
        <f>Tasaus[[#This Row],[Tuloveroprosentti 2022]]-12.64</f>
        <v>9.11</v>
      </c>
      <c r="F269" s="14">
        <v>12027552.220000001</v>
      </c>
      <c r="G269" s="14">
        <f>Tasaus[[#This Row],[Kunnallisvero (maksuunpantu), €]]*100/Tasaus[[#This Row],[Tuloveroprosentti 2022]]</f>
        <v>55299090.666666664</v>
      </c>
      <c r="H269" s="272">
        <f>Tasaus[[#This Row],[Verotettava tulo (kunnallisvero), €]]*($E$11/100)</f>
        <v>4075542.982133334</v>
      </c>
      <c r="I269" s="14">
        <v>862363.93438909168</v>
      </c>
      <c r="J269" s="15">
        <v>521222.29560000001</v>
      </c>
      <c r="K269" s="15">
        <f>SUM(Tasaus[[#This Row],[Laskennallinen kunnallisvero, €]:[Laskennallinen kiinteistövero, €]])</f>
        <v>5459129.2121224254</v>
      </c>
      <c r="L269" s="15">
        <f>Tasaus[[#This Row],[Laskennallinen verotulo yhteensä, €]]/Tasaus[[#This Row],[Asukasluku 31.12.2021]]</f>
        <v>1287.2268833111118</v>
      </c>
      <c r="M269" s="34">
        <f>$L$11-Tasaus[[#This Row],[Laskennallinen verotulo yhteensä, €/asukas (=tasausraja)]]</f>
        <v>669.72311668888824</v>
      </c>
      <c r="N269" s="377">
        <f>IF(Tasaus[[#This Row],[Erotus = tasausraja - laskennallinen verotulo, €/asukas]]&gt;0,(Tasaus[[#This Row],[Erotus = tasausraja - laskennallinen verotulo, €/asukas]]*$B$7),(Tasaus[[#This Row],[Erotus = tasausraja - laskennallinen verotulo, €/asukas]]*$B$8))</f>
        <v>602.75080501999946</v>
      </c>
      <c r="O269" s="378">
        <f>Tasaus[[#This Row],[Tasaus,  €/asukas]]*Tasaus[[#This Row],[Asukasluku 31.12.2021]]</f>
        <v>2556266.1640898176</v>
      </c>
      <c r="Q269" s="116"/>
      <c r="R269" s="117"/>
    </row>
    <row r="270" spans="1:19" x14ac:dyDescent="0.25">
      <c r="A270" s="269">
        <v>849</v>
      </c>
      <c r="B270" s="13" t="s">
        <v>627</v>
      </c>
      <c r="C270" s="270">
        <v>2938</v>
      </c>
      <c r="D270" s="271">
        <v>21.75</v>
      </c>
      <c r="E270" s="271">
        <f>Tasaus[[#This Row],[Tuloveroprosentti 2022]]-12.64</f>
        <v>9.11</v>
      </c>
      <c r="F270" s="14">
        <v>8366437.3399999999</v>
      </c>
      <c r="G270" s="14">
        <f>Tasaus[[#This Row],[Kunnallisvero (maksuunpantu), €]]*100/Tasaus[[#This Row],[Tuloveroprosentti 2022]]</f>
        <v>38466378.574712642</v>
      </c>
      <c r="H270" s="272">
        <f>Tasaus[[#This Row],[Verotettava tulo (kunnallisvero), €]]*($E$11/100)</f>
        <v>2834972.1009563222</v>
      </c>
      <c r="I270" s="14">
        <v>740378.83187079371</v>
      </c>
      <c r="J270" s="15">
        <v>374606.26649999997</v>
      </c>
      <c r="K270" s="15">
        <f>SUM(Tasaus[[#This Row],[Laskennallinen kunnallisvero, €]:[Laskennallinen kiinteistövero, €]])</f>
        <v>3949957.1993271159</v>
      </c>
      <c r="L270" s="15">
        <f>Tasaus[[#This Row],[Laskennallinen verotulo yhteensä, €]]/Tasaus[[#This Row],[Asukasluku 31.12.2021]]</f>
        <v>1344.4374402066426</v>
      </c>
      <c r="M270" s="34">
        <f>$L$11-Tasaus[[#This Row],[Laskennallinen verotulo yhteensä, €/asukas (=tasausraja)]]</f>
        <v>612.51255979335747</v>
      </c>
      <c r="N270" s="377">
        <f>IF(Tasaus[[#This Row],[Erotus = tasausraja - laskennallinen verotulo, €/asukas]]&gt;0,(Tasaus[[#This Row],[Erotus = tasausraja - laskennallinen verotulo, €/asukas]]*$B$7),(Tasaus[[#This Row],[Erotus = tasausraja - laskennallinen verotulo, €/asukas]]*$B$8))</f>
        <v>551.26130381402174</v>
      </c>
      <c r="O270" s="378">
        <f>Tasaus[[#This Row],[Tasaus,  €/asukas]]*Tasaus[[#This Row],[Asukasluku 31.12.2021]]</f>
        <v>1619605.710605596</v>
      </c>
      <c r="Q270" s="116"/>
      <c r="R270" s="117"/>
    </row>
    <row r="271" spans="1:19" x14ac:dyDescent="0.25">
      <c r="A271" s="269">
        <v>850</v>
      </c>
      <c r="B271" s="13" t="s">
        <v>628</v>
      </c>
      <c r="C271" s="270">
        <v>2387</v>
      </c>
      <c r="D271" s="271">
        <v>21</v>
      </c>
      <c r="E271" s="271">
        <f>Tasaus[[#This Row],[Tuloveroprosentti 2022]]-12.64</f>
        <v>8.36</v>
      </c>
      <c r="F271" s="14">
        <v>7641123.8799999999</v>
      </c>
      <c r="G271" s="14">
        <f>Tasaus[[#This Row],[Kunnallisvero (maksuunpantu), €]]*100/Tasaus[[#This Row],[Tuloveroprosentti 2022]]</f>
        <v>36386304.190476194</v>
      </c>
      <c r="H271" s="272">
        <f>Tasaus[[#This Row],[Verotettava tulo (kunnallisvero), €]]*($E$11/100)</f>
        <v>2681670.618838096</v>
      </c>
      <c r="I271" s="14">
        <v>599050.404693246</v>
      </c>
      <c r="J271" s="15">
        <v>376275.63990000001</v>
      </c>
      <c r="K271" s="15">
        <f>SUM(Tasaus[[#This Row],[Laskennallinen kunnallisvero, €]:[Laskennallinen kiinteistövero, €]])</f>
        <v>3656996.6634313418</v>
      </c>
      <c r="L271" s="15">
        <f>Tasaus[[#This Row],[Laskennallinen verotulo yhteensä, €]]/Tasaus[[#This Row],[Asukasluku 31.12.2021]]</f>
        <v>1532.0471987563226</v>
      </c>
      <c r="M271" s="34">
        <f>$L$11-Tasaus[[#This Row],[Laskennallinen verotulo yhteensä, €/asukas (=tasausraja)]]</f>
        <v>424.90280124367746</v>
      </c>
      <c r="N271" s="377">
        <f>IF(Tasaus[[#This Row],[Erotus = tasausraja - laskennallinen verotulo, €/asukas]]&gt;0,(Tasaus[[#This Row],[Erotus = tasausraja - laskennallinen verotulo, €/asukas]]*$B$7),(Tasaus[[#This Row],[Erotus = tasausraja - laskennallinen verotulo, €/asukas]]*$B$8))</f>
        <v>382.4125211193097</v>
      </c>
      <c r="O271" s="378">
        <f>Tasaus[[#This Row],[Tasaus,  €/asukas]]*Tasaus[[#This Row],[Asukasluku 31.12.2021]]</f>
        <v>912818.68791179231</v>
      </c>
      <c r="Q271" s="116"/>
      <c r="R271" s="117"/>
    </row>
    <row r="272" spans="1:19" x14ac:dyDescent="0.25">
      <c r="A272" s="269">
        <v>851</v>
      </c>
      <c r="B272" s="13" t="s">
        <v>629</v>
      </c>
      <c r="C272" s="270">
        <v>21333</v>
      </c>
      <c r="D272" s="271">
        <v>21</v>
      </c>
      <c r="E272" s="271">
        <f>Tasaus[[#This Row],[Tuloveroprosentti 2022]]-12.64</f>
        <v>8.36</v>
      </c>
      <c r="F272" s="14">
        <v>81981422.700000003</v>
      </c>
      <c r="G272" s="14">
        <f>Tasaus[[#This Row],[Kunnallisvero (maksuunpantu), €]]*100/Tasaus[[#This Row],[Tuloveroprosentti 2022]]</f>
        <v>390387727.14285713</v>
      </c>
      <c r="H272" s="272">
        <f>Tasaus[[#This Row],[Verotettava tulo (kunnallisvero), €]]*($E$11/100)</f>
        <v>28771575.490428578</v>
      </c>
      <c r="I272" s="14">
        <v>2999004.0321832006</v>
      </c>
      <c r="J272" s="15">
        <v>3308112.1794500002</v>
      </c>
      <c r="K272" s="15">
        <f>SUM(Tasaus[[#This Row],[Laskennallinen kunnallisvero, €]:[Laskennallinen kiinteistövero, €]])</f>
        <v>35078691.70206178</v>
      </c>
      <c r="L272" s="15">
        <f>Tasaus[[#This Row],[Laskennallinen verotulo yhteensä, €]]/Tasaus[[#This Row],[Asukasluku 31.12.2021]]</f>
        <v>1644.3393663367449</v>
      </c>
      <c r="M272" s="34">
        <f>$L$11-Tasaus[[#This Row],[Laskennallinen verotulo yhteensä, €/asukas (=tasausraja)]]</f>
        <v>312.61063366325516</v>
      </c>
      <c r="N272" s="377">
        <f>IF(Tasaus[[#This Row],[Erotus = tasausraja - laskennallinen verotulo, €/asukas]]&gt;0,(Tasaus[[#This Row],[Erotus = tasausraja - laskennallinen verotulo, €/asukas]]*$B$7),(Tasaus[[#This Row],[Erotus = tasausraja - laskennallinen verotulo, €/asukas]]*$B$8))</f>
        <v>281.34957029692964</v>
      </c>
      <c r="O272" s="378">
        <f>Tasaus[[#This Row],[Tasaus,  €/asukas]]*Tasaus[[#This Row],[Asukasluku 31.12.2021]]</f>
        <v>6002030.3831444001</v>
      </c>
      <c r="Q272" s="116"/>
      <c r="R272" s="117"/>
    </row>
    <row r="273" spans="1:18" x14ac:dyDescent="0.25">
      <c r="A273" s="269">
        <v>853</v>
      </c>
      <c r="B273" s="13" t="s">
        <v>630</v>
      </c>
      <c r="C273" s="270">
        <v>195137</v>
      </c>
      <c r="D273" s="271">
        <v>19.5</v>
      </c>
      <c r="E273" s="271">
        <f>Tasaus[[#This Row],[Tuloveroprosentti 2022]]-12.64</f>
        <v>6.8599999999999994</v>
      </c>
      <c r="F273" s="14">
        <v>704814228.74000001</v>
      </c>
      <c r="G273" s="14">
        <f>Tasaus[[#This Row],[Kunnallisvero (maksuunpantu), €]]*100/Tasaus[[#This Row],[Tuloveroprosentti 2022]]</f>
        <v>3614431942.2564101</v>
      </c>
      <c r="H273" s="272">
        <f>Tasaus[[#This Row],[Verotettava tulo (kunnallisvero), €]]*($E$11/100)</f>
        <v>266383634.14429748</v>
      </c>
      <c r="I273" s="14">
        <v>110825116.1032763</v>
      </c>
      <c r="J273" s="15">
        <v>34781829.200300008</v>
      </c>
      <c r="K273" s="15">
        <f>SUM(Tasaus[[#This Row],[Laskennallinen kunnallisvero, €]:[Laskennallinen kiinteistövero, €]])</f>
        <v>411990579.44787383</v>
      </c>
      <c r="L273" s="15">
        <f>Tasaus[[#This Row],[Laskennallinen verotulo yhteensä, €]]/Tasaus[[#This Row],[Asukasluku 31.12.2021]]</f>
        <v>2111.2888865149807</v>
      </c>
      <c r="M273" s="34">
        <f>$L$11-Tasaus[[#This Row],[Laskennallinen verotulo yhteensä, €/asukas (=tasausraja)]]</f>
        <v>-154.33888651498069</v>
      </c>
      <c r="N273" s="377">
        <f>IF(Tasaus[[#This Row],[Erotus = tasausraja - laskennallinen verotulo, €/asukas]]&gt;0,(Tasaus[[#This Row],[Erotus = tasausraja - laskennallinen verotulo, €/asukas]]*$B$7),(Tasaus[[#This Row],[Erotus = tasausraja - laskennallinen verotulo, €/asukas]]*$B$8))</f>
        <v>-15.433888651498069</v>
      </c>
      <c r="O273" s="378">
        <f>Tasaus[[#This Row],[Tasaus,  €/asukas]]*Tasaus[[#This Row],[Asukasluku 31.12.2021]]</f>
        <v>-3011722.7297873786</v>
      </c>
      <c r="Q273" s="116"/>
      <c r="R273" s="117"/>
    </row>
    <row r="274" spans="1:18" x14ac:dyDescent="0.25">
      <c r="A274" s="269">
        <v>854</v>
      </c>
      <c r="B274" s="13" t="s">
        <v>631</v>
      </c>
      <c r="C274" s="270">
        <v>3296</v>
      </c>
      <c r="D274" s="271">
        <v>21.25</v>
      </c>
      <c r="E274" s="271">
        <f>Tasaus[[#This Row],[Tuloveroprosentti 2022]]-12.64</f>
        <v>8.61</v>
      </c>
      <c r="F274" s="14">
        <v>10674504.35</v>
      </c>
      <c r="G274" s="14">
        <f>Tasaus[[#This Row],[Kunnallisvero (maksuunpantu), €]]*100/Tasaus[[#This Row],[Tuloveroprosentti 2022]]</f>
        <v>50232961.647058822</v>
      </c>
      <c r="H274" s="272">
        <f>Tasaus[[#This Row],[Verotettava tulo (kunnallisvero), €]]*($E$11/100)</f>
        <v>3702169.2733882358</v>
      </c>
      <c r="I274" s="14">
        <v>788367.49770507251</v>
      </c>
      <c r="J274" s="15">
        <v>497221.86235000001</v>
      </c>
      <c r="K274" s="15">
        <f>SUM(Tasaus[[#This Row],[Laskennallinen kunnallisvero, €]:[Laskennallinen kiinteistövero, €]])</f>
        <v>4987758.6334433081</v>
      </c>
      <c r="L274" s="15">
        <f>Tasaus[[#This Row],[Laskennallinen verotulo yhteensä, €]]/Tasaus[[#This Row],[Asukasluku 31.12.2021]]</f>
        <v>1513.2762844184795</v>
      </c>
      <c r="M274" s="34">
        <f>$L$11-Tasaus[[#This Row],[Laskennallinen verotulo yhteensä, €/asukas (=tasausraja)]]</f>
        <v>443.67371558152058</v>
      </c>
      <c r="N274" s="377">
        <f>IF(Tasaus[[#This Row],[Erotus = tasausraja - laskennallinen verotulo, €/asukas]]&gt;0,(Tasaus[[#This Row],[Erotus = tasausraja - laskennallinen verotulo, €/asukas]]*$B$7),(Tasaus[[#This Row],[Erotus = tasausraja - laskennallinen verotulo, €/asukas]]*$B$8))</f>
        <v>399.30634402336852</v>
      </c>
      <c r="O274" s="378">
        <f>Tasaus[[#This Row],[Tasaus,  €/asukas]]*Tasaus[[#This Row],[Asukasluku 31.12.2021]]</f>
        <v>1316113.7099010227</v>
      </c>
      <c r="Q274" s="116"/>
      <c r="R274" s="117"/>
    </row>
    <row r="275" spans="1:18" x14ac:dyDescent="0.25">
      <c r="A275" s="269">
        <v>857</v>
      </c>
      <c r="B275" s="13" t="s">
        <v>632</v>
      </c>
      <c r="C275" s="270">
        <v>2420</v>
      </c>
      <c r="D275" s="271">
        <v>22</v>
      </c>
      <c r="E275" s="271">
        <f>Tasaus[[#This Row],[Tuloveroprosentti 2022]]-12.64</f>
        <v>9.36</v>
      </c>
      <c r="F275" s="14">
        <v>6888704.8300000001</v>
      </c>
      <c r="G275" s="14">
        <f>Tasaus[[#This Row],[Kunnallisvero (maksuunpantu), €]]*100/Tasaus[[#This Row],[Tuloveroprosentti 2022]]</f>
        <v>31312294.681818184</v>
      </c>
      <c r="H275" s="272">
        <f>Tasaus[[#This Row],[Verotettava tulo (kunnallisvero), €]]*($E$11/100)</f>
        <v>2307716.1180500006</v>
      </c>
      <c r="I275" s="14">
        <v>734318.76876017463</v>
      </c>
      <c r="J275" s="15">
        <v>442563.49400000006</v>
      </c>
      <c r="K275" s="15">
        <f>SUM(Tasaus[[#This Row],[Laskennallinen kunnallisvero, €]:[Laskennallinen kiinteistövero, €]])</f>
        <v>3484598.3808101751</v>
      </c>
      <c r="L275" s="15">
        <f>Tasaus[[#This Row],[Laskennallinen verotulo yhteensä, €]]/Tasaus[[#This Row],[Asukasluku 31.12.2021]]</f>
        <v>1439.9166862851964</v>
      </c>
      <c r="M275" s="34">
        <f>$L$11-Tasaus[[#This Row],[Laskennallinen verotulo yhteensä, €/asukas (=tasausraja)]]</f>
        <v>517.03331371480363</v>
      </c>
      <c r="N275" s="377">
        <f>IF(Tasaus[[#This Row],[Erotus = tasausraja - laskennallinen verotulo, €/asukas]]&gt;0,(Tasaus[[#This Row],[Erotus = tasausraja - laskennallinen verotulo, €/asukas]]*$B$7),(Tasaus[[#This Row],[Erotus = tasausraja - laskennallinen verotulo, €/asukas]]*$B$8))</f>
        <v>465.32998234332325</v>
      </c>
      <c r="O275" s="378">
        <f>Tasaus[[#This Row],[Tasaus,  €/asukas]]*Tasaus[[#This Row],[Asukasluku 31.12.2021]]</f>
        <v>1126098.5572708424</v>
      </c>
      <c r="Q275" s="116"/>
      <c r="R275" s="117"/>
    </row>
    <row r="276" spans="1:18" x14ac:dyDescent="0.25">
      <c r="A276" s="269">
        <v>858</v>
      </c>
      <c r="B276" s="13" t="s">
        <v>633</v>
      </c>
      <c r="C276" s="270">
        <v>39718</v>
      </c>
      <c r="D276" s="271">
        <v>19.75</v>
      </c>
      <c r="E276" s="271">
        <f>Tasaus[[#This Row],[Tuloveroprosentti 2022]]-12.64</f>
        <v>7.1099999999999994</v>
      </c>
      <c r="F276" s="14">
        <v>191678980.00999999</v>
      </c>
      <c r="G276" s="14">
        <f>Tasaus[[#This Row],[Kunnallisvero (maksuunpantu), €]]*100/Tasaus[[#This Row],[Tuloveroprosentti 2022]]</f>
        <v>970526481.06329119</v>
      </c>
      <c r="H276" s="272">
        <f>Tasaus[[#This Row],[Verotettava tulo (kunnallisvero), €]]*($E$11/100)</f>
        <v>71527801.654364571</v>
      </c>
      <c r="I276" s="14">
        <v>8208534.9405596703</v>
      </c>
      <c r="J276" s="15">
        <v>6993220.448950001</v>
      </c>
      <c r="K276" s="15">
        <f>SUM(Tasaus[[#This Row],[Laskennallinen kunnallisvero, €]:[Laskennallinen kiinteistövero, €]])</f>
        <v>86729557.043874249</v>
      </c>
      <c r="L276" s="15">
        <f>Tasaus[[#This Row],[Laskennallinen verotulo yhteensä, €]]/Tasaus[[#This Row],[Asukasluku 31.12.2021]]</f>
        <v>2183.6335425719885</v>
      </c>
      <c r="M276" s="34">
        <f>$L$11-Tasaus[[#This Row],[Laskennallinen verotulo yhteensä, €/asukas (=tasausraja)]]</f>
        <v>-226.68354257198848</v>
      </c>
      <c r="N276" s="377">
        <f>IF(Tasaus[[#This Row],[Erotus = tasausraja - laskennallinen verotulo, €/asukas]]&gt;0,(Tasaus[[#This Row],[Erotus = tasausraja - laskennallinen verotulo, €/asukas]]*$B$7),(Tasaus[[#This Row],[Erotus = tasausraja - laskennallinen verotulo, €/asukas]]*$B$8))</f>
        <v>-22.66835425719885</v>
      </c>
      <c r="O276" s="378">
        <f>Tasaus[[#This Row],[Tasaus,  €/asukas]]*Tasaus[[#This Row],[Asukasluku 31.12.2021]]</f>
        <v>-900341.69438742392</v>
      </c>
      <c r="Q276" s="116"/>
      <c r="R276" s="117"/>
    </row>
    <row r="277" spans="1:18" x14ac:dyDescent="0.25">
      <c r="A277" s="269">
        <v>859</v>
      </c>
      <c r="B277" s="13" t="s">
        <v>634</v>
      </c>
      <c r="C277" s="270">
        <v>6593</v>
      </c>
      <c r="D277" s="271">
        <v>22.000000000000004</v>
      </c>
      <c r="E277" s="271">
        <f>Tasaus[[#This Row],[Tuloveroprosentti 2022]]-12.64</f>
        <v>9.360000000000003</v>
      </c>
      <c r="F277" s="14">
        <v>20245485.510000002</v>
      </c>
      <c r="G277" s="14">
        <f>Tasaus[[#This Row],[Kunnallisvero (maksuunpantu), €]]*100/Tasaus[[#This Row],[Tuloveroprosentti 2022]]</f>
        <v>92024934.136363626</v>
      </c>
      <c r="H277" s="272">
        <f>Tasaus[[#This Row],[Verotettava tulo (kunnallisvero), €]]*($E$11/100)</f>
        <v>6782237.6458500009</v>
      </c>
      <c r="I277" s="14">
        <v>524106.90278917132</v>
      </c>
      <c r="J277" s="15">
        <v>459864.72570000001</v>
      </c>
      <c r="K277" s="15">
        <f>SUM(Tasaus[[#This Row],[Laskennallinen kunnallisvero, €]:[Laskennallinen kiinteistövero, €]])</f>
        <v>7766209.274339173</v>
      </c>
      <c r="L277" s="15">
        <f>Tasaus[[#This Row],[Laskennallinen verotulo yhteensä, €]]/Tasaus[[#This Row],[Asukasluku 31.12.2021]]</f>
        <v>1177.9477133837665</v>
      </c>
      <c r="M277" s="34">
        <f>$L$11-Tasaus[[#This Row],[Laskennallinen verotulo yhteensä, €/asukas (=tasausraja)]]</f>
        <v>779.0022866162335</v>
      </c>
      <c r="N277" s="377">
        <f>IF(Tasaus[[#This Row],[Erotus = tasausraja - laskennallinen verotulo, €/asukas]]&gt;0,(Tasaus[[#This Row],[Erotus = tasausraja - laskennallinen verotulo, €/asukas]]*$B$7),(Tasaus[[#This Row],[Erotus = tasausraja - laskennallinen verotulo, €/asukas]]*$B$8))</f>
        <v>701.10205795461013</v>
      </c>
      <c r="O277" s="378">
        <f>Tasaus[[#This Row],[Tasaus,  €/asukas]]*Tasaus[[#This Row],[Asukasluku 31.12.2021]]</f>
        <v>4622365.8680947442</v>
      </c>
      <c r="Q277" s="116"/>
      <c r="R277" s="117"/>
    </row>
    <row r="278" spans="1:18" x14ac:dyDescent="0.25">
      <c r="A278" s="269">
        <v>886</v>
      </c>
      <c r="B278" s="13" t="s">
        <v>635</v>
      </c>
      <c r="C278" s="270">
        <v>12669</v>
      </c>
      <c r="D278" s="271">
        <v>21.5</v>
      </c>
      <c r="E278" s="271">
        <f>Tasaus[[#This Row],[Tuloveroprosentti 2022]]-12.64</f>
        <v>8.86</v>
      </c>
      <c r="F278" s="14">
        <v>49939568.939999998</v>
      </c>
      <c r="G278" s="14">
        <f>Tasaus[[#This Row],[Kunnallisvero (maksuunpantu), €]]*100/Tasaus[[#This Row],[Tuloveroprosentti 2022]]</f>
        <v>232277064.83720931</v>
      </c>
      <c r="H278" s="272">
        <f>Tasaus[[#This Row],[Verotettava tulo (kunnallisvero), €]]*($E$11/100)</f>
        <v>17118819.678502329</v>
      </c>
      <c r="I278" s="14">
        <v>2302063.7687611291</v>
      </c>
      <c r="J278" s="15">
        <v>1351521.2188000001</v>
      </c>
      <c r="K278" s="15">
        <f>SUM(Tasaus[[#This Row],[Laskennallinen kunnallisvero, €]:[Laskennallinen kiinteistövero, €]])</f>
        <v>20772404.666063458</v>
      </c>
      <c r="L278" s="15">
        <f>Tasaus[[#This Row],[Laskennallinen verotulo yhteensä, €]]/Tasaus[[#This Row],[Asukasluku 31.12.2021]]</f>
        <v>1639.6246480435282</v>
      </c>
      <c r="M278" s="34">
        <f>$L$11-Tasaus[[#This Row],[Laskennallinen verotulo yhteensä, €/asukas (=tasausraja)]]</f>
        <v>317.32535195647188</v>
      </c>
      <c r="N278" s="377">
        <f>IF(Tasaus[[#This Row],[Erotus = tasausraja - laskennallinen verotulo, €/asukas]]&gt;0,(Tasaus[[#This Row],[Erotus = tasausraja - laskennallinen verotulo, €/asukas]]*$B$7),(Tasaus[[#This Row],[Erotus = tasausraja - laskennallinen verotulo, €/asukas]]*$B$8))</f>
        <v>285.59281676082469</v>
      </c>
      <c r="O278" s="378">
        <f>Tasaus[[#This Row],[Tasaus,  €/asukas]]*Tasaus[[#This Row],[Asukasluku 31.12.2021]]</f>
        <v>3618175.395542888</v>
      </c>
      <c r="Q278" s="116"/>
      <c r="R278" s="117"/>
    </row>
    <row r="279" spans="1:18" x14ac:dyDescent="0.25">
      <c r="A279" s="269">
        <v>887</v>
      </c>
      <c r="B279" s="13" t="s">
        <v>636</v>
      </c>
      <c r="C279" s="270">
        <v>4669</v>
      </c>
      <c r="D279" s="271">
        <v>22</v>
      </c>
      <c r="E279" s="271">
        <f>Tasaus[[#This Row],[Tuloveroprosentti 2022]]-12.64</f>
        <v>9.36</v>
      </c>
      <c r="F279" s="14">
        <v>14178957.039999999</v>
      </c>
      <c r="G279" s="14">
        <f>Tasaus[[#This Row],[Kunnallisvero (maksuunpantu), €]]*100/Tasaus[[#This Row],[Tuloveroprosentti 2022]]</f>
        <v>64449804.727272727</v>
      </c>
      <c r="H279" s="272">
        <f>Tasaus[[#This Row],[Verotettava tulo (kunnallisvero), €]]*($E$11/100)</f>
        <v>4749950.6084000012</v>
      </c>
      <c r="I279" s="14">
        <v>777226.54060965416</v>
      </c>
      <c r="J279" s="15">
        <v>742942.19185000006</v>
      </c>
      <c r="K279" s="15">
        <f>SUM(Tasaus[[#This Row],[Laskennallinen kunnallisvero, €]:[Laskennallinen kiinteistövero, €]])</f>
        <v>6270119.3408596553</v>
      </c>
      <c r="L279" s="15">
        <f>Tasaus[[#This Row],[Laskennallinen verotulo yhteensä, €]]/Tasaus[[#This Row],[Asukasluku 31.12.2021]]</f>
        <v>1342.9255388433617</v>
      </c>
      <c r="M279" s="34">
        <f>$L$11-Tasaus[[#This Row],[Laskennallinen verotulo yhteensä, €/asukas (=tasausraja)]]</f>
        <v>614.02446115663838</v>
      </c>
      <c r="N279" s="377">
        <f>IF(Tasaus[[#This Row],[Erotus = tasausraja - laskennallinen verotulo, €/asukas]]&gt;0,(Tasaus[[#This Row],[Erotus = tasausraja - laskennallinen verotulo, €/asukas]]*$B$7),(Tasaus[[#This Row],[Erotus = tasausraja - laskennallinen verotulo, €/asukas]]*$B$8))</f>
        <v>552.62201504097459</v>
      </c>
      <c r="O279" s="378">
        <f>Tasaus[[#This Row],[Tasaus,  €/asukas]]*Tasaus[[#This Row],[Asukasluku 31.12.2021]]</f>
        <v>2580192.1882263105</v>
      </c>
      <c r="Q279" s="116"/>
      <c r="R279" s="117"/>
    </row>
    <row r="280" spans="1:18" x14ac:dyDescent="0.25">
      <c r="A280" s="269">
        <v>889</v>
      </c>
      <c r="B280" s="13" t="s">
        <v>637</v>
      </c>
      <c r="C280" s="270">
        <v>2568</v>
      </c>
      <c r="D280" s="271">
        <v>20.5</v>
      </c>
      <c r="E280" s="271">
        <f>Tasaus[[#This Row],[Tuloveroprosentti 2022]]-12.64</f>
        <v>7.8599999999999994</v>
      </c>
      <c r="F280" s="14">
        <v>6983778.1799999997</v>
      </c>
      <c r="G280" s="14">
        <f>Tasaus[[#This Row],[Kunnallisvero (maksuunpantu), €]]*100/Tasaus[[#This Row],[Tuloveroprosentti 2022]]</f>
        <v>34067210.63414634</v>
      </c>
      <c r="H280" s="272">
        <f>Tasaus[[#This Row],[Verotettava tulo (kunnallisvero), €]]*($E$11/100)</f>
        <v>2510753.4237365858</v>
      </c>
      <c r="I280" s="14">
        <v>767398.23647016112</v>
      </c>
      <c r="J280" s="15">
        <v>474510.84020000004</v>
      </c>
      <c r="K280" s="15">
        <f>SUM(Tasaus[[#This Row],[Laskennallinen kunnallisvero, €]:[Laskennallinen kiinteistövero, €]])</f>
        <v>3752662.5004067468</v>
      </c>
      <c r="L280" s="15">
        <f>Tasaus[[#This Row],[Laskennallinen verotulo yhteensä, €]]/Tasaus[[#This Row],[Asukasluku 31.12.2021]]</f>
        <v>1461.3171730555866</v>
      </c>
      <c r="M280" s="34">
        <f>$L$11-Tasaus[[#This Row],[Laskennallinen verotulo yhteensä, €/asukas (=tasausraja)]]</f>
        <v>495.63282694441341</v>
      </c>
      <c r="N280" s="377">
        <f>IF(Tasaus[[#This Row],[Erotus = tasausraja - laskennallinen verotulo, €/asukas]]&gt;0,(Tasaus[[#This Row],[Erotus = tasausraja - laskennallinen verotulo, €/asukas]]*$B$7),(Tasaus[[#This Row],[Erotus = tasausraja - laskennallinen verotulo, €/asukas]]*$B$8))</f>
        <v>446.06954424997207</v>
      </c>
      <c r="O280" s="378">
        <f>Tasaus[[#This Row],[Tasaus,  €/asukas]]*Tasaus[[#This Row],[Asukasluku 31.12.2021]]</f>
        <v>1145506.5896339284</v>
      </c>
      <c r="Q280" s="116"/>
      <c r="R280" s="117"/>
    </row>
    <row r="281" spans="1:18" x14ac:dyDescent="0.25">
      <c r="A281" s="269">
        <v>890</v>
      </c>
      <c r="B281" s="13" t="s">
        <v>638</v>
      </c>
      <c r="C281" s="270">
        <v>1176</v>
      </c>
      <c r="D281" s="271">
        <v>21</v>
      </c>
      <c r="E281" s="271">
        <f>Tasaus[[#This Row],[Tuloveroprosentti 2022]]-12.64</f>
        <v>8.36</v>
      </c>
      <c r="F281" s="14">
        <v>4128674.84</v>
      </c>
      <c r="G281" s="14">
        <f>Tasaus[[#This Row],[Kunnallisvero (maksuunpantu), €]]*100/Tasaus[[#This Row],[Tuloveroprosentti 2022]]</f>
        <v>19660356.380952381</v>
      </c>
      <c r="H281" s="272">
        <f>Tasaus[[#This Row],[Verotettava tulo (kunnallisvero), €]]*($E$11/100)</f>
        <v>1448968.2652761908</v>
      </c>
      <c r="I281" s="14">
        <v>107947.57954322069</v>
      </c>
      <c r="J281" s="15">
        <v>271916.41865000007</v>
      </c>
      <c r="K281" s="15">
        <f>SUM(Tasaus[[#This Row],[Laskennallinen kunnallisvero, €]:[Laskennallinen kiinteistövero, €]])</f>
        <v>1828832.2634694118</v>
      </c>
      <c r="L281" s="15">
        <f>Tasaus[[#This Row],[Laskennallinen verotulo yhteensä, €]]/Tasaus[[#This Row],[Asukasluku 31.12.2021]]</f>
        <v>1555.1294757392957</v>
      </c>
      <c r="M281" s="34">
        <f>$L$11-Tasaus[[#This Row],[Laskennallinen verotulo yhteensä, €/asukas (=tasausraja)]]</f>
        <v>401.82052426070436</v>
      </c>
      <c r="N281" s="377">
        <f>IF(Tasaus[[#This Row],[Erotus = tasausraja - laskennallinen verotulo, €/asukas]]&gt;0,(Tasaus[[#This Row],[Erotus = tasausraja - laskennallinen verotulo, €/asukas]]*$B$7),(Tasaus[[#This Row],[Erotus = tasausraja - laskennallinen verotulo, €/asukas]]*$B$8))</f>
        <v>361.63847183463395</v>
      </c>
      <c r="O281" s="378">
        <f>Tasaus[[#This Row],[Tasaus,  €/asukas]]*Tasaus[[#This Row],[Asukasluku 31.12.2021]]</f>
        <v>425286.8428775295</v>
      </c>
      <c r="Q281" s="116"/>
      <c r="R281" s="117"/>
    </row>
    <row r="282" spans="1:18" x14ac:dyDescent="0.25">
      <c r="A282" s="269">
        <v>892</v>
      </c>
      <c r="B282" s="13" t="s">
        <v>639</v>
      </c>
      <c r="C282" s="270">
        <v>3634</v>
      </c>
      <c r="D282" s="271">
        <v>21.499999999999996</v>
      </c>
      <c r="E282" s="271">
        <f>Tasaus[[#This Row],[Tuloveroprosentti 2022]]-12.64</f>
        <v>8.8599999999999959</v>
      </c>
      <c r="F282" s="14">
        <v>11127354.220000001</v>
      </c>
      <c r="G282" s="14">
        <f>Tasaus[[#This Row],[Kunnallisvero (maksuunpantu), €]]*100/Tasaus[[#This Row],[Tuloveroprosentti 2022]]</f>
        <v>51755135.906976752</v>
      </c>
      <c r="H282" s="272">
        <f>Tasaus[[#This Row],[Verotettava tulo (kunnallisvero), €]]*($E$11/100)</f>
        <v>3814353.5163441873</v>
      </c>
      <c r="I282" s="14">
        <v>571786.07254315785</v>
      </c>
      <c r="J282" s="15">
        <v>398513.33895000006</v>
      </c>
      <c r="K282" s="15">
        <f>SUM(Tasaus[[#This Row],[Laskennallinen kunnallisvero, €]:[Laskennallinen kiinteistövero, €]])</f>
        <v>4784652.9278373448</v>
      </c>
      <c r="L282" s="15">
        <f>Tasaus[[#This Row],[Laskennallinen verotulo yhteensä, €]]/Tasaus[[#This Row],[Asukasluku 31.12.2021]]</f>
        <v>1316.6353681445637</v>
      </c>
      <c r="M282" s="34">
        <f>$L$11-Tasaus[[#This Row],[Laskennallinen verotulo yhteensä, €/asukas (=tasausraja)]]</f>
        <v>640.31463185543635</v>
      </c>
      <c r="N282" s="377">
        <f>IF(Tasaus[[#This Row],[Erotus = tasausraja - laskennallinen verotulo, €/asukas]]&gt;0,(Tasaus[[#This Row],[Erotus = tasausraja - laskennallinen verotulo, €/asukas]]*$B$7),(Tasaus[[#This Row],[Erotus = tasausraja - laskennallinen verotulo, €/asukas]]*$B$8))</f>
        <v>576.28316866989269</v>
      </c>
      <c r="O282" s="378">
        <f>Tasaus[[#This Row],[Tasaus,  €/asukas]]*Tasaus[[#This Row],[Asukasluku 31.12.2021]]</f>
        <v>2094213.03494639</v>
      </c>
      <c r="Q282" s="116"/>
      <c r="R282" s="117"/>
    </row>
    <row r="283" spans="1:18" x14ac:dyDescent="0.25">
      <c r="A283" s="269">
        <v>893</v>
      </c>
      <c r="B283" s="13" t="s">
        <v>640</v>
      </c>
      <c r="C283" s="270">
        <v>7497</v>
      </c>
      <c r="D283" s="271">
        <v>21.25</v>
      </c>
      <c r="E283" s="271">
        <f>Tasaus[[#This Row],[Tuloveroprosentti 2022]]-12.64</f>
        <v>8.61</v>
      </c>
      <c r="F283" s="14">
        <v>23979155.199999999</v>
      </c>
      <c r="G283" s="14">
        <f>Tasaus[[#This Row],[Kunnallisvero (maksuunpantu), €]]*100/Tasaus[[#This Row],[Tuloveroprosentti 2022]]</f>
        <v>112843083.29411764</v>
      </c>
      <c r="H283" s="272">
        <f>Tasaus[[#This Row],[Verotettava tulo (kunnallisvero), €]]*($E$11/100)</f>
        <v>8316535.2387764724</v>
      </c>
      <c r="I283" s="14">
        <v>2188738.424284297</v>
      </c>
      <c r="J283" s="15">
        <v>1504233.9982499999</v>
      </c>
      <c r="K283" s="15">
        <f>SUM(Tasaus[[#This Row],[Laskennallinen kunnallisvero, €]:[Laskennallinen kiinteistövero, €]])</f>
        <v>12009507.66131077</v>
      </c>
      <c r="L283" s="15">
        <f>Tasaus[[#This Row],[Laskennallinen verotulo yhteensä, €]]/Tasaus[[#This Row],[Asukasluku 31.12.2021]]</f>
        <v>1601.9084515553914</v>
      </c>
      <c r="M283" s="34">
        <f>$L$11-Tasaus[[#This Row],[Laskennallinen verotulo yhteensä, €/asukas (=tasausraja)]]</f>
        <v>355.04154844460868</v>
      </c>
      <c r="N283" s="377">
        <f>IF(Tasaus[[#This Row],[Erotus = tasausraja - laskennallinen verotulo, €/asukas]]&gt;0,(Tasaus[[#This Row],[Erotus = tasausraja - laskennallinen verotulo, €/asukas]]*$B$7),(Tasaus[[#This Row],[Erotus = tasausraja - laskennallinen verotulo, €/asukas]]*$B$8))</f>
        <v>319.53739360014782</v>
      </c>
      <c r="O283" s="378">
        <f>Tasaus[[#This Row],[Tasaus,  €/asukas]]*Tasaus[[#This Row],[Asukasluku 31.12.2021]]</f>
        <v>2395571.8398203081</v>
      </c>
      <c r="Q283" s="116"/>
      <c r="R283" s="117"/>
    </row>
    <row r="284" spans="1:18" x14ac:dyDescent="0.25">
      <c r="A284" s="269">
        <v>895</v>
      </c>
      <c r="B284" s="13" t="s">
        <v>641</v>
      </c>
      <c r="C284" s="270">
        <v>15463</v>
      </c>
      <c r="D284" s="271">
        <v>20.75</v>
      </c>
      <c r="E284" s="271">
        <f>Tasaus[[#This Row],[Tuloveroprosentti 2022]]-12.64</f>
        <v>8.11</v>
      </c>
      <c r="F284" s="14">
        <v>59115895.509999998</v>
      </c>
      <c r="G284" s="14">
        <f>Tasaus[[#This Row],[Kunnallisvero (maksuunpantu), €]]*100/Tasaus[[#This Row],[Tuloveroprosentti 2022]]</f>
        <v>284895881.97590363</v>
      </c>
      <c r="H284" s="272">
        <f>Tasaus[[#This Row],[Verotettava tulo (kunnallisvero), €]]*($E$11/100)</f>
        <v>20996826.501624104</v>
      </c>
      <c r="I284" s="14">
        <v>4312033.7581035635</v>
      </c>
      <c r="J284" s="15">
        <v>2957461.2265000003</v>
      </c>
      <c r="K284" s="15">
        <f>SUM(Tasaus[[#This Row],[Laskennallinen kunnallisvero, €]:[Laskennallinen kiinteistövero, €]])</f>
        <v>28266321.486227669</v>
      </c>
      <c r="L284" s="15">
        <f>Tasaus[[#This Row],[Laskennallinen verotulo yhteensä, €]]/Tasaus[[#This Row],[Asukasluku 31.12.2021]]</f>
        <v>1827.9972506129257</v>
      </c>
      <c r="M284" s="34">
        <f>$L$11-Tasaus[[#This Row],[Laskennallinen verotulo yhteensä, €/asukas (=tasausraja)]]</f>
        <v>128.95274938707439</v>
      </c>
      <c r="N284" s="377">
        <f>IF(Tasaus[[#This Row],[Erotus = tasausraja - laskennallinen verotulo, €/asukas]]&gt;0,(Tasaus[[#This Row],[Erotus = tasausraja - laskennallinen verotulo, €/asukas]]*$B$7),(Tasaus[[#This Row],[Erotus = tasausraja - laskennallinen verotulo, €/asukas]]*$B$8))</f>
        <v>116.05747444836696</v>
      </c>
      <c r="O284" s="378">
        <f>Tasaus[[#This Row],[Tasaus,  €/asukas]]*Tasaus[[#This Row],[Asukasluku 31.12.2021]]</f>
        <v>1794596.7273950984</v>
      </c>
      <c r="Q284" s="116"/>
      <c r="R284" s="117"/>
    </row>
    <row r="285" spans="1:18" x14ac:dyDescent="0.25">
      <c r="A285" s="269">
        <v>905</v>
      </c>
      <c r="B285" s="13" t="s">
        <v>642</v>
      </c>
      <c r="C285" s="270">
        <v>67615</v>
      </c>
      <c r="D285" s="271">
        <v>21</v>
      </c>
      <c r="E285" s="271">
        <f>Tasaus[[#This Row],[Tuloveroprosentti 2022]]-12.64</f>
        <v>8.36</v>
      </c>
      <c r="F285" s="14">
        <v>270905169.25</v>
      </c>
      <c r="G285" s="14">
        <f>Tasaus[[#This Row],[Kunnallisvero (maksuunpantu), €]]*100/Tasaus[[#This Row],[Tuloveroprosentti 2022]]</f>
        <v>1290024615.4761906</v>
      </c>
      <c r="H285" s="272">
        <f>Tasaus[[#This Row],[Verotettava tulo (kunnallisvero), €]]*($E$11/100)</f>
        <v>95074814.160595268</v>
      </c>
      <c r="I285" s="14">
        <v>21984689.19726621</v>
      </c>
      <c r="J285" s="15">
        <v>11726880.677900001</v>
      </c>
      <c r="K285" s="15">
        <f>SUM(Tasaus[[#This Row],[Laskennallinen kunnallisvero, €]:[Laskennallinen kiinteistövero, €]])</f>
        <v>128786384.03576148</v>
      </c>
      <c r="L285" s="15">
        <f>Tasaus[[#This Row],[Laskennallinen verotulo yhteensä, €]]/Tasaus[[#This Row],[Asukasluku 31.12.2021]]</f>
        <v>1904.7013833581525</v>
      </c>
      <c r="M285" s="34">
        <f>$L$11-Tasaus[[#This Row],[Laskennallinen verotulo yhteensä, €/asukas (=tasausraja)]]</f>
        <v>52.248616641847548</v>
      </c>
      <c r="N285" s="377">
        <f>IF(Tasaus[[#This Row],[Erotus = tasausraja - laskennallinen verotulo, €/asukas]]&gt;0,(Tasaus[[#This Row],[Erotus = tasausraja - laskennallinen verotulo, €/asukas]]*$B$7),(Tasaus[[#This Row],[Erotus = tasausraja - laskennallinen verotulo, €/asukas]]*$B$8))</f>
        <v>47.023754977662797</v>
      </c>
      <c r="O285" s="378">
        <f>Tasaus[[#This Row],[Tasaus,  €/asukas]]*Tasaus[[#This Row],[Asukasluku 31.12.2021]]</f>
        <v>3179511.19281467</v>
      </c>
      <c r="Q285" s="116"/>
      <c r="R285" s="117"/>
    </row>
    <row r="286" spans="1:18" x14ac:dyDescent="0.25">
      <c r="A286" s="269">
        <v>908</v>
      </c>
      <c r="B286" s="13" t="s">
        <v>643</v>
      </c>
      <c r="C286" s="270">
        <v>20695</v>
      </c>
      <c r="D286" s="271">
        <v>20.25</v>
      </c>
      <c r="E286" s="271">
        <f>Tasaus[[#This Row],[Tuloveroprosentti 2022]]-12.64</f>
        <v>7.6099999999999994</v>
      </c>
      <c r="F286" s="14">
        <v>79003753.569999993</v>
      </c>
      <c r="G286" s="14">
        <f>Tasaus[[#This Row],[Kunnallisvero (maksuunpantu), €]]*100/Tasaus[[#This Row],[Tuloveroprosentti 2022]]</f>
        <v>390141992.93827158</v>
      </c>
      <c r="H286" s="272">
        <f>Tasaus[[#This Row],[Verotettava tulo (kunnallisvero), €]]*($E$11/100)</f>
        <v>28753464.879550621</v>
      </c>
      <c r="I286" s="14">
        <v>4489416.314326914</v>
      </c>
      <c r="J286" s="15">
        <v>2499096.4899500003</v>
      </c>
      <c r="K286" s="15">
        <f>SUM(Tasaus[[#This Row],[Laskennallinen kunnallisvero, €]:[Laskennallinen kiinteistövero, €]])</f>
        <v>35741977.683827534</v>
      </c>
      <c r="L286" s="15">
        <f>Tasaus[[#This Row],[Laskennallinen verotulo yhteensä, €]]/Tasaus[[#This Row],[Asukasluku 31.12.2021]]</f>
        <v>1727.0827583390933</v>
      </c>
      <c r="M286" s="34">
        <f>$L$11-Tasaus[[#This Row],[Laskennallinen verotulo yhteensä, €/asukas (=tasausraja)]]</f>
        <v>229.86724166090676</v>
      </c>
      <c r="N286" s="377">
        <f>IF(Tasaus[[#This Row],[Erotus = tasausraja - laskennallinen verotulo, €/asukas]]&gt;0,(Tasaus[[#This Row],[Erotus = tasausraja - laskennallinen verotulo, €/asukas]]*$B$7),(Tasaus[[#This Row],[Erotus = tasausraja - laskennallinen verotulo, €/asukas]]*$B$8))</f>
        <v>206.88051749481608</v>
      </c>
      <c r="O286" s="378">
        <f>Tasaus[[#This Row],[Tasaus,  €/asukas]]*Tasaus[[#This Row],[Asukasluku 31.12.2021]]</f>
        <v>4281392.3095552186</v>
      </c>
      <c r="Q286" s="116"/>
      <c r="R286" s="117"/>
    </row>
    <row r="287" spans="1:18" x14ac:dyDescent="0.25">
      <c r="A287" s="269">
        <v>915</v>
      </c>
      <c r="B287" s="13" t="s">
        <v>644</v>
      </c>
      <c r="C287" s="270">
        <v>19973</v>
      </c>
      <c r="D287" s="271">
        <v>21</v>
      </c>
      <c r="E287" s="271">
        <f>Tasaus[[#This Row],[Tuloveroprosentti 2022]]-12.64</f>
        <v>8.36</v>
      </c>
      <c r="F287" s="14">
        <v>73165681.489999995</v>
      </c>
      <c r="G287" s="14">
        <f>Tasaus[[#This Row],[Kunnallisvero (maksuunpantu), €]]*100/Tasaus[[#This Row],[Tuloveroprosentti 2022]]</f>
        <v>348408007.09523803</v>
      </c>
      <c r="H287" s="272">
        <f>Tasaus[[#This Row],[Verotettava tulo (kunnallisvero), €]]*($E$11/100)</f>
        <v>25677670.122919049</v>
      </c>
      <c r="I287" s="14">
        <v>3768300.1866329163</v>
      </c>
      <c r="J287" s="15">
        <v>2890528.8400500002</v>
      </c>
      <c r="K287" s="15">
        <f>SUM(Tasaus[[#This Row],[Laskennallinen kunnallisvero, €]:[Laskennallinen kiinteistövero, €]])</f>
        <v>32336499.149601966</v>
      </c>
      <c r="L287" s="15">
        <f>Tasaus[[#This Row],[Laskennallinen verotulo yhteensä, €]]/Tasaus[[#This Row],[Asukasluku 31.12.2021]]</f>
        <v>1619.0106218195547</v>
      </c>
      <c r="M287" s="34">
        <f>$L$11-Tasaus[[#This Row],[Laskennallinen verotulo yhteensä, €/asukas (=tasausraja)]]</f>
        <v>337.93937818044537</v>
      </c>
      <c r="N287" s="377">
        <f>IF(Tasaus[[#This Row],[Erotus = tasausraja - laskennallinen verotulo, €/asukas]]&gt;0,(Tasaus[[#This Row],[Erotus = tasausraja - laskennallinen verotulo, €/asukas]]*$B$7),(Tasaus[[#This Row],[Erotus = tasausraja - laskennallinen verotulo, €/asukas]]*$B$8))</f>
        <v>304.14544036240085</v>
      </c>
      <c r="O287" s="378">
        <f>Tasaus[[#This Row],[Tasaus,  €/asukas]]*Tasaus[[#This Row],[Asukasluku 31.12.2021]]</f>
        <v>6074696.8803582322</v>
      </c>
      <c r="Q287" s="116"/>
      <c r="R287" s="117"/>
    </row>
    <row r="288" spans="1:18" x14ac:dyDescent="0.25">
      <c r="A288" s="269">
        <v>918</v>
      </c>
      <c r="B288" s="13" t="s">
        <v>645</v>
      </c>
      <c r="C288" s="270">
        <v>2271</v>
      </c>
      <c r="D288" s="271">
        <v>22.25</v>
      </c>
      <c r="E288" s="271">
        <f>Tasaus[[#This Row],[Tuloveroprosentti 2022]]-12.64</f>
        <v>9.61</v>
      </c>
      <c r="F288" s="14">
        <v>7623128.8899999997</v>
      </c>
      <c r="G288" s="14">
        <f>Tasaus[[#This Row],[Kunnallisvero (maksuunpantu), €]]*100/Tasaus[[#This Row],[Tuloveroprosentti 2022]]</f>
        <v>34261253.438202247</v>
      </c>
      <c r="H288" s="272">
        <f>Tasaus[[#This Row],[Verotettava tulo (kunnallisvero), €]]*($E$11/100)</f>
        <v>2525054.3783955062</v>
      </c>
      <c r="I288" s="14">
        <v>511416.30098403752</v>
      </c>
      <c r="J288" s="15">
        <v>380628.52995000005</v>
      </c>
      <c r="K288" s="15">
        <f>SUM(Tasaus[[#This Row],[Laskennallinen kunnallisvero, €]:[Laskennallinen kiinteistövero, €]])</f>
        <v>3417099.2093295436</v>
      </c>
      <c r="L288" s="15">
        <f>Tasaus[[#This Row],[Laskennallinen verotulo yhteensä, €]]/Tasaus[[#This Row],[Asukasluku 31.12.2021]]</f>
        <v>1504.6671991763733</v>
      </c>
      <c r="M288" s="34">
        <f>$L$11-Tasaus[[#This Row],[Laskennallinen verotulo yhteensä, €/asukas (=tasausraja)]]</f>
        <v>452.28280082362676</v>
      </c>
      <c r="N288" s="377">
        <f>IF(Tasaus[[#This Row],[Erotus = tasausraja - laskennallinen verotulo, €/asukas]]&gt;0,(Tasaus[[#This Row],[Erotus = tasausraja - laskennallinen verotulo, €/asukas]]*$B$7),(Tasaus[[#This Row],[Erotus = tasausraja - laskennallinen verotulo, €/asukas]]*$B$8))</f>
        <v>407.05452074126407</v>
      </c>
      <c r="O288" s="378">
        <f>Tasaus[[#This Row],[Tasaus,  €/asukas]]*Tasaus[[#This Row],[Asukasluku 31.12.2021]]</f>
        <v>924420.81660341076</v>
      </c>
      <c r="Q288" s="116"/>
      <c r="R288" s="117"/>
    </row>
    <row r="289" spans="1:18" x14ac:dyDescent="0.25">
      <c r="A289" s="269">
        <v>921</v>
      </c>
      <c r="B289" s="13" t="s">
        <v>646</v>
      </c>
      <c r="C289" s="270">
        <v>1941</v>
      </c>
      <c r="D289" s="271">
        <v>21.75</v>
      </c>
      <c r="E289" s="271">
        <f>Tasaus[[#This Row],[Tuloveroprosentti 2022]]-12.64</f>
        <v>9.11</v>
      </c>
      <c r="F289" s="14">
        <v>5291259.87</v>
      </c>
      <c r="G289" s="14">
        <f>Tasaus[[#This Row],[Kunnallisvero (maksuunpantu), €]]*100/Tasaus[[#This Row],[Tuloveroprosentti 2022]]</f>
        <v>24327631.586206898</v>
      </c>
      <c r="H289" s="272">
        <f>Tasaus[[#This Row],[Verotettava tulo (kunnallisvero), €]]*($E$11/100)</f>
        <v>1792946.4479034487</v>
      </c>
      <c r="I289" s="14">
        <v>520256.41804665321</v>
      </c>
      <c r="J289" s="15">
        <v>306688.66740000003</v>
      </c>
      <c r="K289" s="15">
        <f>SUM(Tasaus[[#This Row],[Laskennallinen kunnallisvero, €]:[Laskennallinen kiinteistövero, €]])</f>
        <v>2619891.5333501021</v>
      </c>
      <c r="L289" s="15">
        <f>Tasaus[[#This Row],[Laskennallinen verotulo yhteensä, €]]/Tasaus[[#This Row],[Asukasluku 31.12.2021]]</f>
        <v>1349.7637987378166</v>
      </c>
      <c r="M289" s="34">
        <f>$L$11-Tasaus[[#This Row],[Laskennallinen verotulo yhteensä, €/asukas (=tasausraja)]]</f>
        <v>607.18620126218343</v>
      </c>
      <c r="N289" s="377">
        <f>IF(Tasaus[[#This Row],[Erotus = tasausraja - laskennallinen verotulo, €/asukas]]&gt;0,(Tasaus[[#This Row],[Erotus = tasausraja - laskennallinen verotulo, €/asukas]]*$B$7),(Tasaus[[#This Row],[Erotus = tasausraja - laskennallinen verotulo, €/asukas]]*$B$8))</f>
        <v>546.46758113596513</v>
      </c>
      <c r="O289" s="378">
        <f>Tasaus[[#This Row],[Tasaus,  €/asukas]]*Tasaus[[#This Row],[Asukasluku 31.12.2021]]</f>
        <v>1060693.5749849083</v>
      </c>
      <c r="Q289" s="116"/>
      <c r="R289" s="117"/>
    </row>
    <row r="290" spans="1:18" x14ac:dyDescent="0.25">
      <c r="A290" s="269">
        <v>922</v>
      </c>
      <c r="B290" s="13" t="s">
        <v>647</v>
      </c>
      <c r="C290" s="270">
        <v>4444</v>
      </c>
      <c r="D290" s="271">
        <v>22</v>
      </c>
      <c r="E290" s="271">
        <f>Tasaus[[#This Row],[Tuloveroprosentti 2022]]-12.64</f>
        <v>9.36</v>
      </c>
      <c r="F290" s="14">
        <v>18394260.789999999</v>
      </c>
      <c r="G290" s="14">
        <f>Tasaus[[#This Row],[Kunnallisvero (maksuunpantu), €]]*100/Tasaus[[#This Row],[Tuloveroprosentti 2022]]</f>
        <v>83610276.318181813</v>
      </c>
      <c r="H290" s="272">
        <f>Tasaus[[#This Row],[Verotettava tulo (kunnallisvero), €]]*($E$11/100)</f>
        <v>6162077.3646500008</v>
      </c>
      <c r="I290" s="14">
        <v>528636.25888729573</v>
      </c>
      <c r="J290" s="15">
        <v>613973.15720000013</v>
      </c>
      <c r="K290" s="15">
        <f>SUM(Tasaus[[#This Row],[Laskennallinen kunnallisvero, €]:[Laskennallinen kiinteistövero, €]])</f>
        <v>7304686.7807372967</v>
      </c>
      <c r="L290" s="15">
        <f>Tasaus[[#This Row],[Laskennallinen verotulo yhteensä, €]]/Tasaus[[#This Row],[Asukasluku 31.12.2021]]</f>
        <v>1643.7188975556473</v>
      </c>
      <c r="M290" s="34">
        <f>$L$11-Tasaus[[#This Row],[Laskennallinen verotulo yhteensä, €/asukas (=tasausraja)]]</f>
        <v>313.2311024443527</v>
      </c>
      <c r="N290" s="377">
        <f>IF(Tasaus[[#This Row],[Erotus = tasausraja - laskennallinen verotulo, €/asukas]]&gt;0,(Tasaus[[#This Row],[Erotus = tasausraja - laskennallinen verotulo, €/asukas]]*$B$7),(Tasaus[[#This Row],[Erotus = tasausraja - laskennallinen verotulo, €/asukas]]*$B$8))</f>
        <v>281.90799219991743</v>
      </c>
      <c r="O290" s="378">
        <f>Tasaus[[#This Row],[Tasaus,  €/asukas]]*Tasaus[[#This Row],[Asukasluku 31.12.2021]]</f>
        <v>1252799.1173364331</v>
      </c>
      <c r="Q290" s="116"/>
      <c r="R290" s="117"/>
    </row>
    <row r="291" spans="1:18" x14ac:dyDescent="0.25">
      <c r="A291" s="269">
        <v>924</v>
      </c>
      <c r="B291" s="13" t="s">
        <v>648</v>
      </c>
      <c r="C291" s="270">
        <v>3004</v>
      </c>
      <c r="D291" s="271">
        <v>22.5</v>
      </c>
      <c r="E291" s="271">
        <f>Tasaus[[#This Row],[Tuloveroprosentti 2022]]-12.64</f>
        <v>9.86</v>
      </c>
      <c r="F291" s="14">
        <v>9332728.25</v>
      </c>
      <c r="G291" s="14">
        <f>Tasaus[[#This Row],[Kunnallisvero (maksuunpantu), €]]*100/Tasaus[[#This Row],[Tuloveroprosentti 2022]]</f>
        <v>41478792.222222224</v>
      </c>
      <c r="H291" s="272">
        <f>Tasaus[[#This Row],[Verotettava tulo (kunnallisvero), €]]*($E$11/100)</f>
        <v>3056986.9867777787</v>
      </c>
      <c r="I291" s="14">
        <v>607321.12832609308</v>
      </c>
      <c r="J291" s="15">
        <v>394164.45594999997</v>
      </c>
      <c r="K291" s="15">
        <f>SUM(Tasaus[[#This Row],[Laskennallinen kunnallisvero, €]:[Laskennallinen kiinteistövero, €]])</f>
        <v>4058472.5710538714</v>
      </c>
      <c r="L291" s="15">
        <f>Tasaus[[#This Row],[Laskennallinen verotulo yhteensä, €]]/Tasaus[[#This Row],[Asukasluku 31.12.2021]]</f>
        <v>1351.0228265825137</v>
      </c>
      <c r="M291" s="34">
        <f>$L$11-Tasaus[[#This Row],[Laskennallinen verotulo yhteensä, €/asukas (=tasausraja)]]</f>
        <v>605.9271734174863</v>
      </c>
      <c r="N291" s="377">
        <f>IF(Tasaus[[#This Row],[Erotus = tasausraja - laskennallinen verotulo, €/asukas]]&gt;0,(Tasaus[[#This Row],[Erotus = tasausraja - laskennallinen verotulo, €/asukas]]*$B$7),(Tasaus[[#This Row],[Erotus = tasausraja - laskennallinen verotulo, €/asukas]]*$B$8))</f>
        <v>545.33445607573765</v>
      </c>
      <c r="O291" s="378">
        <f>Tasaus[[#This Row],[Tasaus,  €/asukas]]*Tasaus[[#This Row],[Asukasluku 31.12.2021]]</f>
        <v>1638184.7060515159</v>
      </c>
      <c r="Q291" s="116"/>
      <c r="R291" s="117"/>
    </row>
    <row r="292" spans="1:18" x14ac:dyDescent="0.25">
      <c r="A292" s="269">
        <v>925</v>
      </c>
      <c r="B292" s="13" t="s">
        <v>649</v>
      </c>
      <c r="C292" s="270">
        <v>3490</v>
      </c>
      <c r="D292" s="271">
        <v>21</v>
      </c>
      <c r="E292" s="271">
        <f>Tasaus[[#This Row],[Tuloveroprosentti 2022]]-12.64</f>
        <v>8.36</v>
      </c>
      <c r="F292" s="14">
        <v>10560300.949999999</v>
      </c>
      <c r="G292" s="14">
        <f>Tasaus[[#This Row],[Kunnallisvero (maksuunpantu), €]]*100/Tasaus[[#This Row],[Tuloveroprosentti 2022]]</f>
        <v>50287147.380952373</v>
      </c>
      <c r="H292" s="272">
        <f>Tasaus[[#This Row],[Verotettava tulo (kunnallisvero), €]]*($E$11/100)</f>
        <v>3706162.7619761908</v>
      </c>
      <c r="I292" s="14">
        <v>2667815.4509811453</v>
      </c>
      <c r="J292" s="15">
        <v>659945.19305000012</v>
      </c>
      <c r="K292" s="15">
        <f>SUM(Tasaus[[#This Row],[Laskennallinen kunnallisvero, €]:[Laskennallinen kiinteistövero, €]])</f>
        <v>7033923.4060073355</v>
      </c>
      <c r="L292" s="15">
        <f>Tasaus[[#This Row],[Laskennallinen verotulo yhteensä, €]]/Tasaus[[#This Row],[Asukasluku 31.12.2021]]</f>
        <v>2015.4508326668583</v>
      </c>
      <c r="M292" s="34">
        <f>$L$11-Tasaus[[#This Row],[Laskennallinen verotulo yhteensä, €/asukas (=tasausraja)]]</f>
        <v>-58.500832666858287</v>
      </c>
      <c r="N292" s="377">
        <f>IF(Tasaus[[#This Row],[Erotus = tasausraja - laskennallinen verotulo, €/asukas]]&gt;0,(Tasaus[[#This Row],[Erotus = tasausraja - laskennallinen verotulo, €/asukas]]*$B$7),(Tasaus[[#This Row],[Erotus = tasausraja - laskennallinen verotulo, €/asukas]]*$B$8))</f>
        <v>-5.8500832666858287</v>
      </c>
      <c r="O292" s="378">
        <f>Tasaus[[#This Row],[Tasaus,  €/asukas]]*Tasaus[[#This Row],[Asukasluku 31.12.2021]]</f>
        <v>-20416.79060073354</v>
      </c>
      <c r="Q292" s="116"/>
      <c r="R292" s="117"/>
    </row>
    <row r="293" spans="1:18" x14ac:dyDescent="0.25">
      <c r="A293" s="269">
        <v>927</v>
      </c>
      <c r="B293" s="13" t="s">
        <v>650</v>
      </c>
      <c r="C293" s="270">
        <v>29239</v>
      </c>
      <c r="D293" s="271">
        <v>20.5</v>
      </c>
      <c r="E293" s="271">
        <f>Tasaus[[#This Row],[Tuloveroprosentti 2022]]-12.64</f>
        <v>7.8599999999999994</v>
      </c>
      <c r="F293" s="14">
        <v>129011029.45999999</v>
      </c>
      <c r="G293" s="14">
        <f>Tasaus[[#This Row],[Kunnallisvero (maksuunpantu), €]]*100/Tasaus[[#This Row],[Tuloveroprosentti 2022]]</f>
        <v>629322094.92682922</v>
      </c>
      <c r="H293" s="272">
        <f>Tasaus[[#This Row],[Verotettava tulo (kunnallisvero), €]]*($E$11/100)</f>
        <v>46381038.396107323</v>
      </c>
      <c r="I293" s="14">
        <v>3594238.0399889252</v>
      </c>
      <c r="J293" s="15">
        <v>4330273.3996000011</v>
      </c>
      <c r="K293" s="15">
        <f>SUM(Tasaus[[#This Row],[Laskennallinen kunnallisvero, €]:[Laskennallinen kiinteistövero, €]])</f>
        <v>54305549.83569625</v>
      </c>
      <c r="L293" s="15">
        <f>Tasaus[[#This Row],[Laskennallinen verotulo yhteensä, €]]/Tasaus[[#This Row],[Asukasluku 31.12.2021]]</f>
        <v>1857.2984656006106</v>
      </c>
      <c r="M293" s="34">
        <f>$L$11-Tasaus[[#This Row],[Laskennallinen verotulo yhteensä, €/asukas (=tasausraja)]]</f>
        <v>99.651534399389448</v>
      </c>
      <c r="N293" s="377">
        <f>IF(Tasaus[[#This Row],[Erotus = tasausraja - laskennallinen verotulo, €/asukas]]&gt;0,(Tasaus[[#This Row],[Erotus = tasausraja - laskennallinen verotulo, €/asukas]]*$B$7),(Tasaus[[#This Row],[Erotus = tasausraja - laskennallinen verotulo, €/asukas]]*$B$8))</f>
        <v>89.686380959450503</v>
      </c>
      <c r="O293" s="378">
        <f>Tasaus[[#This Row],[Tasaus,  €/asukas]]*Tasaus[[#This Row],[Asukasluku 31.12.2021]]</f>
        <v>2622340.0928733731</v>
      </c>
      <c r="Q293" s="116"/>
      <c r="R293" s="117"/>
    </row>
    <row r="294" spans="1:18" x14ac:dyDescent="0.25">
      <c r="A294" s="269">
        <v>931</v>
      </c>
      <c r="B294" s="13" t="s">
        <v>651</v>
      </c>
      <c r="C294" s="270">
        <v>6070</v>
      </c>
      <c r="D294" s="271">
        <v>21</v>
      </c>
      <c r="E294" s="271">
        <f>Tasaus[[#This Row],[Tuloveroprosentti 2022]]-12.64</f>
        <v>8.36</v>
      </c>
      <c r="F294" s="14">
        <v>17577410.210000001</v>
      </c>
      <c r="G294" s="14">
        <f>Tasaus[[#This Row],[Kunnallisvero (maksuunpantu), €]]*100/Tasaus[[#This Row],[Tuloveroprosentti 2022]]</f>
        <v>83701953.380952388</v>
      </c>
      <c r="H294" s="272">
        <f>Tasaus[[#This Row],[Verotettava tulo (kunnallisvero), €]]*($E$11/100)</f>
        <v>6168833.9641761919</v>
      </c>
      <c r="I294" s="14">
        <v>2019536.2318241971</v>
      </c>
      <c r="J294" s="15">
        <v>1054436.5184500001</v>
      </c>
      <c r="K294" s="15">
        <f>SUM(Tasaus[[#This Row],[Laskennallinen kunnallisvero, €]:[Laskennallinen kiinteistövero, €]])</f>
        <v>9242806.7144503891</v>
      </c>
      <c r="L294" s="15">
        <f>Tasaus[[#This Row],[Laskennallinen verotulo yhteensä, €]]/Tasaus[[#This Row],[Asukasluku 31.12.2021]]</f>
        <v>1522.7029183608549</v>
      </c>
      <c r="M294" s="34">
        <f>$L$11-Tasaus[[#This Row],[Laskennallinen verotulo yhteensä, €/asukas (=tasausraja)]]</f>
        <v>434.24708163914511</v>
      </c>
      <c r="N294" s="377">
        <f>IF(Tasaus[[#This Row],[Erotus = tasausraja - laskennallinen verotulo, €/asukas]]&gt;0,(Tasaus[[#This Row],[Erotus = tasausraja - laskennallinen verotulo, €/asukas]]*$B$7),(Tasaus[[#This Row],[Erotus = tasausraja - laskennallinen verotulo, €/asukas]]*$B$8))</f>
        <v>390.82237347523062</v>
      </c>
      <c r="O294" s="378">
        <f>Tasaus[[#This Row],[Tasaus,  €/asukas]]*Tasaus[[#This Row],[Asukasluku 31.12.2021]]</f>
        <v>2372291.80699465</v>
      </c>
      <c r="Q294" s="116"/>
      <c r="R294" s="117"/>
    </row>
    <row r="295" spans="1:18" x14ac:dyDescent="0.25">
      <c r="A295" s="269">
        <v>934</v>
      </c>
      <c r="B295" s="13" t="s">
        <v>652</v>
      </c>
      <c r="C295" s="270">
        <v>2756</v>
      </c>
      <c r="D295" s="271">
        <v>22.249999999999996</v>
      </c>
      <c r="E295" s="271">
        <f>Tasaus[[#This Row],[Tuloveroprosentti 2022]]-12.64</f>
        <v>9.6099999999999959</v>
      </c>
      <c r="F295" s="14">
        <v>9304559.6899999995</v>
      </c>
      <c r="G295" s="14">
        <f>Tasaus[[#This Row],[Kunnallisvero (maksuunpantu), €]]*100/Tasaus[[#This Row],[Tuloveroprosentti 2022]]</f>
        <v>41818245.797752813</v>
      </c>
      <c r="H295" s="272">
        <f>Tasaus[[#This Row],[Verotettava tulo (kunnallisvero), €]]*($E$11/100)</f>
        <v>3082004.715294383</v>
      </c>
      <c r="I295" s="14">
        <v>573168.52444026771</v>
      </c>
      <c r="J295" s="15">
        <v>377265.63955000008</v>
      </c>
      <c r="K295" s="15">
        <f>SUM(Tasaus[[#This Row],[Laskennallinen kunnallisvero, €]:[Laskennallinen kiinteistövero, €]])</f>
        <v>4032438.8792846506</v>
      </c>
      <c r="L295" s="15">
        <f>Tasaus[[#This Row],[Laskennallinen verotulo yhteensä, €]]/Tasaus[[#This Row],[Asukasluku 31.12.2021]]</f>
        <v>1463.1490853717889</v>
      </c>
      <c r="M295" s="34">
        <f>$L$11-Tasaus[[#This Row],[Laskennallinen verotulo yhteensä, €/asukas (=tasausraja)]]</f>
        <v>493.8009146282111</v>
      </c>
      <c r="N295" s="377">
        <f>IF(Tasaus[[#This Row],[Erotus = tasausraja - laskennallinen verotulo, €/asukas]]&gt;0,(Tasaus[[#This Row],[Erotus = tasausraja - laskennallinen verotulo, €/asukas]]*$B$7),(Tasaus[[#This Row],[Erotus = tasausraja - laskennallinen verotulo, €/asukas]]*$B$8))</f>
        <v>444.42082316539</v>
      </c>
      <c r="O295" s="378">
        <f>Tasaus[[#This Row],[Tasaus,  €/asukas]]*Tasaus[[#This Row],[Asukasluku 31.12.2021]]</f>
        <v>1224823.7886438149</v>
      </c>
      <c r="Q295" s="116"/>
      <c r="R295" s="117"/>
    </row>
    <row r="296" spans="1:18" x14ac:dyDescent="0.25">
      <c r="A296" s="269">
        <v>935</v>
      </c>
      <c r="B296" s="13" t="s">
        <v>653</v>
      </c>
      <c r="C296" s="270">
        <v>3040</v>
      </c>
      <c r="D296" s="271">
        <v>21.5</v>
      </c>
      <c r="E296" s="271">
        <f>Tasaus[[#This Row],[Tuloveroprosentti 2022]]-12.64</f>
        <v>8.86</v>
      </c>
      <c r="F296" s="14">
        <v>9537831.2200000007</v>
      </c>
      <c r="G296" s="14">
        <f>Tasaus[[#This Row],[Kunnallisvero (maksuunpantu), €]]*100/Tasaus[[#This Row],[Tuloveroprosentti 2022]]</f>
        <v>44362005.674418613</v>
      </c>
      <c r="H296" s="272">
        <f>Tasaus[[#This Row],[Verotettava tulo (kunnallisvero), €]]*($E$11/100)</f>
        <v>3269479.8182046525</v>
      </c>
      <c r="I296" s="14">
        <v>742568.02966950496</v>
      </c>
      <c r="J296" s="15">
        <v>731468.21020000009</v>
      </c>
      <c r="K296" s="15">
        <f>SUM(Tasaus[[#This Row],[Laskennallinen kunnallisvero, €]:[Laskennallinen kiinteistövero, €]])</f>
        <v>4743516.0580741577</v>
      </c>
      <c r="L296" s="15">
        <f>Tasaus[[#This Row],[Laskennallinen verotulo yhteensä, €]]/Tasaus[[#This Row],[Asukasluku 31.12.2021]]</f>
        <v>1560.3671243664992</v>
      </c>
      <c r="M296" s="34">
        <f>$L$11-Tasaus[[#This Row],[Laskennallinen verotulo yhteensä, €/asukas (=tasausraja)]]</f>
        <v>396.58287563350086</v>
      </c>
      <c r="N296" s="377">
        <f>IF(Tasaus[[#This Row],[Erotus = tasausraja - laskennallinen verotulo, €/asukas]]&gt;0,(Tasaus[[#This Row],[Erotus = tasausraja - laskennallinen verotulo, €/asukas]]*$B$7),(Tasaus[[#This Row],[Erotus = tasausraja - laskennallinen verotulo, €/asukas]]*$B$8))</f>
        <v>356.92458807015078</v>
      </c>
      <c r="O296" s="378">
        <f>Tasaus[[#This Row],[Tasaus,  €/asukas]]*Tasaus[[#This Row],[Asukasluku 31.12.2021]]</f>
        <v>1085050.7477332584</v>
      </c>
      <c r="Q296" s="116"/>
      <c r="R296" s="117"/>
    </row>
    <row r="297" spans="1:18" x14ac:dyDescent="0.25">
      <c r="A297" s="269">
        <v>936</v>
      </c>
      <c r="B297" s="13" t="s">
        <v>654</v>
      </c>
      <c r="C297" s="270">
        <v>6465</v>
      </c>
      <c r="D297" s="271">
        <v>21.25</v>
      </c>
      <c r="E297" s="271">
        <f>Tasaus[[#This Row],[Tuloveroprosentti 2022]]-12.64</f>
        <v>8.61</v>
      </c>
      <c r="F297" s="14">
        <v>19803944.989999998</v>
      </c>
      <c r="G297" s="14">
        <f>Tasaus[[#This Row],[Kunnallisvero (maksuunpantu), €]]*100/Tasaus[[#This Row],[Tuloveroprosentti 2022]]</f>
        <v>93195035.247058809</v>
      </c>
      <c r="H297" s="272">
        <f>Tasaus[[#This Row],[Verotettava tulo (kunnallisvero), €]]*($E$11/100)</f>
        <v>6868474.0977082355</v>
      </c>
      <c r="I297" s="14">
        <v>2392003.4018376898</v>
      </c>
      <c r="J297" s="15">
        <v>1160317.6572</v>
      </c>
      <c r="K297" s="15">
        <f>SUM(Tasaus[[#This Row],[Laskennallinen kunnallisvero, €]:[Laskennallinen kiinteistövero, €]])</f>
        <v>10420795.156745924</v>
      </c>
      <c r="L297" s="15">
        <f>Tasaus[[#This Row],[Laskennallinen verotulo yhteensä, €]]/Tasaus[[#This Row],[Asukasluku 31.12.2021]]</f>
        <v>1611.8786011981319</v>
      </c>
      <c r="M297" s="34">
        <f>$L$11-Tasaus[[#This Row],[Laskennallinen verotulo yhteensä, €/asukas (=tasausraja)]]</f>
        <v>345.0713988018681</v>
      </c>
      <c r="N297" s="377">
        <f>IF(Tasaus[[#This Row],[Erotus = tasausraja - laskennallinen verotulo, €/asukas]]&gt;0,(Tasaus[[#This Row],[Erotus = tasausraja - laskennallinen verotulo, €/asukas]]*$B$7),(Tasaus[[#This Row],[Erotus = tasausraja - laskennallinen verotulo, €/asukas]]*$B$8))</f>
        <v>310.5642589216813</v>
      </c>
      <c r="O297" s="378">
        <f>Tasaus[[#This Row],[Tasaus,  €/asukas]]*Tasaus[[#This Row],[Asukasluku 31.12.2021]]</f>
        <v>2007797.9339286697</v>
      </c>
      <c r="Q297" s="116"/>
      <c r="R297" s="117"/>
    </row>
    <row r="298" spans="1:18" x14ac:dyDescent="0.25">
      <c r="A298" s="269">
        <v>946</v>
      </c>
      <c r="B298" s="13" t="s">
        <v>298</v>
      </c>
      <c r="C298" s="270">
        <v>6376</v>
      </c>
      <c r="D298" s="271">
        <v>21.500000000000004</v>
      </c>
      <c r="E298" s="271">
        <f>Tasaus[[#This Row],[Tuloveroprosentti 2022]]-12.64</f>
        <v>8.860000000000003</v>
      </c>
      <c r="F298" s="14">
        <v>21517595.989999998</v>
      </c>
      <c r="G298" s="14">
        <f>Tasaus[[#This Row],[Kunnallisvero (maksuunpantu), €]]*100/Tasaus[[#This Row],[Tuloveroprosentti 2022]]</f>
        <v>100081841.81395347</v>
      </c>
      <c r="H298" s="272">
        <f>Tasaus[[#This Row],[Verotettava tulo (kunnallisvero), €]]*($E$11/100)</f>
        <v>7376031.7416883726</v>
      </c>
      <c r="I298" s="14">
        <v>1556320.6988833102</v>
      </c>
      <c r="J298" s="15">
        <v>1133223.2142</v>
      </c>
      <c r="K298" s="15">
        <f>SUM(Tasaus[[#This Row],[Laskennallinen kunnallisvero, €]:[Laskennallinen kiinteistövero, €]])</f>
        <v>10065575.654771682</v>
      </c>
      <c r="L298" s="15">
        <f>Tasaus[[#This Row],[Laskennallinen verotulo yhteensä, €]]/Tasaus[[#This Row],[Asukasluku 31.12.2021]]</f>
        <v>1578.6661942866501</v>
      </c>
      <c r="M298" s="34">
        <f>$L$11-Tasaus[[#This Row],[Laskennallinen verotulo yhteensä, €/asukas (=tasausraja)]]</f>
        <v>378.28380571334992</v>
      </c>
      <c r="N298" s="377">
        <f>IF(Tasaus[[#This Row],[Erotus = tasausraja - laskennallinen verotulo, €/asukas]]&gt;0,(Tasaus[[#This Row],[Erotus = tasausraja - laskennallinen verotulo, €/asukas]]*$B$7),(Tasaus[[#This Row],[Erotus = tasausraja - laskennallinen verotulo, €/asukas]]*$B$8))</f>
        <v>340.45542514201492</v>
      </c>
      <c r="O298" s="378">
        <f>Tasaus[[#This Row],[Tasaus,  €/asukas]]*Tasaus[[#This Row],[Asukasluku 31.12.2021]]</f>
        <v>2170743.7907054871</v>
      </c>
      <c r="Q298" s="116"/>
      <c r="R298" s="117"/>
    </row>
    <row r="299" spans="1:18" x14ac:dyDescent="0.25">
      <c r="A299" s="269">
        <v>976</v>
      </c>
      <c r="B299" s="13" t="s">
        <v>655</v>
      </c>
      <c r="C299" s="270">
        <v>3830</v>
      </c>
      <c r="D299" s="271">
        <v>20</v>
      </c>
      <c r="E299" s="271">
        <f>Tasaus[[#This Row],[Tuloveroprosentti 2022]]-12.64</f>
        <v>7.3599999999999994</v>
      </c>
      <c r="F299" s="14">
        <v>11372765.550000001</v>
      </c>
      <c r="G299" s="14">
        <f>Tasaus[[#This Row],[Kunnallisvero (maksuunpantu), €]]*100/Tasaus[[#This Row],[Tuloveroprosentti 2022]]</f>
        <v>56863827.75</v>
      </c>
      <c r="H299" s="272">
        <f>Tasaus[[#This Row],[Verotettava tulo (kunnallisvero), €]]*($E$11/100)</f>
        <v>4190864.1051750011</v>
      </c>
      <c r="I299" s="14">
        <v>643803.06897006254</v>
      </c>
      <c r="J299" s="15">
        <v>564151.14069999999</v>
      </c>
      <c r="K299" s="15">
        <f>SUM(Tasaus[[#This Row],[Laskennallinen kunnallisvero, €]:[Laskennallinen kiinteistövero, €]])</f>
        <v>5398818.3148450637</v>
      </c>
      <c r="L299" s="15">
        <f>Tasaus[[#This Row],[Laskennallinen verotulo yhteensä, €]]/Tasaus[[#This Row],[Asukasluku 31.12.2021]]</f>
        <v>1409.6131370352646</v>
      </c>
      <c r="M299" s="34">
        <f>$L$11-Tasaus[[#This Row],[Laskennallinen verotulo yhteensä, €/asukas (=tasausraja)]]</f>
        <v>547.33686296473547</v>
      </c>
      <c r="N299" s="377">
        <f>IF(Tasaus[[#This Row],[Erotus = tasausraja - laskennallinen verotulo, €/asukas]]&gt;0,(Tasaus[[#This Row],[Erotus = tasausraja - laskennallinen verotulo, €/asukas]]*$B$7),(Tasaus[[#This Row],[Erotus = tasausraja - laskennallinen verotulo, €/asukas]]*$B$8))</f>
        <v>492.60317666826194</v>
      </c>
      <c r="O299" s="378">
        <f>Tasaus[[#This Row],[Tasaus,  €/asukas]]*Tasaus[[#This Row],[Asukasluku 31.12.2021]]</f>
        <v>1886670.1666394433</v>
      </c>
      <c r="Q299" s="116"/>
      <c r="R299" s="117"/>
    </row>
    <row r="300" spans="1:18" x14ac:dyDescent="0.25">
      <c r="A300" s="269">
        <v>977</v>
      </c>
      <c r="B300" s="13" t="s">
        <v>656</v>
      </c>
      <c r="C300" s="270">
        <v>15357</v>
      </c>
      <c r="D300" s="271">
        <v>23</v>
      </c>
      <c r="E300" s="271">
        <f>Tasaus[[#This Row],[Tuloveroprosentti 2022]]-12.64</f>
        <v>10.36</v>
      </c>
      <c r="F300" s="14">
        <v>55941525.32</v>
      </c>
      <c r="G300" s="14">
        <f>Tasaus[[#This Row],[Kunnallisvero (maksuunpantu), €]]*100/Tasaus[[#This Row],[Tuloveroprosentti 2022]]</f>
        <v>243224023.13043478</v>
      </c>
      <c r="H300" s="272">
        <f>Tasaus[[#This Row],[Verotettava tulo (kunnallisvero), €]]*($E$11/100)</f>
        <v>17925610.504713047</v>
      </c>
      <c r="I300" s="14">
        <v>2901932.8230513721</v>
      </c>
      <c r="J300" s="15">
        <v>1973188.9609000003</v>
      </c>
      <c r="K300" s="15">
        <f>SUM(Tasaus[[#This Row],[Laskennallinen kunnallisvero, €]:[Laskennallinen kiinteistövero, €]])</f>
        <v>22800732.288664419</v>
      </c>
      <c r="L300" s="15">
        <f>Tasaus[[#This Row],[Laskennallinen verotulo yhteensä, €]]/Tasaus[[#This Row],[Asukasluku 31.12.2021]]</f>
        <v>1484.7126579842691</v>
      </c>
      <c r="M300" s="34">
        <f>$L$11-Tasaus[[#This Row],[Laskennallinen verotulo yhteensä, €/asukas (=tasausraja)]]</f>
        <v>472.23734201573097</v>
      </c>
      <c r="N300" s="377">
        <f>IF(Tasaus[[#This Row],[Erotus = tasausraja - laskennallinen verotulo, €/asukas]]&gt;0,(Tasaus[[#This Row],[Erotus = tasausraja - laskennallinen verotulo, €/asukas]]*$B$7),(Tasaus[[#This Row],[Erotus = tasausraja - laskennallinen verotulo, €/asukas]]*$B$8))</f>
        <v>425.01360781415787</v>
      </c>
      <c r="O300" s="378">
        <f>Tasaus[[#This Row],[Tasaus,  €/asukas]]*Tasaus[[#This Row],[Asukasluku 31.12.2021]]</f>
        <v>6526933.9752020221</v>
      </c>
      <c r="Q300" s="116"/>
      <c r="R300" s="117"/>
    </row>
    <row r="301" spans="1:18" x14ac:dyDescent="0.25">
      <c r="A301" s="269">
        <v>980</v>
      </c>
      <c r="B301" s="13" t="s">
        <v>657</v>
      </c>
      <c r="C301" s="270">
        <v>33533</v>
      </c>
      <c r="D301" s="271">
        <v>20.5</v>
      </c>
      <c r="E301" s="271">
        <f>Tasaus[[#This Row],[Tuloveroprosentti 2022]]-12.64</f>
        <v>7.8599999999999994</v>
      </c>
      <c r="F301" s="14">
        <v>133245675.20999999</v>
      </c>
      <c r="G301" s="14">
        <f>Tasaus[[#This Row],[Kunnallisvero (maksuunpantu), €]]*100/Tasaus[[#This Row],[Tuloveroprosentti 2022]]</f>
        <v>649978903.46341467</v>
      </c>
      <c r="H301" s="272">
        <f>Tasaus[[#This Row],[Verotettava tulo (kunnallisvero), €]]*($E$11/100)</f>
        <v>47903445.185253672</v>
      </c>
      <c r="I301" s="14">
        <v>7074977.2301226733</v>
      </c>
      <c r="J301" s="15">
        <v>4551254.5719500007</v>
      </c>
      <c r="K301" s="15">
        <f>SUM(Tasaus[[#This Row],[Laskennallinen kunnallisvero, €]:[Laskennallinen kiinteistövero, €]])</f>
        <v>59529676.987326346</v>
      </c>
      <c r="L301" s="15">
        <f>Tasaus[[#This Row],[Laskennallinen verotulo yhteensä, €]]/Tasaus[[#This Row],[Asukasluku 31.12.2021]]</f>
        <v>1775.2565230467403</v>
      </c>
      <c r="M301" s="34">
        <f>$L$11-Tasaus[[#This Row],[Laskennallinen verotulo yhteensä, €/asukas (=tasausraja)]]</f>
        <v>181.69347695325973</v>
      </c>
      <c r="N301" s="377">
        <f>IF(Tasaus[[#This Row],[Erotus = tasausraja - laskennallinen verotulo, €/asukas]]&gt;0,(Tasaus[[#This Row],[Erotus = tasausraja - laskennallinen verotulo, €/asukas]]*$B$7),(Tasaus[[#This Row],[Erotus = tasausraja - laskennallinen verotulo, €/asukas]]*$B$8))</f>
        <v>163.52412925793377</v>
      </c>
      <c r="O301" s="378">
        <f>Tasaus[[#This Row],[Tasaus,  €/asukas]]*Tasaus[[#This Row],[Asukasluku 31.12.2021]]</f>
        <v>5483454.6264062934</v>
      </c>
      <c r="Q301" s="116"/>
      <c r="R301" s="117"/>
    </row>
    <row r="302" spans="1:18" x14ac:dyDescent="0.25">
      <c r="A302" s="269">
        <v>981</v>
      </c>
      <c r="B302" s="13" t="s">
        <v>658</v>
      </c>
      <c r="C302" s="270">
        <v>2282</v>
      </c>
      <c r="D302" s="271">
        <v>22</v>
      </c>
      <c r="E302" s="271">
        <f>Tasaus[[#This Row],[Tuloveroprosentti 2022]]-12.64</f>
        <v>9.36</v>
      </c>
      <c r="F302" s="14">
        <v>8144942.8700000001</v>
      </c>
      <c r="G302" s="14">
        <f>Tasaus[[#This Row],[Kunnallisvero (maksuunpantu), €]]*100/Tasaus[[#This Row],[Tuloveroprosentti 2022]]</f>
        <v>37022467.590909094</v>
      </c>
      <c r="H302" s="272">
        <f>Tasaus[[#This Row],[Verotettava tulo (kunnallisvero), €]]*($E$11/100)</f>
        <v>2728555.8614500007</v>
      </c>
      <c r="I302" s="14">
        <v>243254.90115871761</v>
      </c>
      <c r="J302" s="15">
        <v>245379.00745000003</v>
      </c>
      <c r="K302" s="15">
        <f>SUM(Tasaus[[#This Row],[Laskennallinen kunnallisvero, €]:[Laskennallinen kiinteistövero, €]])</f>
        <v>3217189.770058718</v>
      </c>
      <c r="L302" s="15">
        <f>Tasaus[[#This Row],[Laskennallinen verotulo yhteensä, €]]/Tasaus[[#This Row],[Asukasluku 31.12.2021]]</f>
        <v>1409.811468036248</v>
      </c>
      <c r="M302" s="34">
        <f>$L$11-Tasaus[[#This Row],[Laskennallinen verotulo yhteensä, €/asukas (=tasausraja)]]</f>
        <v>547.13853196375203</v>
      </c>
      <c r="N302" s="377">
        <f>IF(Tasaus[[#This Row],[Erotus = tasausraja - laskennallinen verotulo, €/asukas]]&gt;0,(Tasaus[[#This Row],[Erotus = tasausraja - laskennallinen verotulo, €/asukas]]*$B$7),(Tasaus[[#This Row],[Erotus = tasausraja - laskennallinen verotulo, €/asukas]]*$B$8))</f>
        <v>492.42467876737686</v>
      </c>
      <c r="O302" s="378">
        <f>Tasaus[[#This Row],[Tasaus,  €/asukas]]*Tasaus[[#This Row],[Asukasluku 31.12.2021]]</f>
        <v>1123713.116947154</v>
      </c>
      <c r="Q302" s="116"/>
      <c r="R302" s="117"/>
    </row>
    <row r="303" spans="1:18" x14ac:dyDescent="0.25">
      <c r="A303" s="269">
        <v>989</v>
      </c>
      <c r="B303" s="13" t="s">
        <v>659</v>
      </c>
      <c r="C303" s="270">
        <v>5484</v>
      </c>
      <c r="D303" s="271">
        <v>22.5</v>
      </c>
      <c r="E303" s="271">
        <f>Tasaus[[#This Row],[Tuloveroprosentti 2022]]-12.64</f>
        <v>9.86</v>
      </c>
      <c r="F303" s="14">
        <v>18451265.23</v>
      </c>
      <c r="G303" s="14">
        <f>Tasaus[[#This Row],[Kunnallisvero (maksuunpantu), €]]*100/Tasaus[[#This Row],[Tuloveroprosentti 2022]]</f>
        <v>82005623.244444445</v>
      </c>
      <c r="H303" s="272">
        <f>Tasaus[[#This Row],[Verotettava tulo (kunnallisvero), €]]*($E$11/100)</f>
        <v>6043814.4331155568</v>
      </c>
      <c r="I303" s="14">
        <v>1442747.5411114192</v>
      </c>
      <c r="J303" s="15">
        <v>973201.5260500001</v>
      </c>
      <c r="K303" s="15">
        <f>SUM(Tasaus[[#This Row],[Laskennallinen kunnallisvero, €]:[Laskennallinen kiinteistövero, €]])</f>
        <v>8459763.5002769753</v>
      </c>
      <c r="L303" s="15">
        <f>Tasaus[[#This Row],[Laskennallinen verotulo yhteensä, €]]/Tasaus[[#This Row],[Asukasluku 31.12.2021]]</f>
        <v>1542.6264588397109</v>
      </c>
      <c r="M303" s="34">
        <f>$L$11-Tasaus[[#This Row],[Laskennallinen verotulo yhteensä, €/asukas (=tasausraja)]]</f>
        <v>414.3235411602891</v>
      </c>
      <c r="N303" s="377">
        <f>IF(Tasaus[[#This Row],[Erotus = tasausraja - laskennallinen verotulo, €/asukas]]&gt;0,(Tasaus[[#This Row],[Erotus = tasausraja - laskennallinen verotulo, €/asukas]]*$B$7),(Tasaus[[#This Row],[Erotus = tasausraja - laskennallinen verotulo, €/asukas]]*$B$8))</f>
        <v>372.89118704426022</v>
      </c>
      <c r="O303" s="378">
        <f>Tasaus[[#This Row],[Tasaus,  €/asukas]]*Tasaus[[#This Row],[Asukasluku 31.12.2021]]</f>
        <v>2044935.2697507231</v>
      </c>
      <c r="Q303" s="116"/>
      <c r="R303" s="117"/>
    </row>
    <row r="304" spans="1:18" x14ac:dyDescent="0.25">
      <c r="A304" s="269">
        <v>992</v>
      </c>
      <c r="B304" s="13" t="s">
        <v>660</v>
      </c>
      <c r="C304" s="270">
        <v>18318</v>
      </c>
      <c r="D304" s="271">
        <v>21.5</v>
      </c>
      <c r="E304" s="271">
        <f>Tasaus[[#This Row],[Tuloveroprosentti 2022]]-12.64</f>
        <v>8.86</v>
      </c>
      <c r="F304" s="14">
        <v>64928780.890000001</v>
      </c>
      <c r="G304" s="14">
        <f>Tasaus[[#This Row],[Kunnallisvero (maksuunpantu), €]]*100/Tasaus[[#This Row],[Tuloveroprosentti 2022]]</f>
        <v>301994329.72093022</v>
      </c>
      <c r="H304" s="272">
        <f>Tasaus[[#This Row],[Verotettava tulo (kunnallisvero), €]]*($E$11/100)</f>
        <v>22256982.100432564</v>
      </c>
      <c r="I304" s="14">
        <v>4984063.5549605666</v>
      </c>
      <c r="J304" s="15">
        <v>2872482.8403000003</v>
      </c>
      <c r="K304" s="15">
        <f>SUM(Tasaus[[#This Row],[Laskennallinen kunnallisvero, €]:[Laskennallinen kiinteistövero, €]])</f>
        <v>30113528.495693132</v>
      </c>
      <c r="L304" s="15">
        <f>Tasaus[[#This Row],[Laskennallinen verotulo yhteensä, €]]/Tasaus[[#This Row],[Asukasluku 31.12.2021]]</f>
        <v>1643.931023894155</v>
      </c>
      <c r="M304" s="34">
        <f>$L$11-Tasaus[[#This Row],[Laskennallinen verotulo yhteensä, €/asukas (=tasausraja)]]</f>
        <v>313.01897610584501</v>
      </c>
      <c r="N304" s="377">
        <f>IF(Tasaus[[#This Row],[Erotus = tasausraja - laskennallinen verotulo, €/asukas]]&gt;0,(Tasaus[[#This Row],[Erotus = tasausraja - laskennallinen verotulo, €/asukas]]*$B$7),(Tasaus[[#This Row],[Erotus = tasausraja - laskennallinen verotulo, €/asukas]]*$B$8))</f>
        <v>281.71707849526052</v>
      </c>
      <c r="O304" s="378">
        <f>Tasaus[[#This Row],[Tasaus,  €/asukas]]*Tasaus[[#This Row],[Asukasluku 31.12.2021]]</f>
        <v>5160493.4438761827</v>
      </c>
      <c r="Q304" s="116"/>
      <c r="R304" s="117"/>
    </row>
  </sheetData>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99"/>
  <sheetViews>
    <sheetView zoomScale="80" zoomScaleNormal="80" workbookViewId="0">
      <pane xSplit="2" ySplit="5" topLeftCell="C6" activePane="bottomRight" state="frozen"/>
      <selection activeCell="G29" sqref="G29"/>
      <selection pane="topRight" activeCell="G29" sqref="G29"/>
      <selection pane="bottomLeft" activeCell="G29" sqref="G29"/>
      <selection pane="bottomRight"/>
    </sheetView>
  </sheetViews>
  <sheetFormatPr defaultRowHeight="15" x14ac:dyDescent="0.25"/>
  <cols>
    <col min="1" max="1" width="8.375" style="301" customWidth="1"/>
    <col min="2" max="2" width="12.5" style="300" bestFit="1" customWidth="1"/>
    <col min="3" max="3" width="21.375" style="307" bestFit="1" customWidth="1"/>
    <col min="4" max="4" width="19.625" style="307" customWidth="1"/>
    <col min="5" max="5" width="21.375" customWidth="1"/>
    <col min="6" max="6" width="16.875" customWidth="1"/>
    <col min="7" max="7" width="24.375" customWidth="1"/>
    <col min="8" max="9" width="9.625" bestFit="1" customWidth="1"/>
  </cols>
  <sheetData>
    <row r="1" spans="1:7" ht="23.25" x14ac:dyDescent="0.35">
      <c r="A1" s="319" t="s">
        <v>770</v>
      </c>
      <c r="C1" s="172"/>
      <c r="D1" s="167"/>
      <c r="E1" s="333"/>
      <c r="G1" s="333"/>
    </row>
    <row r="2" spans="1:7" x14ac:dyDescent="0.25">
      <c r="A2" s="301" t="s">
        <v>367</v>
      </c>
      <c r="B2" s="302"/>
      <c r="C2" s="172"/>
      <c r="D2" s="167"/>
    </row>
    <row r="3" spans="1:7" x14ac:dyDescent="0.25">
      <c r="A3" s="301" t="s">
        <v>710</v>
      </c>
      <c r="C3" s="172"/>
      <c r="D3" s="167"/>
    </row>
    <row r="4" spans="1:7" s="215" customFormat="1" ht="45" x14ac:dyDescent="0.2">
      <c r="A4" s="223" t="s">
        <v>669</v>
      </c>
      <c r="B4" s="224" t="s">
        <v>3</v>
      </c>
      <c r="C4" s="303" t="s">
        <v>716</v>
      </c>
      <c r="D4" s="204" t="s">
        <v>744</v>
      </c>
      <c r="E4" s="223" t="s">
        <v>775</v>
      </c>
      <c r="F4" s="223" t="s">
        <v>773</v>
      </c>
      <c r="G4" s="223" t="s">
        <v>774</v>
      </c>
    </row>
    <row r="5" spans="1:7" x14ac:dyDescent="0.25">
      <c r="A5" s="300"/>
      <c r="B5" s="300" t="s">
        <v>371</v>
      </c>
      <c r="C5" s="304">
        <f>SUM(C6:C298)</f>
        <v>2776499999.9999995</v>
      </c>
      <c r="D5" s="172">
        <f>SUM(D6:D298)</f>
        <v>1943999999.9999993</v>
      </c>
      <c r="E5" s="172">
        <f>SUM(E6:E298)</f>
        <v>851000000.00000155</v>
      </c>
      <c r="F5" s="172">
        <f>SUM(F6:F298)</f>
        <v>-3000000.0000000061</v>
      </c>
      <c r="G5" s="304">
        <f>Verokompensaatiot[[#This Row],[Jäljelle jäävät korvaukset vuosilta 2010-2023, €]]+Verokompensaatiot[[#This Row],[Veromenetysten korvaus 2024]]</f>
        <v>848000000.00000155</v>
      </c>
    </row>
    <row r="6" spans="1:7" x14ac:dyDescent="0.25">
      <c r="A6" s="32">
        <v>5</v>
      </c>
      <c r="B6" s="13" t="s">
        <v>12</v>
      </c>
      <c r="C6" s="304">
        <v>6576722.8656134466</v>
      </c>
      <c r="D6" s="167">
        <v>4626384.7424013829</v>
      </c>
      <c r="E6" s="167">
        <v>1995400.0337450588</v>
      </c>
      <c r="F6" s="167">
        <v>3436.7496087450891</v>
      </c>
      <c r="G6" s="304">
        <f>Verokompensaatiot[[#This Row],[Jäljelle jäävät korvaukset vuosilta 2010-2023, €]]+Verokompensaatiot[[#This Row],[Veromenetysten korvaus 2024]]</f>
        <v>1998836.7833538039</v>
      </c>
    </row>
    <row r="7" spans="1:7" x14ac:dyDescent="0.25">
      <c r="A7" s="32">
        <v>9</v>
      </c>
      <c r="B7" s="13" t="s">
        <v>13</v>
      </c>
      <c r="C7" s="304">
        <v>1751360.8607681198</v>
      </c>
      <c r="D7" s="167">
        <v>1232772.4459935171</v>
      </c>
      <c r="E7" s="167">
        <v>527121.88997430378</v>
      </c>
      <c r="F7" s="167">
        <v>-2403.1163006271436</v>
      </c>
      <c r="G7" s="304">
        <f>Verokompensaatiot[[#This Row],[Jäljelle jäävät korvaukset vuosilta 2010-2023, €]]+Verokompensaatiot[[#This Row],[Veromenetysten korvaus 2024]]</f>
        <v>524718.77367367665</v>
      </c>
    </row>
    <row r="8" spans="1:7" x14ac:dyDescent="0.25">
      <c r="A8" s="32">
        <v>10</v>
      </c>
      <c r="B8" s="13" t="s">
        <v>14</v>
      </c>
      <c r="C8" s="304">
        <v>8040078.2659362117</v>
      </c>
      <c r="D8" s="167">
        <v>5655106.4542102339</v>
      </c>
      <c r="E8" s="167">
        <v>2441205.4908443792</v>
      </c>
      <c r="F8" s="167">
        <v>5165.6234524411557</v>
      </c>
      <c r="G8" s="304">
        <f>Verokompensaatiot[[#This Row],[Jäljelle jäävät korvaukset vuosilta 2010-2023, €]]+Verokompensaatiot[[#This Row],[Veromenetysten korvaus 2024]]</f>
        <v>2446371.1142968205</v>
      </c>
    </row>
    <row r="9" spans="1:7" x14ac:dyDescent="0.25">
      <c r="A9" s="32">
        <v>16</v>
      </c>
      <c r="B9" s="13" t="s">
        <v>15</v>
      </c>
      <c r="C9" s="304">
        <v>4744363.5298567638</v>
      </c>
      <c r="D9" s="167">
        <v>3328855.8554945048</v>
      </c>
      <c r="E9" s="167">
        <v>1409657.9092009971</v>
      </c>
      <c r="F9" s="167">
        <v>-29276.210337117154</v>
      </c>
      <c r="G9" s="304">
        <f>Verokompensaatiot[[#This Row],[Jäljelle jäävät korvaukset vuosilta 2010-2023, €]]+Verokompensaatiot[[#This Row],[Veromenetysten korvaus 2024]]</f>
        <v>1380381.69886388</v>
      </c>
    </row>
    <row r="10" spans="1:7" x14ac:dyDescent="0.25">
      <c r="A10" s="32">
        <v>18</v>
      </c>
      <c r="B10" s="13" t="s">
        <v>16</v>
      </c>
      <c r="C10" s="304">
        <v>2779334.0948246871</v>
      </c>
      <c r="D10" s="167">
        <v>1932985.3759469066</v>
      </c>
      <c r="E10" s="167">
        <v>844062.0157252152</v>
      </c>
      <c r="F10" s="167">
        <v>-33517.066494043691</v>
      </c>
      <c r="G10" s="304">
        <f>Verokompensaatiot[[#This Row],[Jäljelle jäävät korvaukset vuosilta 2010-2023, €]]+Verokompensaatiot[[#This Row],[Veromenetysten korvaus 2024]]</f>
        <v>810544.94923117151</v>
      </c>
    </row>
    <row r="11" spans="1:7" x14ac:dyDescent="0.25">
      <c r="A11" s="32">
        <v>19</v>
      </c>
      <c r="B11" s="13" t="s">
        <v>17</v>
      </c>
      <c r="C11" s="304">
        <v>2246765.894040884</v>
      </c>
      <c r="D11" s="167">
        <v>1583055.7618236588</v>
      </c>
      <c r="E11" s="167">
        <v>661630.39903514739</v>
      </c>
      <c r="F11" s="167">
        <v>-26280.386824124002</v>
      </c>
      <c r="G11" s="304">
        <f>Verokompensaatiot[[#This Row],[Jäljelle jäävät korvaukset vuosilta 2010-2023, €]]+Verokompensaatiot[[#This Row],[Veromenetysten korvaus 2024]]</f>
        <v>635350.01221102336</v>
      </c>
    </row>
    <row r="12" spans="1:7" x14ac:dyDescent="0.25">
      <c r="A12" s="32">
        <v>20</v>
      </c>
      <c r="B12" s="13" t="s">
        <v>18</v>
      </c>
      <c r="C12" s="304">
        <v>9229309.6829814203</v>
      </c>
      <c r="D12" s="167">
        <v>6466680.8228904828</v>
      </c>
      <c r="E12" s="167">
        <v>2774244.065687079</v>
      </c>
      <c r="F12" s="167">
        <v>-86446.32441932059</v>
      </c>
      <c r="G12" s="304">
        <f>Verokompensaatiot[[#This Row],[Jäljelle jäävät korvaukset vuosilta 2010-2023, €]]+Verokompensaatiot[[#This Row],[Veromenetysten korvaus 2024]]</f>
        <v>2687797.7412677584</v>
      </c>
    </row>
    <row r="13" spans="1:7" x14ac:dyDescent="0.25">
      <c r="A13" s="32">
        <v>46</v>
      </c>
      <c r="B13" s="13" t="s">
        <v>19</v>
      </c>
      <c r="C13" s="304">
        <v>1002361.9814681885</v>
      </c>
      <c r="D13" s="167">
        <v>703503.52336309117</v>
      </c>
      <c r="E13" s="167">
        <v>299258.7460745069</v>
      </c>
      <c r="F13" s="167">
        <v>-1059.9879670155156</v>
      </c>
      <c r="G13" s="304">
        <f>Verokompensaatiot[[#This Row],[Jäljelle jäävät korvaukset vuosilta 2010-2023, €]]+Verokompensaatiot[[#This Row],[Veromenetysten korvaus 2024]]</f>
        <v>298198.75810749136</v>
      </c>
    </row>
    <row r="14" spans="1:7" x14ac:dyDescent="0.25">
      <c r="A14" s="32">
        <v>47</v>
      </c>
      <c r="B14" s="13" t="s">
        <v>20</v>
      </c>
      <c r="C14" s="304">
        <v>1289819.6336833797</v>
      </c>
      <c r="D14" s="167">
        <v>902686.04630637052</v>
      </c>
      <c r="E14" s="167">
        <v>388613.91736976686</v>
      </c>
      <c r="F14" s="167">
        <v>214.58720829088975</v>
      </c>
      <c r="G14" s="304">
        <f>Verokompensaatiot[[#This Row],[Jäljelle jäävät korvaukset vuosilta 2010-2023, €]]+Verokompensaatiot[[#This Row],[Veromenetysten korvaus 2024]]</f>
        <v>388828.50457805773</v>
      </c>
    </row>
    <row r="15" spans="1:7" x14ac:dyDescent="0.25">
      <c r="A15" s="32">
        <v>49</v>
      </c>
      <c r="B15" s="13" t="s">
        <v>21</v>
      </c>
      <c r="C15" s="304">
        <v>97811038.88787359</v>
      </c>
      <c r="D15" s="167">
        <v>68214935.910467878</v>
      </c>
      <c r="E15" s="167">
        <v>30593192.016809568</v>
      </c>
      <c r="F15" s="167">
        <v>256709.25596878759</v>
      </c>
      <c r="G15" s="304">
        <f>Verokompensaatiot[[#This Row],[Jäljelle jäävät korvaukset vuosilta 2010-2023, €]]+Verokompensaatiot[[#This Row],[Veromenetysten korvaus 2024]]</f>
        <v>30849901.272778355</v>
      </c>
    </row>
    <row r="16" spans="1:7" x14ac:dyDescent="0.25">
      <c r="A16" s="32">
        <v>50</v>
      </c>
      <c r="B16" s="13" t="s">
        <v>22</v>
      </c>
      <c r="C16" s="304">
        <v>6829019.20395514</v>
      </c>
      <c r="D16" s="167">
        <v>4803422.4492984563</v>
      </c>
      <c r="E16" s="167">
        <v>2090451.7902924223</v>
      </c>
      <c r="F16" s="167">
        <v>-41616.654817366471</v>
      </c>
      <c r="G16" s="304">
        <f>Verokompensaatiot[[#This Row],[Jäljelle jäävät korvaukset vuosilta 2010-2023, €]]+Verokompensaatiot[[#This Row],[Veromenetysten korvaus 2024]]</f>
        <v>2048835.1354750558</v>
      </c>
    </row>
    <row r="17" spans="1:7" x14ac:dyDescent="0.25">
      <c r="A17" s="32">
        <v>51</v>
      </c>
      <c r="B17" s="13" t="s">
        <v>23</v>
      </c>
      <c r="C17" s="304">
        <v>5827275.55193373</v>
      </c>
      <c r="D17" s="167">
        <v>4100984.162724359</v>
      </c>
      <c r="E17" s="167">
        <v>1803744.0505200345</v>
      </c>
      <c r="F17" s="167">
        <v>-20371.966430214528</v>
      </c>
      <c r="G17" s="304">
        <f>Verokompensaatiot[[#This Row],[Jäljelle jäävät korvaukset vuosilta 2010-2023, €]]+Verokompensaatiot[[#This Row],[Veromenetysten korvaus 2024]]</f>
        <v>1783372.08408982</v>
      </c>
    </row>
    <row r="18" spans="1:7" x14ac:dyDescent="0.25">
      <c r="A18" s="32">
        <v>52</v>
      </c>
      <c r="B18" s="13" t="s">
        <v>24</v>
      </c>
      <c r="C18" s="304">
        <v>1820091.2077150643</v>
      </c>
      <c r="D18" s="167">
        <v>1278012.9181458664</v>
      </c>
      <c r="E18" s="167">
        <v>548990.38673231238</v>
      </c>
      <c r="F18" s="167">
        <v>-2911.492499777406</v>
      </c>
      <c r="G18" s="304">
        <f>Verokompensaatiot[[#This Row],[Jäljelle jäävät korvaukset vuosilta 2010-2023, €]]+Verokompensaatiot[[#This Row],[Veromenetysten korvaus 2024]]</f>
        <v>546078.89423253504</v>
      </c>
    </row>
    <row r="19" spans="1:7" x14ac:dyDescent="0.25">
      <c r="A19" s="32">
        <v>61</v>
      </c>
      <c r="B19" s="13" t="s">
        <v>25</v>
      </c>
      <c r="C19" s="304">
        <v>9767975.7039504685</v>
      </c>
      <c r="D19" s="167">
        <v>6842445.0295858542</v>
      </c>
      <c r="E19" s="167">
        <v>3033193.7414299296</v>
      </c>
      <c r="F19" s="167">
        <v>-5565.1227767796081</v>
      </c>
      <c r="G19" s="304">
        <f>Verokompensaatiot[[#This Row],[Jäljelle jäävät korvaukset vuosilta 2010-2023, €]]+Verokompensaatiot[[#This Row],[Veromenetysten korvaus 2024]]</f>
        <v>3027628.6186531498</v>
      </c>
    </row>
    <row r="20" spans="1:7" x14ac:dyDescent="0.25">
      <c r="A20" s="32">
        <v>69</v>
      </c>
      <c r="B20" s="13" t="s">
        <v>26</v>
      </c>
      <c r="C20" s="304">
        <v>4445582.4660910312</v>
      </c>
      <c r="D20" s="167">
        <v>3126122.2131854184</v>
      </c>
      <c r="E20" s="167">
        <v>1358836.9357966036</v>
      </c>
      <c r="F20" s="167">
        <v>1873.121967449817</v>
      </c>
      <c r="G20" s="304">
        <f>Verokompensaatiot[[#This Row],[Jäljelle jäävät korvaukset vuosilta 2010-2023, €]]+Verokompensaatiot[[#This Row],[Veromenetysten korvaus 2024]]</f>
        <v>1360710.0577640533</v>
      </c>
    </row>
    <row r="21" spans="1:7" x14ac:dyDescent="0.25">
      <c r="A21" s="32">
        <v>71</v>
      </c>
      <c r="B21" s="13" t="s">
        <v>27</v>
      </c>
      <c r="C21" s="304">
        <v>4365965.1070268713</v>
      </c>
      <c r="D21" s="167">
        <v>3065195.0412485106</v>
      </c>
      <c r="E21" s="167">
        <v>1381039.5184965217</v>
      </c>
      <c r="F21" s="167">
        <v>1833.9800033458559</v>
      </c>
      <c r="G21" s="304">
        <f>Verokompensaatiot[[#This Row],[Jäljelle jäävät korvaukset vuosilta 2010-2023, €]]+Verokompensaatiot[[#This Row],[Veromenetysten korvaus 2024]]</f>
        <v>1382873.4984998675</v>
      </c>
    </row>
    <row r="22" spans="1:7" x14ac:dyDescent="0.25">
      <c r="A22" s="32">
        <v>72</v>
      </c>
      <c r="B22" s="13" t="s">
        <v>28</v>
      </c>
      <c r="C22" s="304">
        <v>559150.85422893451</v>
      </c>
      <c r="D22" s="167">
        <v>391255.93749637046</v>
      </c>
      <c r="E22" s="167">
        <v>170460.73771434132</v>
      </c>
      <c r="F22" s="167">
        <v>177.07913371267523</v>
      </c>
      <c r="G22" s="304">
        <f>Verokompensaatiot[[#This Row],[Jäljelle jäävät korvaukset vuosilta 2010-2023, €]]+Verokompensaatiot[[#This Row],[Veromenetysten korvaus 2024]]</f>
        <v>170637.816848054</v>
      </c>
    </row>
    <row r="23" spans="1:7" x14ac:dyDescent="0.25">
      <c r="A23" s="32">
        <v>74</v>
      </c>
      <c r="B23" s="13" t="s">
        <v>29</v>
      </c>
      <c r="C23" s="304">
        <v>886195.06163500762</v>
      </c>
      <c r="D23" s="167">
        <v>620736.15011488798</v>
      </c>
      <c r="E23" s="167">
        <v>286522.37275305961</v>
      </c>
      <c r="F23" s="167">
        <v>1297.8568536715866</v>
      </c>
      <c r="G23" s="304">
        <f>Verokompensaatiot[[#This Row],[Jäljelle jäävät korvaukset vuosilta 2010-2023, €]]+Verokompensaatiot[[#This Row],[Veromenetysten korvaus 2024]]</f>
        <v>287820.22960673121</v>
      </c>
    </row>
    <row r="24" spans="1:7" x14ac:dyDescent="0.25">
      <c r="A24" s="32">
        <v>75</v>
      </c>
      <c r="B24" s="13" t="s">
        <v>30</v>
      </c>
      <c r="C24" s="304">
        <v>10721538.22445761</v>
      </c>
      <c r="D24" s="167">
        <v>7521441.2112067761</v>
      </c>
      <c r="E24" s="167">
        <v>3237145.3558460632</v>
      </c>
      <c r="F24" s="167">
        <v>-62269.166173174111</v>
      </c>
      <c r="G24" s="304">
        <f>Verokompensaatiot[[#This Row],[Jäljelle jäävät korvaukset vuosilta 2010-2023, €]]+Verokompensaatiot[[#This Row],[Veromenetysten korvaus 2024]]</f>
        <v>3174876.1896728892</v>
      </c>
    </row>
    <row r="25" spans="1:7" x14ac:dyDescent="0.25">
      <c r="A25" s="32">
        <v>77</v>
      </c>
      <c r="B25" s="13" t="s">
        <v>31</v>
      </c>
      <c r="C25" s="304">
        <v>3513981.5372485863</v>
      </c>
      <c r="D25" s="167">
        <v>2467100.632565897</v>
      </c>
      <c r="E25" s="167">
        <v>1062975.310328146</v>
      </c>
      <c r="F25" s="167">
        <v>-15869.574127233285</v>
      </c>
      <c r="G25" s="304">
        <f>Verokompensaatiot[[#This Row],[Jäljelle jäävät korvaukset vuosilta 2010-2023, €]]+Verokompensaatiot[[#This Row],[Veromenetysten korvaus 2024]]</f>
        <v>1047105.7362009127</v>
      </c>
    </row>
    <row r="26" spans="1:7" x14ac:dyDescent="0.25">
      <c r="A26" s="32">
        <v>78</v>
      </c>
      <c r="B26" s="13" t="s">
        <v>32</v>
      </c>
      <c r="C26" s="304">
        <v>4059830.720999233</v>
      </c>
      <c r="D26" s="167">
        <v>2830859.0037886901</v>
      </c>
      <c r="E26" s="167">
        <v>1250756.2643230706</v>
      </c>
      <c r="F26" s="167">
        <v>-7940.970779633657</v>
      </c>
      <c r="G26" s="304">
        <f>Verokompensaatiot[[#This Row],[Jäljelle jäävät korvaukset vuosilta 2010-2023, €]]+Verokompensaatiot[[#This Row],[Veromenetysten korvaus 2024]]</f>
        <v>1242815.293543437</v>
      </c>
    </row>
    <row r="27" spans="1:7" x14ac:dyDescent="0.25">
      <c r="A27" s="32">
        <v>79</v>
      </c>
      <c r="B27" s="13" t="s">
        <v>33</v>
      </c>
      <c r="C27" s="304">
        <v>3610396.9958858434</v>
      </c>
      <c r="D27" s="167">
        <v>2534904.1482820003</v>
      </c>
      <c r="E27" s="167">
        <v>1086400.6993279201</v>
      </c>
      <c r="F27" s="167">
        <v>-22170.345703692783</v>
      </c>
      <c r="G27" s="304">
        <f>Verokompensaatiot[[#This Row],[Jäljelle jäävät korvaukset vuosilta 2010-2023, €]]+Verokompensaatiot[[#This Row],[Veromenetysten korvaus 2024]]</f>
        <v>1064230.3536242272</v>
      </c>
    </row>
    <row r="28" spans="1:7" x14ac:dyDescent="0.25">
      <c r="A28" s="32">
        <v>81</v>
      </c>
      <c r="B28" s="13" t="s">
        <v>34</v>
      </c>
      <c r="C28" s="304">
        <v>2115057.6408188301</v>
      </c>
      <c r="D28" s="167">
        <v>1481540.8677605733</v>
      </c>
      <c r="E28" s="167">
        <v>628569.95055504865</v>
      </c>
      <c r="F28" s="167">
        <v>-8466.3149361640935</v>
      </c>
      <c r="G28" s="304">
        <f>Verokompensaatiot[[#This Row],[Jäljelle jäävät korvaukset vuosilta 2010-2023, €]]+Verokompensaatiot[[#This Row],[Veromenetysten korvaus 2024]]</f>
        <v>620103.63561888458</v>
      </c>
    </row>
    <row r="29" spans="1:7" x14ac:dyDescent="0.25">
      <c r="A29" s="32">
        <v>82</v>
      </c>
      <c r="B29" s="36" t="s">
        <v>35</v>
      </c>
      <c r="C29" s="304">
        <v>4714245.8157121176</v>
      </c>
      <c r="D29" s="167">
        <v>3306148.5785207553</v>
      </c>
      <c r="E29" s="167">
        <v>1420815.5510925855</v>
      </c>
      <c r="F29" s="167">
        <v>-31462.21124120017</v>
      </c>
      <c r="G29" s="304">
        <f>Verokompensaatiot[[#This Row],[Jäljelle jäävät korvaukset vuosilta 2010-2023, €]]+Verokompensaatiot[[#This Row],[Veromenetysten korvaus 2024]]</f>
        <v>1389353.3398513854</v>
      </c>
    </row>
    <row r="30" spans="1:7" x14ac:dyDescent="0.25">
      <c r="A30" s="32">
        <v>86</v>
      </c>
      <c r="B30" s="13" t="s">
        <v>36</v>
      </c>
      <c r="C30" s="304">
        <v>4770532.8116320018</v>
      </c>
      <c r="D30" s="167">
        <v>3332121.3879746781</v>
      </c>
      <c r="E30" s="167">
        <v>1438485.8113037464</v>
      </c>
      <c r="F30" s="167">
        <v>-46787.881045552524</v>
      </c>
      <c r="G30" s="304">
        <f>Verokompensaatiot[[#This Row],[Jäljelle jäävät korvaukset vuosilta 2010-2023, €]]+Verokompensaatiot[[#This Row],[Veromenetysten korvaus 2024]]</f>
        <v>1391697.930258194</v>
      </c>
    </row>
    <row r="31" spans="1:7" x14ac:dyDescent="0.25">
      <c r="A31" s="32">
        <v>90</v>
      </c>
      <c r="B31" s="13" t="s">
        <v>37</v>
      </c>
      <c r="C31" s="304">
        <v>2389554.0650887783</v>
      </c>
      <c r="D31" s="167">
        <v>1674545.6172341115</v>
      </c>
      <c r="E31" s="167">
        <v>713124.3294630067</v>
      </c>
      <c r="F31" s="167">
        <v>-9095.1327604986145</v>
      </c>
      <c r="G31" s="304">
        <f>Verokompensaatiot[[#This Row],[Jäljelle jäävät korvaukset vuosilta 2010-2023, €]]+Verokompensaatiot[[#This Row],[Veromenetysten korvaus 2024]]</f>
        <v>704029.19670250802</v>
      </c>
    </row>
    <row r="32" spans="1:7" x14ac:dyDescent="0.25">
      <c r="A32" s="32">
        <v>91</v>
      </c>
      <c r="B32" s="13" t="s">
        <v>38</v>
      </c>
      <c r="C32" s="304">
        <v>284705775.15331405</v>
      </c>
      <c r="D32" s="167">
        <v>199162949.78922844</v>
      </c>
      <c r="E32" s="167">
        <v>88279488.98038578</v>
      </c>
      <c r="F32" s="167">
        <v>864623.90791999176</v>
      </c>
      <c r="G32" s="304">
        <f>Verokompensaatiot[[#This Row],[Jäljelle jäävät korvaukset vuosilta 2010-2023, €]]+Verokompensaatiot[[#This Row],[Veromenetysten korvaus 2024]]</f>
        <v>89144112.888305768</v>
      </c>
    </row>
    <row r="33" spans="1:7" x14ac:dyDescent="0.25">
      <c r="A33" s="32">
        <v>92</v>
      </c>
      <c r="B33" s="13" t="s">
        <v>39</v>
      </c>
      <c r="C33" s="304">
        <v>96292646.239306241</v>
      </c>
      <c r="D33" s="167">
        <v>67229665.281306639</v>
      </c>
      <c r="E33" s="167">
        <v>30036233.761776581</v>
      </c>
      <c r="F33" s="167">
        <v>262043.73591744184</v>
      </c>
      <c r="G33" s="304">
        <f>Verokompensaatiot[[#This Row],[Jäljelle jäävät korvaukset vuosilta 2010-2023, €]]+Verokompensaatiot[[#This Row],[Veromenetysten korvaus 2024]]</f>
        <v>30298277.497694023</v>
      </c>
    </row>
    <row r="34" spans="1:7" x14ac:dyDescent="0.25">
      <c r="A34" s="32">
        <v>97</v>
      </c>
      <c r="B34" s="13" t="s">
        <v>40</v>
      </c>
      <c r="C34" s="304">
        <v>1520094.5494879517</v>
      </c>
      <c r="D34" s="167">
        <v>1067197.6068812413</v>
      </c>
      <c r="E34" s="167">
        <v>454103.4057926219</v>
      </c>
      <c r="F34" s="167">
        <v>-5420.4505482063032</v>
      </c>
      <c r="G34" s="304">
        <f>Verokompensaatiot[[#This Row],[Jäljelle jäävät korvaukset vuosilta 2010-2023, €]]+Verokompensaatiot[[#This Row],[Veromenetysten korvaus 2024]]</f>
        <v>448682.95524441561</v>
      </c>
    </row>
    <row r="35" spans="1:7" x14ac:dyDescent="0.25">
      <c r="A35" s="32">
        <v>98</v>
      </c>
      <c r="B35" s="13" t="s">
        <v>41</v>
      </c>
      <c r="C35" s="304">
        <v>11695176.007493628</v>
      </c>
      <c r="D35" s="167">
        <v>8184526.5826215884</v>
      </c>
      <c r="E35" s="167">
        <v>3487316.6869670535</v>
      </c>
      <c r="F35" s="167">
        <v>-69957.278490511992</v>
      </c>
      <c r="G35" s="304">
        <f>Verokompensaatiot[[#This Row],[Jäljelle jäävät korvaukset vuosilta 2010-2023, €]]+Verokompensaatiot[[#This Row],[Veromenetysten korvaus 2024]]</f>
        <v>3417359.4084765413</v>
      </c>
    </row>
    <row r="36" spans="1:7" x14ac:dyDescent="0.25">
      <c r="A36" s="32">
        <v>102</v>
      </c>
      <c r="B36" s="13" t="s">
        <v>42</v>
      </c>
      <c r="C36" s="304">
        <v>6585016.5601364458</v>
      </c>
      <c r="D36" s="167">
        <v>4621475.7461759001</v>
      </c>
      <c r="E36" s="167">
        <v>2161681.9961973326</v>
      </c>
      <c r="F36" s="167">
        <v>-21125.583266550253</v>
      </c>
      <c r="G36" s="304">
        <f>Verokompensaatiot[[#This Row],[Jäljelle jäävät korvaukset vuosilta 2010-2023, €]]+Verokompensaatiot[[#This Row],[Veromenetysten korvaus 2024]]</f>
        <v>2140556.4129307824</v>
      </c>
    </row>
    <row r="37" spans="1:7" x14ac:dyDescent="0.25">
      <c r="A37" s="32">
        <v>103</v>
      </c>
      <c r="B37" s="13" t="s">
        <v>43</v>
      </c>
      <c r="C37" s="304">
        <v>1598758.305066399</v>
      </c>
      <c r="D37" s="167">
        <v>1122393.6615210124</v>
      </c>
      <c r="E37" s="167">
        <v>497462.0541783215</v>
      </c>
      <c r="F37" s="167">
        <v>-8575.700025051141</v>
      </c>
      <c r="G37" s="304">
        <f>Verokompensaatiot[[#This Row],[Jäljelle jäävät korvaukset vuosilta 2010-2023, €]]+Verokompensaatiot[[#This Row],[Veromenetysten korvaus 2024]]</f>
        <v>488886.35415327037</v>
      </c>
    </row>
    <row r="38" spans="1:7" x14ac:dyDescent="0.25">
      <c r="A38" s="32">
        <v>105</v>
      </c>
      <c r="B38" s="13" t="s">
        <v>44</v>
      </c>
      <c r="C38" s="304">
        <v>1653850.1223279219</v>
      </c>
      <c r="D38" s="167">
        <v>1159098.2560255169</v>
      </c>
      <c r="E38" s="167">
        <v>501643.3981361636</v>
      </c>
      <c r="F38" s="167">
        <v>-1219.6400483971347</v>
      </c>
      <c r="G38" s="304">
        <f>Verokompensaatiot[[#This Row],[Jäljelle jäävät korvaukset vuosilta 2010-2023, €]]+Verokompensaatiot[[#This Row],[Veromenetysten korvaus 2024]]</f>
        <v>500423.75808776647</v>
      </c>
    </row>
    <row r="39" spans="1:7" x14ac:dyDescent="0.25">
      <c r="A39" s="32">
        <v>106</v>
      </c>
      <c r="B39" s="13" t="s">
        <v>45</v>
      </c>
      <c r="C39" s="304">
        <v>21548308.828764878</v>
      </c>
      <c r="D39" s="167">
        <v>14890771.503303535</v>
      </c>
      <c r="E39" s="167">
        <v>6711225.9388995431</v>
      </c>
      <c r="F39" s="167">
        <v>-100130.58104322977</v>
      </c>
      <c r="G39" s="304">
        <f>Verokompensaatiot[[#This Row],[Jäljelle jäävät korvaukset vuosilta 2010-2023, €]]+Verokompensaatiot[[#This Row],[Veromenetysten korvaus 2024]]</f>
        <v>6611095.3578563137</v>
      </c>
    </row>
    <row r="40" spans="1:7" x14ac:dyDescent="0.25">
      <c r="A40" s="32">
        <v>108</v>
      </c>
      <c r="B40" s="13" t="s">
        <v>46</v>
      </c>
      <c r="C40" s="304">
        <v>5921381.4229535628</v>
      </c>
      <c r="D40" s="167">
        <v>4151933.6887021731</v>
      </c>
      <c r="E40" s="167">
        <v>1764880.517693779</v>
      </c>
      <c r="F40" s="167">
        <v>-51325.121760581576</v>
      </c>
      <c r="G40" s="304">
        <f>Verokompensaatiot[[#This Row],[Jäljelle jäävät korvaukset vuosilta 2010-2023, €]]+Verokompensaatiot[[#This Row],[Veromenetysten korvaus 2024]]</f>
        <v>1713555.3959331973</v>
      </c>
    </row>
    <row r="41" spans="1:7" x14ac:dyDescent="0.25">
      <c r="A41" s="32">
        <v>109</v>
      </c>
      <c r="B41" s="36" t="s">
        <v>47</v>
      </c>
      <c r="C41" s="304">
        <v>34196138.76168143</v>
      </c>
      <c r="D41" s="167">
        <v>23851720.976826344</v>
      </c>
      <c r="E41" s="167">
        <v>10510009.629210036</v>
      </c>
      <c r="F41" s="167">
        <v>-106987.82768813119</v>
      </c>
      <c r="G41" s="304">
        <f>Verokompensaatiot[[#This Row],[Jäljelle jäävät korvaukset vuosilta 2010-2023, €]]+Verokompensaatiot[[#This Row],[Veromenetysten korvaus 2024]]</f>
        <v>10403021.801521905</v>
      </c>
    </row>
    <row r="42" spans="1:7" x14ac:dyDescent="0.25">
      <c r="A42" s="32">
        <v>111</v>
      </c>
      <c r="B42" s="36" t="s">
        <v>48</v>
      </c>
      <c r="C42" s="304">
        <v>10455513.156465508</v>
      </c>
      <c r="D42" s="167">
        <v>7323580.1521556797</v>
      </c>
      <c r="E42" s="167">
        <v>3115929.416874825</v>
      </c>
      <c r="F42" s="167">
        <v>-43032.664248994748</v>
      </c>
      <c r="G42" s="304">
        <f>Verokompensaatiot[[#This Row],[Jäljelle jäävät korvaukset vuosilta 2010-2023, €]]+Verokompensaatiot[[#This Row],[Veromenetysten korvaus 2024]]</f>
        <v>3072896.7526258305</v>
      </c>
    </row>
    <row r="43" spans="1:7" x14ac:dyDescent="0.25">
      <c r="A43" s="32">
        <v>139</v>
      </c>
      <c r="B43" s="36" t="s">
        <v>49</v>
      </c>
      <c r="C43" s="304">
        <v>5043139.8009602064</v>
      </c>
      <c r="D43" s="167">
        <v>3540454.5640608631</v>
      </c>
      <c r="E43" s="167">
        <v>1480868.7365664411</v>
      </c>
      <c r="F43" s="167">
        <v>-31671.882484217636</v>
      </c>
      <c r="G43" s="304">
        <f>Verokompensaatiot[[#This Row],[Jäljelle jäävät korvaukset vuosilta 2010-2023, €]]+Verokompensaatiot[[#This Row],[Veromenetysten korvaus 2024]]</f>
        <v>1449196.8540822235</v>
      </c>
    </row>
    <row r="44" spans="1:7" x14ac:dyDescent="0.25">
      <c r="A44" s="32">
        <v>140</v>
      </c>
      <c r="B44" s="36" t="s">
        <v>50</v>
      </c>
      <c r="C44" s="304">
        <v>12130862.459012985</v>
      </c>
      <c r="D44" s="167">
        <v>8521544.5223669074</v>
      </c>
      <c r="E44" s="167">
        <v>3680626.5974915642</v>
      </c>
      <c r="F44" s="167">
        <v>-1209.9344271720656</v>
      </c>
      <c r="G44" s="304">
        <f>Verokompensaatiot[[#This Row],[Jäljelle jäävät korvaukset vuosilta 2010-2023, €]]+Verokompensaatiot[[#This Row],[Veromenetysten korvaus 2024]]</f>
        <v>3679416.6630643923</v>
      </c>
    </row>
    <row r="45" spans="1:7" x14ac:dyDescent="0.25">
      <c r="A45" s="32">
        <v>142</v>
      </c>
      <c r="B45" s="36" t="s">
        <v>51</v>
      </c>
      <c r="C45" s="304">
        <v>3985257.841577163</v>
      </c>
      <c r="D45" s="167">
        <v>2801094.182924896</v>
      </c>
      <c r="E45" s="167">
        <v>1192204.6543184984</v>
      </c>
      <c r="F45" s="167">
        <v>-23240.354477863897</v>
      </c>
      <c r="G45" s="304">
        <f>Verokompensaatiot[[#This Row],[Jäljelle jäävät korvaukset vuosilta 2010-2023, €]]+Verokompensaatiot[[#This Row],[Veromenetysten korvaus 2024]]</f>
        <v>1168964.2998406345</v>
      </c>
    </row>
    <row r="46" spans="1:7" x14ac:dyDescent="0.25">
      <c r="A46" s="32">
        <v>143</v>
      </c>
      <c r="B46" s="13" t="s">
        <v>52</v>
      </c>
      <c r="C46" s="304">
        <v>4479069.5652219411</v>
      </c>
      <c r="D46" s="167">
        <v>3135395.0896452623</v>
      </c>
      <c r="E46" s="167">
        <v>1376624.8416008945</v>
      </c>
      <c r="F46" s="167">
        <v>-22604.627406575411</v>
      </c>
      <c r="G46" s="304">
        <f>Verokompensaatiot[[#This Row],[Jäljelle jäävät korvaukset vuosilta 2010-2023, €]]+Verokompensaatiot[[#This Row],[Veromenetysten korvaus 2024]]</f>
        <v>1354020.214194319</v>
      </c>
    </row>
    <row r="47" spans="1:7" x14ac:dyDescent="0.25">
      <c r="A47" s="32">
        <v>145</v>
      </c>
      <c r="B47" s="13" t="s">
        <v>53</v>
      </c>
      <c r="C47" s="304">
        <v>7080151.890244863</v>
      </c>
      <c r="D47" s="167">
        <v>5007730.4624211863</v>
      </c>
      <c r="E47" s="167">
        <v>2214616.8171209665</v>
      </c>
      <c r="F47" s="167">
        <v>-35743.902947357696</v>
      </c>
      <c r="G47" s="304">
        <f>Verokompensaatiot[[#This Row],[Jäljelle jäävät korvaukset vuosilta 2010-2023, €]]+Verokompensaatiot[[#This Row],[Veromenetysten korvaus 2024]]</f>
        <v>2178872.9141736086</v>
      </c>
    </row>
    <row r="48" spans="1:7" x14ac:dyDescent="0.25">
      <c r="A48" s="32">
        <v>146</v>
      </c>
      <c r="B48" s="13" t="s">
        <v>54</v>
      </c>
      <c r="C48" s="304">
        <v>3417394.6402846212</v>
      </c>
      <c r="D48" s="167">
        <v>2396341.6570445485</v>
      </c>
      <c r="E48" s="167">
        <v>1027671.2188625727</v>
      </c>
      <c r="F48" s="167">
        <v>-712.4371671934905</v>
      </c>
      <c r="G48" s="304">
        <f>Verokompensaatiot[[#This Row],[Jäljelle jäävät korvaukset vuosilta 2010-2023, €]]+Verokompensaatiot[[#This Row],[Veromenetysten korvaus 2024]]</f>
        <v>1026958.7816953792</v>
      </c>
    </row>
    <row r="49" spans="1:7" x14ac:dyDescent="0.25">
      <c r="A49" s="32">
        <v>148</v>
      </c>
      <c r="B49" s="13" t="s">
        <v>55</v>
      </c>
      <c r="C49" s="304">
        <v>3848478.6000446281</v>
      </c>
      <c r="D49" s="167">
        <v>2697171.4374986105</v>
      </c>
      <c r="E49" s="167">
        <v>1158727.0007333471</v>
      </c>
      <c r="F49" s="167">
        <v>4167.097592062124</v>
      </c>
      <c r="G49" s="304">
        <f>Verokompensaatiot[[#This Row],[Jäljelle jäävät korvaukset vuosilta 2010-2023, €]]+Verokompensaatiot[[#This Row],[Veromenetysten korvaus 2024]]</f>
        <v>1162894.0983254092</v>
      </c>
    </row>
    <row r="50" spans="1:7" x14ac:dyDescent="0.25">
      <c r="A50" s="32">
        <v>149</v>
      </c>
      <c r="B50" s="13" t="s">
        <v>56</v>
      </c>
      <c r="C50" s="304">
        <v>2878302.0147324139</v>
      </c>
      <c r="D50" s="167">
        <v>1994360.7660314091</v>
      </c>
      <c r="E50" s="167">
        <v>894655.11603372497</v>
      </c>
      <c r="F50" s="167">
        <v>-32224.288829976264</v>
      </c>
      <c r="G50" s="304">
        <f>Verokompensaatiot[[#This Row],[Jäljelle jäävät korvaukset vuosilta 2010-2023, €]]+Verokompensaatiot[[#This Row],[Veromenetysten korvaus 2024]]</f>
        <v>862430.82720374875</v>
      </c>
    </row>
    <row r="51" spans="1:7" x14ac:dyDescent="0.25">
      <c r="A51" s="32">
        <v>151</v>
      </c>
      <c r="B51" s="13" t="s">
        <v>57</v>
      </c>
      <c r="C51" s="304">
        <v>1637264.6319156941</v>
      </c>
      <c r="D51" s="167">
        <v>1147348.1396790855</v>
      </c>
      <c r="E51" s="167">
        <v>502072.84695007186</v>
      </c>
      <c r="F51" s="167">
        <v>-2635.8584675075663</v>
      </c>
      <c r="G51" s="304">
        <f>Verokompensaatiot[[#This Row],[Jäljelle jäävät korvaukset vuosilta 2010-2023, €]]+Verokompensaatiot[[#This Row],[Veromenetysten korvaus 2024]]</f>
        <v>499436.98848256428</v>
      </c>
    </row>
    <row r="52" spans="1:7" x14ac:dyDescent="0.25">
      <c r="A52" s="32">
        <v>152</v>
      </c>
      <c r="B52" s="13" t="s">
        <v>58</v>
      </c>
      <c r="C52" s="304">
        <v>3087164.8931737309</v>
      </c>
      <c r="D52" s="167">
        <v>2166304.9037023331</v>
      </c>
      <c r="E52" s="167">
        <v>939656.42120935954</v>
      </c>
      <c r="F52" s="167">
        <v>-12019.920498620108</v>
      </c>
      <c r="G52" s="304">
        <f>Verokompensaatiot[[#This Row],[Jäljelle jäävät korvaukset vuosilta 2010-2023, €]]+Verokompensaatiot[[#This Row],[Veromenetysten korvaus 2024]]</f>
        <v>927636.5007107394</v>
      </c>
    </row>
    <row r="53" spans="1:7" x14ac:dyDescent="0.25">
      <c r="A53" s="32">
        <v>153</v>
      </c>
      <c r="B53" s="13" t="s">
        <v>59</v>
      </c>
      <c r="C53" s="304">
        <v>12887292.564806219</v>
      </c>
      <c r="D53" s="167">
        <v>9048491.6084770299</v>
      </c>
      <c r="E53" s="167">
        <v>3918225.3298471756</v>
      </c>
      <c r="F53" s="167">
        <v>-52268.085566149122</v>
      </c>
      <c r="G53" s="304">
        <f>Verokompensaatiot[[#This Row],[Jäljelle jäävät korvaukset vuosilta 2010-2023, €]]+Verokompensaatiot[[#This Row],[Veromenetysten korvaus 2024]]</f>
        <v>3865957.2442810265</v>
      </c>
    </row>
    <row r="54" spans="1:7" x14ac:dyDescent="0.25">
      <c r="A54" s="32">
        <v>165</v>
      </c>
      <c r="B54" s="13" t="s">
        <v>60</v>
      </c>
      <c r="C54" s="304">
        <v>8352028.1662999392</v>
      </c>
      <c r="D54" s="167">
        <v>5852320.7077788422</v>
      </c>
      <c r="E54" s="167">
        <v>2578411.4744891906</v>
      </c>
      <c r="F54" s="167">
        <v>-65662.161854742211</v>
      </c>
      <c r="G54" s="304">
        <f>Verokompensaatiot[[#This Row],[Jäljelle jäävät korvaukset vuosilta 2010-2023, €]]+Verokompensaatiot[[#This Row],[Veromenetysten korvaus 2024]]</f>
        <v>2512749.3126344485</v>
      </c>
    </row>
    <row r="55" spans="1:7" x14ac:dyDescent="0.25">
      <c r="A55" s="32">
        <v>167</v>
      </c>
      <c r="B55" s="13" t="s">
        <v>61</v>
      </c>
      <c r="C55" s="304">
        <v>41188285.727183998</v>
      </c>
      <c r="D55" s="167">
        <v>28893955.472115763</v>
      </c>
      <c r="E55" s="167">
        <v>12599686.028364584</v>
      </c>
      <c r="F55" s="167">
        <v>73193.443997824288</v>
      </c>
      <c r="G55" s="304">
        <f>Verokompensaatiot[[#This Row],[Jäljelle jäävät korvaukset vuosilta 2010-2023, €]]+Verokompensaatiot[[#This Row],[Veromenetysten korvaus 2024]]</f>
        <v>12672879.472362408</v>
      </c>
    </row>
    <row r="56" spans="1:7" x14ac:dyDescent="0.25">
      <c r="A56" s="32">
        <v>169</v>
      </c>
      <c r="B56" s="13" t="s">
        <v>62</v>
      </c>
      <c r="C56" s="304">
        <v>3013144.7423068089</v>
      </c>
      <c r="D56" s="167">
        <v>2120015.2957597533</v>
      </c>
      <c r="E56" s="167">
        <v>915355.61309493193</v>
      </c>
      <c r="F56" s="167">
        <v>-11822.327550822249</v>
      </c>
      <c r="G56" s="304">
        <f>Verokompensaatiot[[#This Row],[Jäljelle jäävät korvaukset vuosilta 2010-2023, €]]+Verokompensaatiot[[#This Row],[Veromenetysten korvaus 2024]]</f>
        <v>903533.28554410965</v>
      </c>
    </row>
    <row r="57" spans="1:7" x14ac:dyDescent="0.25">
      <c r="A57" s="32">
        <v>171</v>
      </c>
      <c r="B57" s="13" t="s">
        <v>63</v>
      </c>
      <c r="C57" s="304">
        <v>3113185.0451906305</v>
      </c>
      <c r="D57" s="167">
        <v>2188688.3547332631</v>
      </c>
      <c r="E57" s="167">
        <v>946112.66206561215</v>
      </c>
      <c r="F57" s="167">
        <v>-6841.1614095781597</v>
      </c>
      <c r="G57" s="304">
        <f>Verokompensaatiot[[#This Row],[Jäljelle jäävät korvaukset vuosilta 2010-2023, €]]+Verokompensaatiot[[#This Row],[Veromenetysten korvaus 2024]]</f>
        <v>939271.50065603398</v>
      </c>
    </row>
    <row r="58" spans="1:7" x14ac:dyDescent="0.25">
      <c r="A58" s="32">
        <v>172</v>
      </c>
      <c r="B58" s="13" t="s">
        <v>64</v>
      </c>
      <c r="C58" s="304">
        <v>3108792.8257372328</v>
      </c>
      <c r="D58" s="167">
        <v>2176701.8838900113</v>
      </c>
      <c r="E58" s="167">
        <v>943783.46906109573</v>
      </c>
      <c r="F58" s="167">
        <v>-13801.466014616803</v>
      </c>
      <c r="G58" s="304">
        <f>Verokompensaatiot[[#This Row],[Jäljelle jäävät korvaukset vuosilta 2010-2023, €]]+Verokompensaatiot[[#This Row],[Veromenetysten korvaus 2024]]</f>
        <v>929982.00304647896</v>
      </c>
    </row>
    <row r="59" spans="1:7" x14ac:dyDescent="0.25">
      <c r="A59" s="32">
        <v>176</v>
      </c>
      <c r="B59" s="13" t="s">
        <v>65</v>
      </c>
      <c r="C59" s="304">
        <v>3279882.4928194843</v>
      </c>
      <c r="D59" s="167">
        <v>2302849.7006984088</v>
      </c>
      <c r="E59" s="167">
        <v>997650.35001855297</v>
      </c>
      <c r="F59" s="167">
        <v>-940.68110962621267</v>
      </c>
      <c r="G59" s="304">
        <f>Verokompensaatiot[[#This Row],[Jäljelle jäävät korvaukset vuosilta 2010-2023, €]]+Verokompensaatiot[[#This Row],[Veromenetysten korvaus 2024]]</f>
        <v>996709.66890892677</v>
      </c>
    </row>
    <row r="60" spans="1:7" x14ac:dyDescent="0.25">
      <c r="A60" s="32">
        <v>177</v>
      </c>
      <c r="B60" s="13" t="s">
        <v>66</v>
      </c>
      <c r="C60" s="304">
        <v>1232691.5536141265</v>
      </c>
      <c r="D60" s="167">
        <v>861494.42192084924</v>
      </c>
      <c r="E60" s="167">
        <v>378838.24359697849</v>
      </c>
      <c r="F60" s="167">
        <v>-6150.712737367302</v>
      </c>
      <c r="G60" s="304">
        <f>Verokompensaatiot[[#This Row],[Jäljelle jäävät korvaukset vuosilta 2010-2023, €]]+Verokompensaatiot[[#This Row],[Veromenetysten korvaus 2024]]</f>
        <v>372687.53085961117</v>
      </c>
    </row>
    <row r="61" spans="1:7" x14ac:dyDescent="0.25">
      <c r="A61" s="32">
        <v>178</v>
      </c>
      <c r="B61" s="13" t="s">
        <v>67</v>
      </c>
      <c r="C61" s="304">
        <v>4493785.4403162878</v>
      </c>
      <c r="D61" s="167">
        <v>3152526.340645209</v>
      </c>
      <c r="E61" s="167">
        <v>1352222.9635741962</v>
      </c>
      <c r="F61" s="167">
        <v>-8208.1533091010642</v>
      </c>
      <c r="G61" s="304">
        <f>Verokompensaatiot[[#This Row],[Jäljelle jäävät korvaukset vuosilta 2010-2023, €]]+Verokompensaatiot[[#This Row],[Veromenetysten korvaus 2024]]</f>
        <v>1344014.8102650952</v>
      </c>
    </row>
    <row r="62" spans="1:7" x14ac:dyDescent="0.25">
      <c r="A62" s="32">
        <v>179</v>
      </c>
      <c r="B62" s="13" t="s">
        <v>68</v>
      </c>
      <c r="C62" s="304">
        <v>68769177.317952871</v>
      </c>
      <c r="D62" s="167">
        <v>48198482.348903522</v>
      </c>
      <c r="E62" s="167">
        <v>21122633.565577343</v>
      </c>
      <c r="F62" s="167">
        <v>98855.513757516979</v>
      </c>
      <c r="G62" s="304">
        <f>Verokompensaatiot[[#This Row],[Jäljelle jäävät korvaukset vuosilta 2010-2023, €]]+Verokompensaatiot[[#This Row],[Veromenetysten korvaus 2024]]</f>
        <v>21221489.079334859</v>
      </c>
    </row>
    <row r="63" spans="1:7" x14ac:dyDescent="0.25">
      <c r="A63" s="32">
        <v>181</v>
      </c>
      <c r="B63" s="13" t="s">
        <v>69</v>
      </c>
      <c r="C63" s="304">
        <v>1395869.1956446611</v>
      </c>
      <c r="D63" s="167">
        <v>983009.1120644022</v>
      </c>
      <c r="E63" s="167">
        <v>431797.35128548706</v>
      </c>
      <c r="F63" s="167">
        <v>-5436.04570398958</v>
      </c>
      <c r="G63" s="304">
        <f>Verokompensaatiot[[#This Row],[Jäljelle jäävät korvaukset vuosilta 2010-2023, €]]+Verokompensaatiot[[#This Row],[Veromenetysten korvaus 2024]]</f>
        <v>426361.30558149749</v>
      </c>
    </row>
    <row r="64" spans="1:7" x14ac:dyDescent="0.25">
      <c r="A64" s="32">
        <v>182</v>
      </c>
      <c r="B64" s="13" t="s">
        <v>70</v>
      </c>
      <c r="C64" s="304">
        <v>11016377.136233281</v>
      </c>
      <c r="D64" s="167">
        <v>7713137.958566946</v>
      </c>
      <c r="E64" s="167">
        <v>3333770.6346947895</v>
      </c>
      <c r="F64" s="167">
        <v>-58381.046861065261</v>
      </c>
      <c r="G64" s="304">
        <f>Verokompensaatiot[[#This Row],[Jäljelle jäävät korvaukset vuosilta 2010-2023, €]]+Verokompensaatiot[[#This Row],[Veromenetysten korvaus 2024]]</f>
        <v>3275389.5878337245</v>
      </c>
    </row>
    <row r="65" spans="1:7" x14ac:dyDescent="0.25">
      <c r="A65" s="32">
        <v>186</v>
      </c>
      <c r="B65" s="13" t="s">
        <v>71</v>
      </c>
      <c r="C65" s="304">
        <v>17549557.742746752</v>
      </c>
      <c r="D65" s="167">
        <v>12107797.472169496</v>
      </c>
      <c r="E65" s="167">
        <v>5476934.4101341143</v>
      </c>
      <c r="F65" s="167">
        <v>-78069.60294812551</v>
      </c>
      <c r="G65" s="304">
        <f>Verokompensaatiot[[#This Row],[Jäljelle jäävät korvaukset vuosilta 2010-2023, €]]+Verokompensaatiot[[#This Row],[Veromenetysten korvaus 2024]]</f>
        <v>5398864.8071859889</v>
      </c>
    </row>
    <row r="66" spans="1:7" x14ac:dyDescent="0.25">
      <c r="A66" s="32">
        <v>202</v>
      </c>
      <c r="B66" s="13" t="s">
        <v>72</v>
      </c>
      <c r="C66" s="304">
        <v>12605467.328691928</v>
      </c>
      <c r="D66" s="167">
        <v>8833075.7665711977</v>
      </c>
      <c r="E66" s="167">
        <v>3823613.8257266618</v>
      </c>
      <c r="F66" s="167">
        <v>-84699.916626238351</v>
      </c>
      <c r="G66" s="304">
        <f>Verokompensaatiot[[#This Row],[Jäljelle jäävät korvaukset vuosilta 2010-2023, €]]+Verokompensaatiot[[#This Row],[Veromenetysten korvaus 2024]]</f>
        <v>3738913.9091004236</v>
      </c>
    </row>
    <row r="67" spans="1:7" x14ac:dyDescent="0.25">
      <c r="A67" s="32">
        <v>204</v>
      </c>
      <c r="B67" s="13" t="s">
        <v>73</v>
      </c>
      <c r="C67" s="304">
        <v>2105462.782866179</v>
      </c>
      <c r="D67" s="167">
        <v>1476012.7974773603</v>
      </c>
      <c r="E67" s="167">
        <v>625921.38121557003</v>
      </c>
      <c r="F67" s="167">
        <v>-7622.9627569143486</v>
      </c>
      <c r="G67" s="304">
        <f>Verokompensaatiot[[#This Row],[Jäljelle jäävät korvaukset vuosilta 2010-2023, €]]+Verokompensaatiot[[#This Row],[Veromenetysten korvaus 2024]]</f>
        <v>618298.41845865571</v>
      </c>
    </row>
    <row r="68" spans="1:7" x14ac:dyDescent="0.25">
      <c r="A68" s="32">
        <v>205</v>
      </c>
      <c r="B68" s="13" t="s">
        <v>74</v>
      </c>
      <c r="C68" s="304">
        <v>18956918.978258282</v>
      </c>
      <c r="D68" s="167">
        <v>13298836.014700273</v>
      </c>
      <c r="E68" s="167">
        <v>5725031.784805065</v>
      </c>
      <c r="F68" s="167">
        <v>-6910.8818579301087</v>
      </c>
      <c r="G68" s="304">
        <f>Verokompensaatiot[[#This Row],[Jäljelle jäävät korvaukset vuosilta 2010-2023, €]]+Verokompensaatiot[[#This Row],[Veromenetysten korvaus 2024]]</f>
        <v>5718120.9029471353</v>
      </c>
    </row>
    <row r="69" spans="1:7" x14ac:dyDescent="0.25">
      <c r="A69" s="32">
        <v>208</v>
      </c>
      <c r="B69" s="13" t="s">
        <v>75</v>
      </c>
      <c r="C69" s="304">
        <v>7666381.7106660279</v>
      </c>
      <c r="D69" s="167">
        <v>5382317.4327593194</v>
      </c>
      <c r="E69" s="167">
        <v>2430519.1975263674</v>
      </c>
      <c r="F69" s="167">
        <v>-7376.2791315075774</v>
      </c>
      <c r="G69" s="304">
        <f>Verokompensaatiot[[#This Row],[Jäljelle jäävät korvaukset vuosilta 2010-2023, €]]+Verokompensaatiot[[#This Row],[Veromenetysten korvaus 2024]]</f>
        <v>2423142.9183948599</v>
      </c>
    </row>
    <row r="70" spans="1:7" x14ac:dyDescent="0.25">
      <c r="A70" s="32">
        <v>211</v>
      </c>
      <c r="B70" s="13" t="s">
        <v>76</v>
      </c>
      <c r="C70" s="304">
        <v>14234704.239558602</v>
      </c>
      <c r="D70" s="167">
        <v>10004780.696493015</v>
      </c>
      <c r="E70" s="167">
        <v>4309006.4312020615</v>
      </c>
      <c r="F70" s="167">
        <v>-86875.951082001819</v>
      </c>
      <c r="G70" s="304">
        <f>Verokompensaatiot[[#This Row],[Jäljelle jäävät korvaukset vuosilta 2010-2023, €]]+Verokompensaatiot[[#This Row],[Veromenetysten korvaus 2024]]</f>
        <v>4222130.48012006</v>
      </c>
    </row>
    <row r="71" spans="1:7" x14ac:dyDescent="0.25">
      <c r="A71" s="32">
        <v>213</v>
      </c>
      <c r="B71" s="13" t="s">
        <v>77</v>
      </c>
      <c r="C71" s="304">
        <v>3718476.5748914499</v>
      </c>
      <c r="D71" s="167">
        <v>2604261.1862646956</v>
      </c>
      <c r="E71" s="167">
        <v>1126664.5288037318</v>
      </c>
      <c r="F71" s="167">
        <v>-16368.791765506567</v>
      </c>
      <c r="G71" s="304">
        <f>Verokompensaatiot[[#This Row],[Jäljelle jäävät korvaukset vuosilta 2010-2023, €]]+Verokompensaatiot[[#This Row],[Veromenetysten korvaus 2024]]</f>
        <v>1110295.7370382252</v>
      </c>
    </row>
    <row r="72" spans="1:7" x14ac:dyDescent="0.25">
      <c r="A72" s="32">
        <v>214</v>
      </c>
      <c r="B72" s="13" t="s">
        <v>78</v>
      </c>
      <c r="C72" s="304">
        <v>8619532.2042009607</v>
      </c>
      <c r="D72" s="167">
        <v>6048360.3450286202</v>
      </c>
      <c r="E72" s="167">
        <v>2642332.2678220179</v>
      </c>
      <c r="F72" s="167">
        <v>4609.9258001460439</v>
      </c>
      <c r="G72" s="304">
        <f>Verokompensaatiot[[#This Row],[Jäljelle jäävät korvaukset vuosilta 2010-2023, €]]+Verokompensaatiot[[#This Row],[Veromenetysten korvaus 2024]]</f>
        <v>2646942.193622164</v>
      </c>
    </row>
    <row r="73" spans="1:7" x14ac:dyDescent="0.25">
      <c r="A73" s="32">
        <v>216</v>
      </c>
      <c r="B73" s="13" t="s">
        <v>79</v>
      </c>
      <c r="C73" s="304">
        <v>1007041.9048513905</v>
      </c>
      <c r="D73" s="167">
        <v>706795.29899192578</v>
      </c>
      <c r="E73" s="167">
        <v>301479.03133509611</v>
      </c>
      <c r="F73" s="167">
        <v>-687.33554110710202</v>
      </c>
      <c r="G73" s="304">
        <f>Verokompensaatiot[[#This Row],[Jäljelle jäävät korvaukset vuosilta 2010-2023, €]]+Verokompensaatiot[[#This Row],[Veromenetysten korvaus 2024]]</f>
        <v>300791.695793989</v>
      </c>
    </row>
    <row r="74" spans="1:7" x14ac:dyDescent="0.25">
      <c r="A74" s="32">
        <v>217</v>
      </c>
      <c r="B74" s="13" t="s">
        <v>80</v>
      </c>
      <c r="C74" s="304">
        <v>3447881.9174647089</v>
      </c>
      <c r="D74" s="167">
        <v>2422801.2660525283</v>
      </c>
      <c r="E74" s="167">
        <v>1064158.2011571038</v>
      </c>
      <c r="F74" s="167">
        <v>-12654.128782342796</v>
      </c>
      <c r="G74" s="304">
        <f>Verokompensaatiot[[#This Row],[Jäljelle jäävät korvaukset vuosilta 2010-2023, €]]+Verokompensaatiot[[#This Row],[Veromenetysten korvaus 2024]]</f>
        <v>1051504.0723747609</v>
      </c>
    </row>
    <row r="75" spans="1:7" x14ac:dyDescent="0.25">
      <c r="A75" s="32">
        <v>218</v>
      </c>
      <c r="B75" s="13" t="s">
        <v>81</v>
      </c>
      <c r="C75" s="304">
        <v>1086030.5228215868</v>
      </c>
      <c r="D75" s="167">
        <v>762607.5505961118</v>
      </c>
      <c r="E75" s="167">
        <v>340927.93071164901</v>
      </c>
      <c r="F75" s="167">
        <v>-4156.5162519142486</v>
      </c>
      <c r="G75" s="304">
        <f>Verokompensaatiot[[#This Row],[Jäljelle jäävät korvaukset vuosilta 2010-2023, €]]+Verokompensaatiot[[#This Row],[Veromenetysten korvaus 2024]]</f>
        <v>336771.41445973475</v>
      </c>
    </row>
    <row r="76" spans="1:7" x14ac:dyDescent="0.25">
      <c r="A76" s="32">
        <v>224</v>
      </c>
      <c r="B76" s="13" t="s">
        <v>82</v>
      </c>
      <c r="C76" s="304">
        <v>4874733.618205077</v>
      </c>
      <c r="D76" s="167">
        <v>3377970.1576369922</v>
      </c>
      <c r="E76" s="167">
        <v>1484090.8745698924</v>
      </c>
      <c r="F76" s="167">
        <v>-49414.161021954918</v>
      </c>
      <c r="G76" s="304">
        <f>Verokompensaatiot[[#This Row],[Jäljelle jäävät korvaukset vuosilta 2010-2023, €]]+Verokompensaatiot[[#This Row],[Veromenetysten korvaus 2024]]</f>
        <v>1434676.7135479376</v>
      </c>
    </row>
    <row r="77" spans="1:7" x14ac:dyDescent="0.25">
      <c r="A77" s="32">
        <v>226</v>
      </c>
      <c r="B77" s="13" t="s">
        <v>83</v>
      </c>
      <c r="C77" s="304">
        <v>2704527.3776001297</v>
      </c>
      <c r="D77" s="167">
        <v>1897422.059626702</v>
      </c>
      <c r="E77" s="167">
        <v>806360.18822150188</v>
      </c>
      <c r="F77" s="167">
        <v>-3052.0547335777237</v>
      </c>
      <c r="G77" s="304">
        <f>Verokompensaatiot[[#This Row],[Jäljelle jäävät korvaukset vuosilta 2010-2023, €]]+Verokompensaatiot[[#This Row],[Veromenetysten korvaus 2024]]</f>
        <v>803308.13348792412</v>
      </c>
    </row>
    <row r="78" spans="1:7" x14ac:dyDescent="0.25">
      <c r="A78" s="32">
        <v>230</v>
      </c>
      <c r="B78" s="13" t="s">
        <v>84</v>
      </c>
      <c r="C78" s="304">
        <v>1905189.7123433547</v>
      </c>
      <c r="D78" s="167">
        <v>1338612.963274532</v>
      </c>
      <c r="E78" s="167">
        <v>591678.54719004012</v>
      </c>
      <c r="F78" s="167">
        <v>2846.7097255042809</v>
      </c>
      <c r="G78" s="304">
        <f>Verokompensaatiot[[#This Row],[Jäljelle jäävät korvaukset vuosilta 2010-2023, €]]+Verokompensaatiot[[#This Row],[Veromenetysten korvaus 2024]]</f>
        <v>594525.25691554439</v>
      </c>
    </row>
    <row r="79" spans="1:7" x14ac:dyDescent="0.25">
      <c r="A79" s="32">
        <v>231</v>
      </c>
      <c r="B79" s="13" t="s">
        <v>85</v>
      </c>
      <c r="C79" s="304">
        <v>736281.66310913884</v>
      </c>
      <c r="D79" s="167">
        <v>514886.95123009116</v>
      </c>
      <c r="E79" s="167">
        <v>224270.99566541263</v>
      </c>
      <c r="F79" s="167">
        <v>-1246.3639410380288</v>
      </c>
      <c r="G79" s="304">
        <f>Verokompensaatiot[[#This Row],[Jäljelle jäävät korvaukset vuosilta 2010-2023, €]]+Verokompensaatiot[[#This Row],[Veromenetysten korvaus 2024]]</f>
        <v>223024.6317243746</v>
      </c>
    </row>
    <row r="80" spans="1:7" x14ac:dyDescent="0.25">
      <c r="A80" s="32">
        <v>232</v>
      </c>
      <c r="B80" s="13" t="s">
        <v>86</v>
      </c>
      <c r="C80" s="304">
        <v>9220971.9417025931</v>
      </c>
      <c r="D80" s="167">
        <v>6480401.4268010594</v>
      </c>
      <c r="E80" s="167">
        <v>2831877.4419475589</v>
      </c>
      <c r="F80" s="167">
        <v>1967.1027031883168</v>
      </c>
      <c r="G80" s="304">
        <f>Verokompensaatiot[[#This Row],[Jäljelle jäävät korvaukset vuosilta 2010-2023, €]]+Verokompensaatiot[[#This Row],[Veromenetysten korvaus 2024]]</f>
        <v>2833844.5446507474</v>
      </c>
    </row>
    <row r="81" spans="1:7" x14ac:dyDescent="0.25">
      <c r="A81" s="32">
        <v>233</v>
      </c>
      <c r="B81" s="13" t="s">
        <v>87</v>
      </c>
      <c r="C81" s="304">
        <v>10985527.882557729</v>
      </c>
      <c r="D81" s="167">
        <v>7721998.8028819412</v>
      </c>
      <c r="E81" s="167">
        <v>3403075.8114378415</v>
      </c>
      <c r="F81" s="167">
        <v>-11068.960172852014</v>
      </c>
      <c r="G81" s="304">
        <f>Verokompensaatiot[[#This Row],[Jäljelle jäävät korvaukset vuosilta 2010-2023, €]]+Verokompensaatiot[[#This Row],[Veromenetysten korvaus 2024]]</f>
        <v>3392006.8512649895</v>
      </c>
    </row>
    <row r="82" spans="1:7" x14ac:dyDescent="0.25">
      <c r="A82" s="32">
        <v>235</v>
      </c>
      <c r="B82" s="13" t="s">
        <v>88</v>
      </c>
      <c r="C82" s="304">
        <v>2095554.0760111404</v>
      </c>
      <c r="D82" s="167">
        <v>1456295.2059824499</v>
      </c>
      <c r="E82" s="167">
        <v>662205.84094886249</v>
      </c>
      <c r="F82" s="167">
        <v>-6729.8321869220408</v>
      </c>
      <c r="G82" s="304">
        <f>Verokompensaatiot[[#This Row],[Jäljelle jäävät korvaukset vuosilta 2010-2023, €]]+Verokompensaatiot[[#This Row],[Veromenetysten korvaus 2024]]</f>
        <v>655476.00876194041</v>
      </c>
    </row>
    <row r="83" spans="1:7" x14ac:dyDescent="0.25">
      <c r="A83" s="32">
        <v>236</v>
      </c>
      <c r="B83" s="13" t="s">
        <v>89</v>
      </c>
      <c r="C83" s="304">
        <v>2830811.300060207</v>
      </c>
      <c r="D83" s="167">
        <v>1991616.607772962</v>
      </c>
      <c r="E83" s="167">
        <v>896489.68078274722</v>
      </c>
      <c r="F83" s="167">
        <v>-8636.7222732605333</v>
      </c>
      <c r="G83" s="304">
        <f>Verokompensaatiot[[#This Row],[Jäljelle jäävät korvaukset vuosilta 2010-2023, €]]+Verokompensaatiot[[#This Row],[Veromenetysten korvaus 2024]]</f>
        <v>887852.95850948663</v>
      </c>
    </row>
    <row r="84" spans="1:7" x14ac:dyDescent="0.25">
      <c r="A84" s="32">
        <v>239</v>
      </c>
      <c r="B84" s="13" t="s">
        <v>90</v>
      </c>
      <c r="C84" s="304">
        <v>1523978.2729186474</v>
      </c>
      <c r="D84" s="167">
        <v>1067917.3410201231</v>
      </c>
      <c r="E84" s="167">
        <v>464543.67246879428</v>
      </c>
      <c r="F84" s="167">
        <v>-2243.5300380938052</v>
      </c>
      <c r="G84" s="304">
        <f>Verokompensaatiot[[#This Row],[Jäljelle jäävät korvaukset vuosilta 2010-2023, €]]+Verokompensaatiot[[#This Row],[Veromenetysten korvaus 2024]]</f>
        <v>462300.14243070048</v>
      </c>
    </row>
    <row r="85" spans="1:7" x14ac:dyDescent="0.25">
      <c r="A85" s="32">
        <v>240</v>
      </c>
      <c r="B85" s="13" t="s">
        <v>91</v>
      </c>
      <c r="C85" s="304">
        <v>10604890.407821713</v>
      </c>
      <c r="D85" s="167">
        <v>7436970.7038691929</v>
      </c>
      <c r="E85" s="167">
        <v>3195185.7131914506</v>
      </c>
      <c r="F85" s="167">
        <v>19632.211339547281</v>
      </c>
      <c r="G85" s="304">
        <f>Verokompensaatiot[[#This Row],[Jäljelle jäävät korvaukset vuosilta 2010-2023, €]]+Verokompensaatiot[[#This Row],[Veromenetysten korvaus 2024]]</f>
        <v>3214817.9245309979</v>
      </c>
    </row>
    <row r="86" spans="1:7" x14ac:dyDescent="0.25">
      <c r="A86" s="32">
        <v>241</v>
      </c>
      <c r="B86" s="13" t="s">
        <v>92</v>
      </c>
      <c r="C86" s="304">
        <v>3903918.8555603726</v>
      </c>
      <c r="D86" s="167">
        <v>2746470.2780772019</v>
      </c>
      <c r="E86" s="167">
        <v>1149668.2692131842</v>
      </c>
      <c r="F86" s="167">
        <v>-17125.707925909752</v>
      </c>
      <c r="G86" s="304">
        <f>Verokompensaatiot[[#This Row],[Jäljelle jäävät korvaukset vuosilta 2010-2023, €]]+Verokompensaatiot[[#This Row],[Veromenetysten korvaus 2024]]</f>
        <v>1132542.5612872746</v>
      </c>
    </row>
    <row r="87" spans="1:7" x14ac:dyDescent="0.25">
      <c r="A87" s="32">
        <v>244</v>
      </c>
      <c r="B87" s="13" t="s">
        <v>93</v>
      </c>
      <c r="C87" s="304">
        <v>7023832.7690363359</v>
      </c>
      <c r="D87" s="167">
        <v>4938530.2555748038</v>
      </c>
      <c r="E87" s="167">
        <v>2097985.6613888899</v>
      </c>
      <c r="F87" s="167">
        <v>-22608.691577213824</v>
      </c>
      <c r="G87" s="304">
        <f>Verokompensaatiot[[#This Row],[Jäljelle jäävät korvaukset vuosilta 2010-2023, €]]+Verokompensaatiot[[#This Row],[Veromenetysten korvaus 2024]]</f>
        <v>2075376.9698116761</v>
      </c>
    </row>
    <row r="88" spans="1:7" x14ac:dyDescent="0.25">
      <c r="A88" s="32">
        <v>245</v>
      </c>
      <c r="B88" s="13" t="s">
        <v>94</v>
      </c>
      <c r="C88" s="304">
        <v>15432838.671659153</v>
      </c>
      <c r="D88" s="167">
        <v>10703894.062373791</v>
      </c>
      <c r="E88" s="167">
        <v>4834905.5185733456</v>
      </c>
      <c r="F88" s="167">
        <v>-10611.50260146337</v>
      </c>
      <c r="G88" s="304">
        <f>Verokompensaatiot[[#This Row],[Jäljelle jäävät korvaukset vuosilta 2010-2023, €]]+Verokompensaatiot[[#This Row],[Veromenetysten korvaus 2024]]</f>
        <v>4824294.0159718823</v>
      </c>
    </row>
    <row r="89" spans="1:7" x14ac:dyDescent="0.25">
      <c r="A89" s="32">
        <v>249</v>
      </c>
      <c r="B89" s="13" t="s">
        <v>95</v>
      </c>
      <c r="C89" s="304">
        <v>5613786.3918006644</v>
      </c>
      <c r="D89" s="167">
        <v>3936265.4925514618</v>
      </c>
      <c r="E89" s="167">
        <v>1689805.5154613359</v>
      </c>
      <c r="F89" s="167">
        <v>-24391.308529651425</v>
      </c>
      <c r="G89" s="304">
        <f>Verokompensaatiot[[#This Row],[Jäljelle jäävät korvaukset vuosilta 2010-2023, €]]+Verokompensaatiot[[#This Row],[Veromenetysten korvaus 2024]]</f>
        <v>1665414.2069316844</v>
      </c>
    </row>
    <row r="90" spans="1:7" x14ac:dyDescent="0.25">
      <c r="A90" s="32">
        <v>250</v>
      </c>
      <c r="B90" s="13" t="s">
        <v>96</v>
      </c>
      <c r="C90" s="304">
        <v>1469323.9254787536</v>
      </c>
      <c r="D90" s="167">
        <v>1030754.1919332871</v>
      </c>
      <c r="E90" s="167">
        <v>443555.78617089614</v>
      </c>
      <c r="F90" s="167">
        <v>-2263.6174868858229</v>
      </c>
      <c r="G90" s="304">
        <f>Verokompensaatiot[[#This Row],[Jäljelle jäävät korvaukset vuosilta 2010-2023, €]]+Verokompensaatiot[[#This Row],[Veromenetysten korvaus 2024]]</f>
        <v>441292.16868401034</v>
      </c>
    </row>
    <row r="91" spans="1:7" x14ac:dyDescent="0.25">
      <c r="A91" s="32">
        <v>256</v>
      </c>
      <c r="B91" s="13" t="s">
        <v>97</v>
      </c>
      <c r="C91" s="304">
        <v>1094689.296206468</v>
      </c>
      <c r="D91" s="167">
        <v>765627.77194147324</v>
      </c>
      <c r="E91" s="167">
        <v>342078.91533434647</v>
      </c>
      <c r="F91" s="167">
        <v>1236.29663379463</v>
      </c>
      <c r="G91" s="304">
        <f>Verokompensaatiot[[#This Row],[Jäljelle jäävät korvaukset vuosilta 2010-2023, €]]+Verokompensaatiot[[#This Row],[Veromenetysten korvaus 2024]]</f>
        <v>343315.21196814108</v>
      </c>
    </row>
    <row r="92" spans="1:7" x14ac:dyDescent="0.25">
      <c r="A92" s="32">
        <v>257</v>
      </c>
      <c r="B92" s="13" t="s">
        <v>98</v>
      </c>
      <c r="C92" s="304">
        <v>14608276.029407758</v>
      </c>
      <c r="D92" s="167">
        <v>10122173.822713146</v>
      </c>
      <c r="E92" s="167">
        <v>4555795.7102231998</v>
      </c>
      <c r="F92" s="167">
        <v>-55408.148760037038</v>
      </c>
      <c r="G92" s="304">
        <f>Verokompensaatiot[[#This Row],[Jäljelle jäävät korvaukset vuosilta 2010-2023, €]]+Verokompensaatiot[[#This Row],[Veromenetysten korvaus 2024]]</f>
        <v>4500387.5614631623</v>
      </c>
    </row>
    <row r="93" spans="1:7" x14ac:dyDescent="0.25">
      <c r="A93" s="32">
        <v>260</v>
      </c>
      <c r="B93" s="13" t="s">
        <v>99</v>
      </c>
      <c r="C93" s="304">
        <v>6994909.1348532606</v>
      </c>
      <c r="D93" s="167">
        <v>4912137.6916886158</v>
      </c>
      <c r="E93" s="167">
        <v>2114261.2532293946</v>
      </c>
      <c r="F93" s="167">
        <v>-9740.3396751202472</v>
      </c>
      <c r="G93" s="304">
        <f>Verokompensaatiot[[#This Row],[Jäljelle jäävät korvaukset vuosilta 2010-2023, €]]+Verokompensaatiot[[#This Row],[Veromenetysten korvaus 2024]]</f>
        <v>2104520.9135542745</v>
      </c>
    </row>
    <row r="94" spans="1:7" x14ac:dyDescent="0.25">
      <c r="A94" s="32">
        <v>261</v>
      </c>
      <c r="B94" s="13" t="s">
        <v>100</v>
      </c>
      <c r="C94" s="304">
        <v>4136091.1865265919</v>
      </c>
      <c r="D94" s="167">
        <v>2894392.515342087</v>
      </c>
      <c r="E94" s="167">
        <v>1227445.6298316219</v>
      </c>
      <c r="F94" s="167">
        <v>-20274.40309299302</v>
      </c>
      <c r="G94" s="304">
        <f>Verokompensaatiot[[#This Row],[Jäljelle jäävät korvaukset vuosilta 2010-2023, €]]+Verokompensaatiot[[#This Row],[Veromenetysten korvaus 2024]]</f>
        <v>1207171.2267386289</v>
      </c>
    </row>
    <row r="95" spans="1:7" x14ac:dyDescent="0.25">
      <c r="A95" s="32">
        <v>263</v>
      </c>
      <c r="B95" s="13" t="s">
        <v>101</v>
      </c>
      <c r="C95" s="304">
        <v>5719946.0988819422</v>
      </c>
      <c r="D95" s="167">
        <v>4020712.2833316829</v>
      </c>
      <c r="E95" s="167">
        <v>1812826.8815624351</v>
      </c>
      <c r="F95" s="167">
        <v>-6899.877684535455</v>
      </c>
      <c r="G95" s="304">
        <f>Verokompensaatiot[[#This Row],[Jäljelle jäävät korvaukset vuosilta 2010-2023, €]]+Verokompensaatiot[[#This Row],[Veromenetysten korvaus 2024]]</f>
        <v>1805927.0038778996</v>
      </c>
    </row>
    <row r="96" spans="1:7" x14ac:dyDescent="0.25">
      <c r="A96" s="32">
        <v>265</v>
      </c>
      <c r="B96" s="13" t="s">
        <v>102</v>
      </c>
      <c r="C96" s="304">
        <v>823760.45700248203</v>
      </c>
      <c r="D96" s="167">
        <v>577122.78810614836</v>
      </c>
      <c r="E96" s="167">
        <v>246432.62327001279</v>
      </c>
      <c r="F96" s="167">
        <v>-2238.0091572978954</v>
      </c>
      <c r="G96" s="304">
        <f>Verokompensaatiot[[#This Row],[Jäljelle jäävät korvaukset vuosilta 2010-2023, €]]+Verokompensaatiot[[#This Row],[Veromenetysten korvaus 2024]]</f>
        <v>244194.61411271489</v>
      </c>
    </row>
    <row r="97" spans="1:7" x14ac:dyDescent="0.25">
      <c r="A97" s="32">
        <v>271</v>
      </c>
      <c r="B97" s="13" t="s">
        <v>103</v>
      </c>
      <c r="C97" s="304">
        <v>4638810.3105436508</v>
      </c>
      <c r="D97" s="167">
        <v>3258812.1299423487</v>
      </c>
      <c r="E97" s="167">
        <v>1428589.0970270741</v>
      </c>
      <c r="F97" s="167">
        <v>-17662.989862291393</v>
      </c>
      <c r="G97" s="304">
        <f>Verokompensaatiot[[#This Row],[Jäljelle jäävät korvaukset vuosilta 2010-2023, €]]+Verokompensaatiot[[#This Row],[Veromenetysten korvaus 2024]]</f>
        <v>1410926.1071647827</v>
      </c>
    </row>
    <row r="98" spans="1:7" x14ac:dyDescent="0.25">
      <c r="A98" s="32">
        <v>272</v>
      </c>
      <c r="B98" s="13" t="s">
        <v>104</v>
      </c>
      <c r="C98" s="304">
        <v>24570986.835073683</v>
      </c>
      <c r="D98" s="167">
        <v>17250885.582745451</v>
      </c>
      <c r="E98" s="167">
        <v>7554623.8483991884</v>
      </c>
      <c r="F98" s="167">
        <v>24511.701197499409</v>
      </c>
      <c r="G98" s="304">
        <f>Verokompensaatiot[[#This Row],[Jäljelle jäävät korvaukset vuosilta 2010-2023, €]]+Verokompensaatiot[[#This Row],[Veromenetysten korvaus 2024]]</f>
        <v>7579135.5495966878</v>
      </c>
    </row>
    <row r="99" spans="1:7" x14ac:dyDescent="0.25">
      <c r="A99" s="32">
        <v>273</v>
      </c>
      <c r="B99" s="13" t="s">
        <v>105</v>
      </c>
      <c r="C99" s="304">
        <v>2555785.6413360024</v>
      </c>
      <c r="D99" s="167">
        <v>1793484.9466393599</v>
      </c>
      <c r="E99" s="167">
        <v>755593.04019599035</v>
      </c>
      <c r="F99" s="167">
        <v>-10277.745878527101</v>
      </c>
      <c r="G99" s="304">
        <f>Verokompensaatiot[[#This Row],[Jäljelle jäävät korvaukset vuosilta 2010-2023, €]]+Verokompensaatiot[[#This Row],[Veromenetysten korvaus 2024]]</f>
        <v>745315.2943174633</v>
      </c>
    </row>
    <row r="100" spans="1:7" x14ac:dyDescent="0.25">
      <c r="A100" s="32">
        <v>275</v>
      </c>
      <c r="B100" s="13" t="s">
        <v>106</v>
      </c>
      <c r="C100" s="304">
        <v>1833332.8012748254</v>
      </c>
      <c r="D100" s="167">
        <v>1286149.4182756741</v>
      </c>
      <c r="E100" s="167">
        <v>533578.40248448518</v>
      </c>
      <c r="F100" s="167">
        <v>-11265.619631695183</v>
      </c>
      <c r="G100" s="304">
        <f>Verokompensaatiot[[#This Row],[Jäljelle jäävät korvaukset vuosilta 2010-2023, €]]+Verokompensaatiot[[#This Row],[Veromenetysten korvaus 2024]]</f>
        <v>522312.78285278997</v>
      </c>
    </row>
    <row r="101" spans="1:7" x14ac:dyDescent="0.25">
      <c r="A101" s="32">
        <v>276</v>
      </c>
      <c r="B101" s="13" t="s">
        <v>107</v>
      </c>
      <c r="C101" s="304">
        <v>6888305.7365979804</v>
      </c>
      <c r="D101" s="167">
        <v>4860765.3785254275</v>
      </c>
      <c r="E101" s="167">
        <v>2027800.9120636731</v>
      </c>
      <c r="F101" s="167">
        <v>-35380.710403282828</v>
      </c>
      <c r="G101" s="304">
        <f>Verokompensaatiot[[#This Row],[Jäljelle jäävät korvaukset vuosilta 2010-2023, €]]+Verokompensaatiot[[#This Row],[Veromenetysten korvaus 2024]]</f>
        <v>1992420.2016603902</v>
      </c>
    </row>
    <row r="102" spans="1:7" x14ac:dyDescent="0.25">
      <c r="A102" s="32">
        <v>280</v>
      </c>
      <c r="B102" s="13" t="s">
        <v>108</v>
      </c>
      <c r="C102" s="304">
        <v>1719491.6411110202</v>
      </c>
      <c r="D102" s="167">
        <v>1207814.9294170195</v>
      </c>
      <c r="E102" s="167">
        <v>505168.02661108016</v>
      </c>
      <c r="F102" s="167">
        <v>-7961.2831847093257</v>
      </c>
      <c r="G102" s="304">
        <f>Verokompensaatiot[[#This Row],[Jäljelle jäävät korvaukset vuosilta 2010-2023, €]]+Verokompensaatiot[[#This Row],[Veromenetysten korvaus 2024]]</f>
        <v>497206.74342637084</v>
      </c>
    </row>
    <row r="103" spans="1:7" x14ac:dyDescent="0.25">
      <c r="A103" s="32">
        <v>284</v>
      </c>
      <c r="B103" s="13" t="s">
        <v>109</v>
      </c>
      <c r="C103" s="304">
        <v>1596632.4512835755</v>
      </c>
      <c r="D103" s="167">
        <v>1119578.0886064088</v>
      </c>
      <c r="E103" s="167">
        <v>510917.09850622597</v>
      </c>
      <c r="F103" s="167">
        <v>-3742.2347966200286</v>
      </c>
      <c r="G103" s="304">
        <f>Verokompensaatiot[[#This Row],[Jäljelle jäävät korvaukset vuosilta 2010-2023, €]]+Verokompensaatiot[[#This Row],[Veromenetysten korvaus 2024]]</f>
        <v>507174.86370960594</v>
      </c>
    </row>
    <row r="104" spans="1:7" x14ac:dyDescent="0.25">
      <c r="A104" s="32">
        <v>285</v>
      </c>
      <c r="B104" s="13" t="s">
        <v>110</v>
      </c>
      <c r="C104" s="304">
        <v>25510381.624942832</v>
      </c>
      <c r="D104" s="167">
        <v>17853259.300701864</v>
      </c>
      <c r="E104" s="167">
        <v>7795134.9180065207</v>
      </c>
      <c r="F104" s="167">
        <v>-19201.476207810745</v>
      </c>
      <c r="G104" s="304">
        <f>Verokompensaatiot[[#This Row],[Jäljelle jäävät korvaukset vuosilta 2010-2023, €]]+Verokompensaatiot[[#This Row],[Veromenetysten korvaus 2024]]</f>
        <v>7775933.4417987103</v>
      </c>
    </row>
    <row r="105" spans="1:7" x14ac:dyDescent="0.25">
      <c r="A105" s="32">
        <v>286</v>
      </c>
      <c r="B105" s="13" t="s">
        <v>111</v>
      </c>
      <c r="C105" s="304">
        <v>43255894.792523317</v>
      </c>
      <c r="D105" s="167">
        <v>30337837.680249885</v>
      </c>
      <c r="E105" s="167">
        <v>13075249.793361761</v>
      </c>
      <c r="F105" s="167">
        <v>-161472.9118287848</v>
      </c>
      <c r="G105" s="304">
        <f>Verokompensaatiot[[#This Row],[Jäljelle jäävät korvaukset vuosilta 2010-2023, €]]+Verokompensaatiot[[#This Row],[Veromenetysten korvaus 2024]]</f>
        <v>12913776.881532976</v>
      </c>
    </row>
    <row r="106" spans="1:7" x14ac:dyDescent="0.25">
      <c r="A106" s="32">
        <v>287</v>
      </c>
      <c r="B106" s="13" t="s">
        <v>112</v>
      </c>
      <c r="C106" s="304">
        <v>4651059.7671251819</v>
      </c>
      <c r="D106" s="167">
        <v>3264801.2617950826</v>
      </c>
      <c r="E106" s="167">
        <v>1442594.627989911</v>
      </c>
      <c r="F106" s="167">
        <v>-4716.0736271819642</v>
      </c>
      <c r="G106" s="304">
        <f>Verokompensaatiot[[#This Row],[Jäljelle jäävät korvaukset vuosilta 2010-2023, €]]+Verokompensaatiot[[#This Row],[Veromenetysten korvaus 2024]]</f>
        <v>1437878.554362729</v>
      </c>
    </row>
    <row r="107" spans="1:7" x14ac:dyDescent="0.25">
      <c r="A107" s="32">
        <v>288</v>
      </c>
      <c r="B107" s="13" t="s">
        <v>113</v>
      </c>
      <c r="C107" s="304">
        <v>4316239.3036858812</v>
      </c>
      <c r="D107" s="167">
        <v>3041470.7538664793</v>
      </c>
      <c r="E107" s="167">
        <v>1335863.8451157999</v>
      </c>
      <c r="F107" s="167">
        <v>-11030.540760471424</v>
      </c>
      <c r="G107" s="304">
        <f>Verokompensaatiot[[#This Row],[Jäljelle jäävät korvaukset vuosilta 2010-2023, €]]+Verokompensaatiot[[#This Row],[Veromenetysten korvaus 2024]]</f>
        <v>1324833.3043553284</v>
      </c>
    </row>
    <row r="108" spans="1:7" x14ac:dyDescent="0.25">
      <c r="A108" s="32">
        <v>290</v>
      </c>
      <c r="B108" s="13" t="s">
        <v>114</v>
      </c>
      <c r="C108" s="304">
        <v>5515030.3049179669</v>
      </c>
      <c r="D108" s="167">
        <v>3866969.2694246648</v>
      </c>
      <c r="E108" s="167">
        <v>1696306.0079607312</v>
      </c>
      <c r="F108" s="167">
        <v>5948.0713953219629</v>
      </c>
      <c r="G108" s="304">
        <f>Verokompensaatiot[[#This Row],[Jäljelle jäävät korvaukset vuosilta 2010-2023, €]]+Verokompensaatiot[[#This Row],[Veromenetysten korvaus 2024]]</f>
        <v>1702254.0793560531</v>
      </c>
    </row>
    <row r="109" spans="1:7" x14ac:dyDescent="0.25">
      <c r="A109" s="32">
        <v>291</v>
      </c>
      <c r="B109" s="36" t="s">
        <v>115</v>
      </c>
      <c r="C109" s="304">
        <v>1487577.0886346849</v>
      </c>
      <c r="D109" s="167">
        <v>1040734.5238520975</v>
      </c>
      <c r="E109" s="167">
        <v>449064.00983901822</v>
      </c>
      <c r="F109" s="167">
        <v>-10990.4784892385</v>
      </c>
      <c r="G109" s="304">
        <f>Verokompensaatiot[[#This Row],[Jäljelle jäävät korvaukset vuosilta 2010-2023, €]]+Verokompensaatiot[[#This Row],[Veromenetysten korvaus 2024]]</f>
        <v>438073.53134977975</v>
      </c>
    </row>
    <row r="110" spans="1:7" x14ac:dyDescent="0.25">
      <c r="A110" s="32">
        <v>297</v>
      </c>
      <c r="B110" s="13" t="s">
        <v>116</v>
      </c>
      <c r="C110" s="304">
        <v>62734207.864318751</v>
      </c>
      <c r="D110" s="167">
        <v>43936962.472754255</v>
      </c>
      <c r="E110" s="167">
        <v>19198097.359689422</v>
      </c>
      <c r="F110" s="167">
        <v>11985.211925024974</v>
      </c>
      <c r="G110" s="304">
        <f>Verokompensaatiot[[#This Row],[Jäljelle jäävät korvaukset vuosilta 2010-2023, €]]+Verokompensaatiot[[#This Row],[Veromenetysten korvaus 2024]]</f>
        <v>19210082.571614448</v>
      </c>
    </row>
    <row r="111" spans="1:7" x14ac:dyDescent="0.25">
      <c r="A111" s="305">
        <v>300</v>
      </c>
      <c r="B111" s="13" t="s">
        <v>117</v>
      </c>
      <c r="C111" s="304">
        <v>2508819.0835903282</v>
      </c>
      <c r="D111" s="167">
        <v>1763863.3559905489</v>
      </c>
      <c r="E111" s="167">
        <v>777950.7405079694</v>
      </c>
      <c r="F111" s="167">
        <v>-11119.314399482691</v>
      </c>
      <c r="G111" s="304">
        <f>Verokompensaatiot[[#This Row],[Jäljelle jäävät korvaukset vuosilta 2010-2023, €]]+Verokompensaatiot[[#This Row],[Veromenetysten korvaus 2024]]</f>
        <v>766831.42610848672</v>
      </c>
    </row>
    <row r="112" spans="1:7" x14ac:dyDescent="0.25">
      <c r="A112" s="32">
        <v>301</v>
      </c>
      <c r="B112" s="13" t="s">
        <v>118</v>
      </c>
      <c r="C112" s="304">
        <v>14205172.397084527</v>
      </c>
      <c r="D112" s="167">
        <v>9995150.9942805823</v>
      </c>
      <c r="E112" s="167">
        <v>4466289.7991133537</v>
      </c>
      <c r="F112" s="167">
        <v>-35903.693450620878</v>
      </c>
      <c r="G112" s="304">
        <f>Verokompensaatiot[[#This Row],[Jäljelle jäävät korvaukset vuosilta 2010-2023, €]]+Verokompensaatiot[[#This Row],[Veromenetysten korvaus 2024]]</f>
        <v>4430386.1056627324</v>
      </c>
    </row>
    <row r="113" spans="1:7" x14ac:dyDescent="0.25">
      <c r="A113" s="32">
        <v>304</v>
      </c>
      <c r="B113" s="13" t="s">
        <v>119</v>
      </c>
      <c r="C113" s="304">
        <v>600498.17429560807</v>
      </c>
      <c r="D113" s="167">
        <v>418161.69536178681</v>
      </c>
      <c r="E113" s="167">
        <v>180430.88589154329</v>
      </c>
      <c r="F113" s="167">
        <v>-5408.3362132371767</v>
      </c>
      <c r="G113" s="304">
        <f>Verokompensaatiot[[#This Row],[Jäljelle jäävät korvaukset vuosilta 2010-2023, €]]+Verokompensaatiot[[#This Row],[Veromenetysten korvaus 2024]]</f>
        <v>175022.54967830612</v>
      </c>
    </row>
    <row r="114" spans="1:7" x14ac:dyDescent="0.25">
      <c r="A114" s="32">
        <v>305</v>
      </c>
      <c r="B114" s="13" t="s">
        <v>120</v>
      </c>
      <c r="C114" s="304">
        <v>9153879.941296827</v>
      </c>
      <c r="D114" s="167">
        <v>6431489.1666674148</v>
      </c>
      <c r="E114" s="167">
        <v>2761083.9066240285</v>
      </c>
      <c r="F114" s="167">
        <v>2089.5919143460214</v>
      </c>
      <c r="G114" s="304">
        <f>Verokompensaatiot[[#This Row],[Jäljelle jäävät korvaukset vuosilta 2010-2023, €]]+Verokompensaatiot[[#This Row],[Veromenetysten korvaus 2024]]</f>
        <v>2763173.4985383744</v>
      </c>
    </row>
    <row r="115" spans="1:7" x14ac:dyDescent="0.25">
      <c r="A115" s="32">
        <v>309</v>
      </c>
      <c r="B115" s="13" t="s">
        <v>121</v>
      </c>
      <c r="C115" s="304">
        <v>4141444.7362207561</v>
      </c>
      <c r="D115" s="167">
        <v>2906080.7093570484</v>
      </c>
      <c r="E115" s="167">
        <v>1250746.467831986</v>
      </c>
      <c r="F115" s="167">
        <v>-824.43279710056822</v>
      </c>
      <c r="G115" s="304">
        <f>Verokompensaatiot[[#This Row],[Jäljelle jäävät korvaukset vuosilta 2010-2023, €]]+Verokompensaatiot[[#This Row],[Veromenetysten korvaus 2024]]</f>
        <v>1249922.0350348854</v>
      </c>
    </row>
    <row r="116" spans="1:7" x14ac:dyDescent="0.25">
      <c r="A116" s="32">
        <v>312</v>
      </c>
      <c r="B116" s="13" t="s">
        <v>122</v>
      </c>
      <c r="C116" s="304">
        <v>946597.11614330707</v>
      </c>
      <c r="D116" s="167">
        <v>666330.55511827779</v>
      </c>
      <c r="E116" s="167">
        <v>292553.94335623621</v>
      </c>
      <c r="F116" s="167">
        <v>53.55695901758736</v>
      </c>
      <c r="G116" s="304">
        <f>Verokompensaatiot[[#This Row],[Jäljelle jäävät korvaukset vuosilta 2010-2023, €]]+Verokompensaatiot[[#This Row],[Veromenetysten korvaus 2024]]</f>
        <v>292607.5003152538</v>
      </c>
    </row>
    <row r="117" spans="1:7" x14ac:dyDescent="0.25">
      <c r="A117" s="32">
        <v>316</v>
      </c>
      <c r="B117" s="13" t="s">
        <v>123</v>
      </c>
      <c r="C117" s="304">
        <v>2759689.3656398058</v>
      </c>
      <c r="D117" s="167">
        <v>1928584.2822703891</v>
      </c>
      <c r="E117" s="167">
        <v>826735.03650535177</v>
      </c>
      <c r="F117" s="167">
        <v>-25967.998022914395</v>
      </c>
      <c r="G117" s="304">
        <f>Verokompensaatiot[[#This Row],[Jäljelle jäävät korvaukset vuosilta 2010-2023, €]]+Verokompensaatiot[[#This Row],[Veromenetysten korvaus 2024]]</f>
        <v>800767.03848243738</v>
      </c>
    </row>
    <row r="118" spans="1:7" x14ac:dyDescent="0.25">
      <c r="A118" s="32">
        <v>317</v>
      </c>
      <c r="B118" s="13" t="s">
        <v>124</v>
      </c>
      <c r="C118" s="304">
        <v>1898102.114805402</v>
      </c>
      <c r="D118" s="167">
        <v>1331519.9016913434</v>
      </c>
      <c r="E118" s="167">
        <v>594698.73847422237</v>
      </c>
      <c r="F118" s="167">
        <v>2530.8931114943734</v>
      </c>
      <c r="G118" s="304">
        <f>Verokompensaatiot[[#This Row],[Jäljelle jäävät korvaukset vuosilta 2010-2023, €]]+Verokompensaatiot[[#This Row],[Veromenetysten korvaus 2024]]</f>
        <v>597229.63158571674</v>
      </c>
    </row>
    <row r="119" spans="1:7" x14ac:dyDescent="0.25">
      <c r="A119" s="32">
        <v>320</v>
      </c>
      <c r="B119" s="13" t="s">
        <v>125</v>
      </c>
      <c r="C119" s="304">
        <v>4399517.798858773</v>
      </c>
      <c r="D119" s="167">
        <v>3089383.9596253075</v>
      </c>
      <c r="E119" s="167">
        <v>1333239.8237081533</v>
      </c>
      <c r="F119" s="167">
        <v>585.24565922569718</v>
      </c>
      <c r="G119" s="304">
        <f>Verokompensaatiot[[#This Row],[Jäljelle jäävät korvaukset vuosilta 2010-2023, €]]+Verokompensaatiot[[#This Row],[Veromenetysten korvaus 2024]]</f>
        <v>1333825.069367379</v>
      </c>
    </row>
    <row r="120" spans="1:7" x14ac:dyDescent="0.25">
      <c r="A120" s="32">
        <v>322</v>
      </c>
      <c r="B120" s="13" t="s">
        <v>126</v>
      </c>
      <c r="C120" s="304">
        <v>4128976.3992933631</v>
      </c>
      <c r="D120" s="167">
        <v>2893056.0849200785</v>
      </c>
      <c r="E120" s="167">
        <v>1276403.4791246401</v>
      </c>
      <c r="F120" s="167">
        <v>-11655.337492621484</v>
      </c>
      <c r="G120" s="304">
        <f>Verokompensaatiot[[#This Row],[Jäljelle jäävät korvaukset vuosilta 2010-2023, €]]+Verokompensaatiot[[#This Row],[Veromenetysten korvaus 2024]]</f>
        <v>1264748.1416320186</v>
      </c>
    </row>
    <row r="121" spans="1:7" x14ac:dyDescent="0.25">
      <c r="A121" s="32">
        <v>398</v>
      </c>
      <c r="B121" s="13" t="s">
        <v>127</v>
      </c>
      <c r="C121" s="304">
        <v>59701582.801346004</v>
      </c>
      <c r="D121" s="167">
        <v>41660199.87111453</v>
      </c>
      <c r="E121" s="167">
        <v>18168313.588099688</v>
      </c>
      <c r="F121" s="167">
        <v>55941.783712439588</v>
      </c>
      <c r="G121" s="304">
        <f>Verokompensaatiot[[#This Row],[Jäljelle jäävät korvaukset vuosilta 2010-2023, €]]+Verokompensaatiot[[#This Row],[Veromenetysten korvaus 2024]]</f>
        <v>18224255.371812128</v>
      </c>
    </row>
    <row r="122" spans="1:7" x14ac:dyDescent="0.25">
      <c r="A122" s="32">
        <v>399</v>
      </c>
      <c r="B122" s="13" t="s">
        <v>128</v>
      </c>
      <c r="C122" s="304">
        <v>4445745.7371212244</v>
      </c>
      <c r="D122" s="167">
        <v>3132600.5596085875</v>
      </c>
      <c r="E122" s="167">
        <v>1304513.8354180637</v>
      </c>
      <c r="F122" s="167">
        <v>-26726.277443889336</v>
      </c>
      <c r="G122" s="304">
        <f>Verokompensaatiot[[#This Row],[Jäljelle jäävät korvaukset vuosilta 2010-2023, €]]+Verokompensaatiot[[#This Row],[Veromenetysten korvaus 2024]]</f>
        <v>1277787.5579741744</v>
      </c>
    </row>
    <row r="123" spans="1:7" x14ac:dyDescent="0.25">
      <c r="A123" s="32">
        <v>400</v>
      </c>
      <c r="B123" s="13" t="s">
        <v>129</v>
      </c>
      <c r="C123" s="304">
        <v>5454275.5511138914</v>
      </c>
      <c r="D123" s="167">
        <v>3832553.3520827922</v>
      </c>
      <c r="E123" s="167">
        <v>1719447.5177456574</v>
      </c>
      <c r="F123" s="167">
        <v>-14883.627261236579</v>
      </c>
      <c r="G123" s="304">
        <f>Verokompensaatiot[[#This Row],[Jäljelle jäävät korvaukset vuosilta 2010-2023, €]]+Verokompensaatiot[[#This Row],[Veromenetysten korvaus 2024]]</f>
        <v>1704563.8904844208</v>
      </c>
    </row>
    <row r="124" spans="1:7" x14ac:dyDescent="0.25">
      <c r="A124" s="32">
        <v>402</v>
      </c>
      <c r="B124" s="13" t="s">
        <v>130</v>
      </c>
      <c r="C124" s="304">
        <v>6197012.2365367077</v>
      </c>
      <c r="D124" s="167">
        <v>4355887.3139547594</v>
      </c>
      <c r="E124" s="167">
        <v>1916903.2441040576</v>
      </c>
      <c r="F124" s="167">
        <v>-21933.384514021083</v>
      </c>
      <c r="G124" s="304">
        <f>Verokompensaatiot[[#This Row],[Jäljelle jäävät korvaukset vuosilta 2010-2023, €]]+Verokompensaatiot[[#This Row],[Veromenetysten korvaus 2024]]</f>
        <v>1894969.8595900366</v>
      </c>
    </row>
    <row r="125" spans="1:7" x14ac:dyDescent="0.25">
      <c r="A125" s="32">
        <v>403</v>
      </c>
      <c r="B125" s="13" t="s">
        <v>131</v>
      </c>
      <c r="C125" s="304">
        <v>2204121.1411872599</v>
      </c>
      <c r="D125" s="167">
        <v>1546603.8213366801</v>
      </c>
      <c r="E125" s="167">
        <v>666115.83031535847</v>
      </c>
      <c r="F125" s="167">
        <v>2059.1615394292821</v>
      </c>
      <c r="G125" s="304">
        <f>Verokompensaatiot[[#This Row],[Jäljelle jäävät korvaukset vuosilta 2010-2023, €]]+Verokompensaatiot[[#This Row],[Veromenetysten korvaus 2024]]</f>
        <v>668174.9918547878</v>
      </c>
    </row>
    <row r="126" spans="1:7" x14ac:dyDescent="0.25">
      <c r="A126" s="32">
        <v>405</v>
      </c>
      <c r="B126" s="13" t="s">
        <v>132</v>
      </c>
      <c r="C126" s="304">
        <v>37763398.052871093</v>
      </c>
      <c r="D126" s="167">
        <v>26478835.266562123</v>
      </c>
      <c r="E126" s="167">
        <v>11543595.091604728</v>
      </c>
      <c r="F126" s="167">
        <v>-8570.6138128279563</v>
      </c>
      <c r="G126" s="304">
        <f>Verokompensaatiot[[#This Row],[Jäljelle jäävät korvaukset vuosilta 2010-2023, €]]+Verokompensaatiot[[#This Row],[Veromenetysten korvaus 2024]]</f>
        <v>11535024.4777919</v>
      </c>
    </row>
    <row r="127" spans="1:7" x14ac:dyDescent="0.25">
      <c r="A127" s="32">
        <v>407</v>
      </c>
      <c r="B127" s="13" t="s">
        <v>133</v>
      </c>
      <c r="C127" s="304">
        <v>1912731.607525209</v>
      </c>
      <c r="D127" s="167">
        <v>1339165.4883140514</v>
      </c>
      <c r="E127" s="167">
        <v>646591.11122623389</v>
      </c>
      <c r="F127" s="167">
        <v>-15185.419909886448</v>
      </c>
      <c r="G127" s="304">
        <f>Verokompensaatiot[[#This Row],[Jäljelle jäävät korvaukset vuosilta 2010-2023, €]]+Verokompensaatiot[[#This Row],[Veromenetysten korvaus 2024]]</f>
        <v>631405.69131634745</v>
      </c>
    </row>
    <row r="128" spans="1:7" x14ac:dyDescent="0.25">
      <c r="A128" s="32">
        <v>408</v>
      </c>
      <c r="B128" s="13" t="s">
        <v>134</v>
      </c>
      <c r="C128" s="304">
        <v>8491101.9244900998</v>
      </c>
      <c r="D128" s="167">
        <v>5978049.5677631125</v>
      </c>
      <c r="E128" s="167">
        <v>2563558.6301105171</v>
      </c>
      <c r="F128" s="167">
        <v>-13635.482583164343</v>
      </c>
      <c r="G128" s="304">
        <f>Verokompensaatiot[[#This Row],[Jäljelle jäävät korvaukset vuosilta 2010-2023, €]]+Verokompensaatiot[[#This Row],[Veromenetysten korvaus 2024]]</f>
        <v>2549923.1475273529</v>
      </c>
    </row>
    <row r="129" spans="1:7" x14ac:dyDescent="0.25">
      <c r="A129" s="32">
        <v>410</v>
      </c>
      <c r="B129" s="13" t="s">
        <v>135</v>
      </c>
      <c r="C129" s="304">
        <v>9067059.4564590249</v>
      </c>
      <c r="D129" s="167">
        <v>6386920.8506630352</v>
      </c>
      <c r="E129" s="167">
        <v>2687907.5440148944</v>
      </c>
      <c r="F129" s="167">
        <v>-75178.73120966884</v>
      </c>
      <c r="G129" s="304">
        <f>Verokompensaatiot[[#This Row],[Jäljelle jäävät korvaukset vuosilta 2010-2023, €]]+Verokompensaatiot[[#This Row],[Veromenetysten korvaus 2024]]</f>
        <v>2612728.8128052256</v>
      </c>
    </row>
    <row r="130" spans="1:7" x14ac:dyDescent="0.25">
      <c r="A130" s="32">
        <v>416</v>
      </c>
      <c r="B130" s="13" t="s">
        <v>136</v>
      </c>
      <c r="C130" s="304">
        <v>1742923.8821898634</v>
      </c>
      <c r="D130" s="167">
        <v>1227520.637604512</v>
      </c>
      <c r="E130" s="167">
        <v>519339.96942344541</v>
      </c>
      <c r="F130" s="167">
        <v>-15385.331756801676</v>
      </c>
      <c r="G130" s="304">
        <f>Verokompensaatiot[[#This Row],[Jäljelle jäävät korvaukset vuosilta 2010-2023, €]]+Verokompensaatiot[[#This Row],[Veromenetysten korvaus 2024]]</f>
        <v>503954.63766664371</v>
      </c>
    </row>
    <row r="131" spans="1:7" x14ac:dyDescent="0.25">
      <c r="A131" s="32">
        <v>418</v>
      </c>
      <c r="B131" s="13" t="s">
        <v>137</v>
      </c>
      <c r="C131" s="304">
        <v>9452404.1237969939</v>
      </c>
      <c r="D131" s="167">
        <v>6628227.2991883596</v>
      </c>
      <c r="E131" s="167">
        <v>2849189.1177563285</v>
      </c>
      <c r="F131" s="167">
        <v>-50746.312573366748</v>
      </c>
      <c r="G131" s="304">
        <f>Verokompensaatiot[[#This Row],[Jäljelle jäävät korvaukset vuosilta 2010-2023, €]]+Verokompensaatiot[[#This Row],[Veromenetysten korvaus 2024]]</f>
        <v>2798442.8051829617</v>
      </c>
    </row>
    <row r="132" spans="1:7" x14ac:dyDescent="0.25">
      <c r="A132" s="32">
        <v>420</v>
      </c>
      <c r="B132" s="36" t="s">
        <v>138</v>
      </c>
      <c r="C132" s="304">
        <v>5744052.3910518959</v>
      </c>
      <c r="D132" s="167">
        <v>4028934.3776411451</v>
      </c>
      <c r="E132" s="167">
        <v>1701813.5055073863</v>
      </c>
      <c r="F132" s="167">
        <v>-39407.458802463298</v>
      </c>
      <c r="G132" s="304">
        <f>Verokompensaatiot[[#This Row],[Jäljelle jäävät korvaukset vuosilta 2010-2023, €]]+Verokompensaatiot[[#This Row],[Veromenetysten korvaus 2024]]</f>
        <v>1662406.046704923</v>
      </c>
    </row>
    <row r="133" spans="1:7" x14ac:dyDescent="0.25">
      <c r="A133" s="32">
        <v>421</v>
      </c>
      <c r="B133" s="13" t="s">
        <v>139</v>
      </c>
      <c r="C133" s="304">
        <v>561462.55720939999</v>
      </c>
      <c r="D133" s="167">
        <v>394693.18713263457</v>
      </c>
      <c r="E133" s="167">
        <v>172021.70515941572</v>
      </c>
      <c r="F133" s="167">
        <v>-853.90045146670082</v>
      </c>
      <c r="G133" s="304">
        <f>Verokompensaatiot[[#This Row],[Jäljelle jäävät korvaukset vuosilta 2010-2023, €]]+Verokompensaatiot[[#This Row],[Veromenetysten korvaus 2024]]</f>
        <v>171167.80470794902</v>
      </c>
    </row>
    <row r="134" spans="1:7" x14ac:dyDescent="0.25">
      <c r="A134" s="32">
        <v>422</v>
      </c>
      <c r="B134" s="13" t="s">
        <v>140</v>
      </c>
      <c r="C134" s="304">
        <v>6837698.7990755327</v>
      </c>
      <c r="D134" s="167">
        <v>4794467.6466328194</v>
      </c>
      <c r="E134" s="167">
        <v>2080063.5872202395</v>
      </c>
      <c r="F134" s="167">
        <v>3611.1073542919812</v>
      </c>
      <c r="G134" s="304">
        <f>Verokompensaatiot[[#This Row],[Jäljelle jäävät korvaukset vuosilta 2010-2023, €]]+Verokompensaatiot[[#This Row],[Veromenetysten korvaus 2024]]</f>
        <v>2083674.6945745314</v>
      </c>
    </row>
    <row r="135" spans="1:7" x14ac:dyDescent="0.25">
      <c r="A135" s="32">
        <v>423</v>
      </c>
      <c r="B135" s="13" t="s">
        <v>141</v>
      </c>
      <c r="C135" s="304">
        <v>8339276.8355880678</v>
      </c>
      <c r="D135" s="167">
        <v>5866076.259571082</v>
      </c>
      <c r="E135" s="167">
        <v>2556494.2962510781</v>
      </c>
      <c r="F135" s="167">
        <v>-58439.409988994579</v>
      </c>
      <c r="G135" s="304">
        <f>Verokompensaatiot[[#This Row],[Jäljelle jäävät korvaukset vuosilta 2010-2023, €]]+Verokompensaatiot[[#This Row],[Veromenetysten korvaus 2024]]</f>
        <v>2498054.8862620834</v>
      </c>
    </row>
    <row r="136" spans="1:7" x14ac:dyDescent="0.25">
      <c r="A136" s="305">
        <v>425</v>
      </c>
      <c r="B136" s="13" t="s">
        <v>142</v>
      </c>
      <c r="C136" s="304">
        <v>4006447.5228641997</v>
      </c>
      <c r="D136" s="167">
        <v>2818192.1506629642</v>
      </c>
      <c r="E136" s="167">
        <v>1174532.8275285391</v>
      </c>
      <c r="F136" s="167">
        <v>-21878.905333113307</v>
      </c>
      <c r="G136" s="304">
        <f>Verokompensaatiot[[#This Row],[Jäljelle jäävät korvaukset vuosilta 2010-2023, €]]+Verokompensaatiot[[#This Row],[Veromenetysten korvaus 2024]]</f>
        <v>1152653.9221954257</v>
      </c>
    </row>
    <row r="137" spans="1:7" x14ac:dyDescent="0.25">
      <c r="A137" s="32">
        <v>426</v>
      </c>
      <c r="B137" s="13" t="s">
        <v>143</v>
      </c>
      <c r="C137" s="304">
        <v>7015635.8959500305</v>
      </c>
      <c r="D137" s="167">
        <v>4949635.5730366418</v>
      </c>
      <c r="E137" s="167">
        <v>2102356.0885772733</v>
      </c>
      <c r="F137" s="167">
        <v>-29652.11975363563</v>
      </c>
      <c r="G137" s="304">
        <f>Verokompensaatiot[[#This Row],[Jäljelle jäävät korvaukset vuosilta 2010-2023, €]]+Verokompensaatiot[[#This Row],[Veromenetysten korvaus 2024]]</f>
        <v>2072703.9688236376</v>
      </c>
    </row>
    <row r="138" spans="1:7" x14ac:dyDescent="0.25">
      <c r="A138" s="32">
        <v>430</v>
      </c>
      <c r="B138" s="13" t="s">
        <v>144</v>
      </c>
      <c r="C138" s="304">
        <v>10254030.673724752</v>
      </c>
      <c r="D138" s="167">
        <v>7196540.5416531758</v>
      </c>
      <c r="E138" s="167">
        <v>3269412.1650267849</v>
      </c>
      <c r="F138" s="167">
        <v>-7391.3179543889637</v>
      </c>
      <c r="G138" s="304">
        <f>Verokompensaatiot[[#This Row],[Jäljelle jäävät korvaukset vuosilta 2010-2023, €]]+Verokompensaatiot[[#This Row],[Veromenetysten korvaus 2024]]</f>
        <v>3262020.847072396</v>
      </c>
    </row>
    <row r="139" spans="1:7" x14ac:dyDescent="0.25">
      <c r="A139" s="32">
        <v>433</v>
      </c>
      <c r="B139" s="13" t="s">
        <v>145</v>
      </c>
      <c r="C139" s="304">
        <v>4903826.1185748177</v>
      </c>
      <c r="D139" s="167">
        <v>3424816.650655312</v>
      </c>
      <c r="E139" s="167">
        <v>1451098.149643132</v>
      </c>
      <c r="F139" s="167">
        <v>-47906.995237879455</v>
      </c>
      <c r="G139" s="304">
        <f>Verokompensaatiot[[#This Row],[Jäljelle jäävät korvaukset vuosilta 2010-2023, €]]+Verokompensaatiot[[#This Row],[Veromenetysten korvaus 2024]]</f>
        <v>1403191.1544052525</v>
      </c>
    </row>
    <row r="140" spans="1:7" x14ac:dyDescent="0.25">
      <c r="A140" s="32">
        <v>434</v>
      </c>
      <c r="B140" s="13" t="s">
        <v>146</v>
      </c>
      <c r="C140" s="304">
        <v>8670489.1480180528</v>
      </c>
      <c r="D140" s="167">
        <v>6044917.9215632202</v>
      </c>
      <c r="E140" s="167">
        <v>2636959.5445576711</v>
      </c>
      <c r="F140" s="167">
        <v>-54878.757201914239</v>
      </c>
      <c r="G140" s="304">
        <f>Verokompensaatiot[[#This Row],[Jäljelle jäävät korvaukset vuosilta 2010-2023, €]]+Verokompensaatiot[[#This Row],[Veromenetysten korvaus 2024]]</f>
        <v>2582080.7873557569</v>
      </c>
    </row>
    <row r="141" spans="1:7" x14ac:dyDescent="0.25">
      <c r="A141" s="32">
        <v>435</v>
      </c>
      <c r="B141" s="13" t="s">
        <v>147</v>
      </c>
      <c r="C141" s="304">
        <v>502247.68590741896</v>
      </c>
      <c r="D141" s="167">
        <v>351301.45851657999</v>
      </c>
      <c r="E141" s="167">
        <v>151925.542487278</v>
      </c>
      <c r="F141" s="167">
        <v>-2150.6495243208856</v>
      </c>
      <c r="G141" s="304">
        <f>Verokompensaatiot[[#This Row],[Jäljelle jäävät korvaukset vuosilta 2010-2023, €]]+Verokompensaatiot[[#This Row],[Veromenetysten korvaus 2024]]</f>
        <v>149774.89296295712</v>
      </c>
    </row>
    <row r="142" spans="1:7" x14ac:dyDescent="0.25">
      <c r="A142" s="32">
        <v>436</v>
      </c>
      <c r="B142" s="13" t="s">
        <v>148</v>
      </c>
      <c r="C142" s="304">
        <v>1079700.8257773151</v>
      </c>
      <c r="D142" s="167">
        <v>758717.52199987706</v>
      </c>
      <c r="E142" s="167">
        <v>323531.59803770052</v>
      </c>
      <c r="F142" s="167">
        <v>-779.09043938578634</v>
      </c>
      <c r="G142" s="304">
        <f>Verokompensaatiot[[#This Row],[Jäljelle jäävät korvaukset vuosilta 2010-2023, €]]+Verokompensaatiot[[#This Row],[Veromenetysten korvaus 2024]]</f>
        <v>322752.50759831473</v>
      </c>
    </row>
    <row r="143" spans="1:7" x14ac:dyDescent="0.25">
      <c r="A143" s="32">
        <v>440</v>
      </c>
      <c r="B143" s="13" t="s">
        <v>149</v>
      </c>
      <c r="C143" s="304">
        <v>2511753.7030184357</v>
      </c>
      <c r="D143" s="167">
        <v>1777570.4334890232</v>
      </c>
      <c r="E143" s="167">
        <v>755028.9181588958</v>
      </c>
      <c r="F143" s="167">
        <v>3082.2753868955979</v>
      </c>
      <c r="G143" s="304">
        <f>Verokompensaatiot[[#This Row],[Jäljelle jäävät korvaukset vuosilta 2010-2023, €]]+Verokompensaatiot[[#This Row],[Veromenetysten korvaus 2024]]</f>
        <v>758111.19354579144</v>
      </c>
    </row>
    <row r="144" spans="1:7" x14ac:dyDescent="0.25">
      <c r="A144" s="32">
        <v>441</v>
      </c>
      <c r="B144" s="13" t="s">
        <v>150</v>
      </c>
      <c r="C144" s="304">
        <v>3014797.3201091406</v>
      </c>
      <c r="D144" s="167">
        <v>2112351.3155792942</v>
      </c>
      <c r="E144" s="167">
        <v>894431.67918291781</v>
      </c>
      <c r="F144" s="167">
        <v>-18766.248921551349</v>
      </c>
      <c r="G144" s="304">
        <f>Verokompensaatiot[[#This Row],[Jäljelle jäävät korvaukset vuosilta 2010-2023, €]]+Verokompensaatiot[[#This Row],[Veromenetysten korvaus 2024]]</f>
        <v>875665.43026136642</v>
      </c>
    </row>
    <row r="145" spans="1:7" x14ac:dyDescent="0.25">
      <c r="A145" s="32">
        <v>444</v>
      </c>
      <c r="B145" s="13" t="s">
        <v>151</v>
      </c>
      <c r="C145" s="304">
        <v>23742831.611869782</v>
      </c>
      <c r="D145" s="167">
        <v>16463740.829601426</v>
      </c>
      <c r="E145" s="167">
        <v>7224175.9161620364</v>
      </c>
      <c r="F145" s="167">
        <v>-200755.5947090371</v>
      </c>
      <c r="G145" s="304">
        <f>Verokompensaatiot[[#This Row],[Jäljelle jäävät korvaukset vuosilta 2010-2023, €]]+Verokompensaatiot[[#This Row],[Veromenetysten korvaus 2024]]</f>
        <v>7023420.3214529995</v>
      </c>
    </row>
    <row r="146" spans="1:7" x14ac:dyDescent="0.25">
      <c r="A146" s="32">
        <v>445</v>
      </c>
      <c r="B146" s="13" t="s">
        <v>152</v>
      </c>
      <c r="C146" s="304">
        <v>7246412.8479723809</v>
      </c>
      <c r="D146" s="167">
        <v>5077864.3325552708</v>
      </c>
      <c r="E146" s="167">
        <v>2386424.5004629074</v>
      </c>
      <c r="F146" s="167">
        <v>-27794.871059318764</v>
      </c>
      <c r="G146" s="304">
        <f>Verokompensaatiot[[#This Row],[Jäljelle jäävät korvaukset vuosilta 2010-2023, €]]+Verokompensaatiot[[#This Row],[Veromenetysten korvaus 2024]]</f>
        <v>2358629.6294035888</v>
      </c>
    </row>
    <row r="147" spans="1:7" x14ac:dyDescent="0.25">
      <c r="A147" s="32">
        <v>475</v>
      </c>
      <c r="B147" s="13" t="s">
        <v>153</v>
      </c>
      <c r="C147" s="304">
        <v>3727846.1730509689</v>
      </c>
      <c r="D147" s="167">
        <v>2626128.0137632261</v>
      </c>
      <c r="E147" s="167">
        <v>1105585.6937992242</v>
      </c>
      <c r="F147" s="167">
        <v>-16037.007773504845</v>
      </c>
      <c r="G147" s="304">
        <f>Verokompensaatiot[[#This Row],[Jäljelle jäävät korvaukset vuosilta 2010-2023, €]]+Verokompensaatiot[[#This Row],[Veromenetysten korvaus 2024]]</f>
        <v>1089548.6860257194</v>
      </c>
    </row>
    <row r="148" spans="1:7" x14ac:dyDescent="0.25">
      <c r="A148" s="32">
        <v>480</v>
      </c>
      <c r="B148" s="13" t="s">
        <v>154</v>
      </c>
      <c r="C148" s="304">
        <v>1372055.3762742963</v>
      </c>
      <c r="D148" s="167">
        <v>961950.5982192863</v>
      </c>
      <c r="E148" s="167">
        <v>434726.18160574732</v>
      </c>
      <c r="F148" s="167">
        <v>-9697.4929002840217</v>
      </c>
      <c r="G148" s="304">
        <f>Verokompensaatiot[[#This Row],[Jäljelle jäävät korvaukset vuosilta 2010-2023, €]]+Verokompensaatiot[[#This Row],[Veromenetysten korvaus 2024]]</f>
        <v>425028.68870546331</v>
      </c>
    </row>
    <row r="149" spans="1:7" x14ac:dyDescent="0.25">
      <c r="A149" s="32">
        <v>481</v>
      </c>
      <c r="B149" s="13" t="s">
        <v>155</v>
      </c>
      <c r="C149" s="304">
        <v>4286986.6042655669</v>
      </c>
      <c r="D149" s="167">
        <v>3023814.7155314446</v>
      </c>
      <c r="E149" s="167">
        <v>1262495.7103223628</v>
      </c>
      <c r="F149" s="167">
        <v>-52659.810889242472</v>
      </c>
      <c r="G149" s="304">
        <f>Verokompensaatiot[[#This Row],[Jäljelle jäävät korvaukset vuosilta 2010-2023, €]]+Verokompensaatiot[[#This Row],[Veromenetysten korvaus 2024]]</f>
        <v>1209835.8994331204</v>
      </c>
    </row>
    <row r="150" spans="1:7" x14ac:dyDescent="0.25">
      <c r="A150" s="32">
        <v>483</v>
      </c>
      <c r="B150" s="13" t="s">
        <v>156</v>
      </c>
      <c r="C150" s="304">
        <v>770255.93460210762</v>
      </c>
      <c r="D150" s="167">
        <v>541265.88998967886</v>
      </c>
      <c r="E150" s="167">
        <v>241773.01546562789</v>
      </c>
      <c r="F150" s="167">
        <v>-1837.5395010846091</v>
      </c>
      <c r="G150" s="304">
        <f>Verokompensaatiot[[#This Row],[Jäljelle jäävät korvaukset vuosilta 2010-2023, €]]+Verokompensaatiot[[#This Row],[Veromenetysten korvaus 2024]]</f>
        <v>239935.47596454329</v>
      </c>
    </row>
    <row r="151" spans="1:7" x14ac:dyDescent="0.25">
      <c r="A151" s="32">
        <v>484</v>
      </c>
      <c r="B151" s="13" t="s">
        <v>157</v>
      </c>
      <c r="C151" s="304">
        <v>1970897.996489499</v>
      </c>
      <c r="D151" s="167">
        <v>1382460.9487224563</v>
      </c>
      <c r="E151" s="167">
        <v>607771.47088380624</v>
      </c>
      <c r="F151" s="167">
        <v>-4137.1949099022768</v>
      </c>
      <c r="G151" s="304">
        <f>Verokompensaatiot[[#This Row],[Jäljelle jäävät korvaukset vuosilta 2010-2023, €]]+Verokompensaatiot[[#This Row],[Veromenetysten korvaus 2024]]</f>
        <v>603634.27597390395</v>
      </c>
    </row>
    <row r="152" spans="1:7" x14ac:dyDescent="0.25">
      <c r="A152" s="32">
        <v>489</v>
      </c>
      <c r="B152" s="13" t="s">
        <v>158</v>
      </c>
      <c r="C152" s="304">
        <v>1408224.6723305294</v>
      </c>
      <c r="D152" s="167">
        <v>988049.62540276209</v>
      </c>
      <c r="E152" s="167">
        <v>426527.30960735935</v>
      </c>
      <c r="F152" s="167">
        <v>-5361.047714705127</v>
      </c>
      <c r="G152" s="304">
        <f>Verokompensaatiot[[#This Row],[Jäljelle jäävät korvaukset vuosilta 2010-2023, €]]+Verokompensaatiot[[#This Row],[Veromenetysten korvaus 2024]]</f>
        <v>421166.26189265423</v>
      </c>
    </row>
    <row r="153" spans="1:7" x14ac:dyDescent="0.25">
      <c r="A153" s="32">
        <v>491</v>
      </c>
      <c r="B153" s="13" t="s">
        <v>159</v>
      </c>
      <c r="C153" s="304">
        <v>29466947.700485308</v>
      </c>
      <c r="D153" s="167">
        <v>20668974.546234131</v>
      </c>
      <c r="E153" s="167">
        <v>8906554.4027713686</v>
      </c>
      <c r="F153" s="167">
        <v>-15286.821555205614</v>
      </c>
      <c r="G153" s="304">
        <f>Verokompensaatiot[[#This Row],[Jäljelle jäävät korvaukset vuosilta 2010-2023, €]]+Verokompensaatiot[[#This Row],[Veromenetysten korvaus 2024]]</f>
        <v>8891267.5812161639</v>
      </c>
    </row>
    <row r="154" spans="1:7" x14ac:dyDescent="0.25">
      <c r="A154" s="32">
        <v>494</v>
      </c>
      <c r="B154" s="13" t="s">
        <v>160</v>
      </c>
      <c r="C154" s="304">
        <v>4493575.7990081869</v>
      </c>
      <c r="D154" s="167">
        <v>3160340.7806140301</v>
      </c>
      <c r="E154" s="167">
        <v>1357802.8644019193</v>
      </c>
      <c r="F154" s="167">
        <v>-20430.883487994804</v>
      </c>
      <c r="G154" s="304">
        <f>Verokompensaatiot[[#This Row],[Jäljelle jäävät korvaukset vuosilta 2010-2023, €]]+Verokompensaatiot[[#This Row],[Veromenetysten korvaus 2024]]</f>
        <v>1337371.9809139245</v>
      </c>
    </row>
    <row r="155" spans="1:7" x14ac:dyDescent="0.25">
      <c r="A155" s="32">
        <v>495</v>
      </c>
      <c r="B155" s="13" t="s">
        <v>161</v>
      </c>
      <c r="C155" s="304">
        <v>1118514.1216297441</v>
      </c>
      <c r="D155" s="167">
        <v>783505.79708256887</v>
      </c>
      <c r="E155" s="167">
        <v>332971.06142243801</v>
      </c>
      <c r="F155" s="167">
        <v>-4686.876623035384</v>
      </c>
      <c r="G155" s="304">
        <f>Verokompensaatiot[[#This Row],[Jäljelle jäävät korvaukset vuosilta 2010-2023, €]]+Verokompensaatiot[[#This Row],[Veromenetysten korvaus 2024]]</f>
        <v>328284.1847994026</v>
      </c>
    </row>
    <row r="156" spans="1:7" x14ac:dyDescent="0.25">
      <c r="A156" s="32">
        <v>498</v>
      </c>
      <c r="B156" s="13" t="s">
        <v>162</v>
      </c>
      <c r="C156" s="304">
        <v>1504978.6801538721</v>
      </c>
      <c r="D156" s="167">
        <v>1056579.1715052461</v>
      </c>
      <c r="E156" s="167">
        <v>444350.04603458964</v>
      </c>
      <c r="F156" s="167">
        <v>-4769.4856205083097</v>
      </c>
      <c r="G156" s="304">
        <f>Verokompensaatiot[[#This Row],[Jäljelle jäävät korvaukset vuosilta 2010-2023, €]]+Verokompensaatiot[[#This Row],[Veromenetysten korvaus 2024]]</f>
        <v>439580.56041408132</v>
      </c>
    </row>
    <row r="157" spans="1:7" x14ac:dyDescent="0.25">
      <c r="A157" s="32">
        <v>499</v>
      </c>
      <c r="B157" s="13" t="s">
        <v>163</v>
      </c>
      <c r="C157" s="304">
        <v>9573677.8228718303</v>
      </c>
      <c r="D157" s="167">
        <v>6761971.9049839228</v>
      </c>
      <c r="E157" s="167">
        <v>2855979.3655998912</v>
      </c>
      <c r="F157" s="167">
        <v>-31875.361735449093</v>
      </c>
      <c r="G157" s="304">
        <f>Verokompensaatiot[[#This Row],[Jäljelle jäävät korvaukset vuosilta 2010-2023, €]]+Verokompensaatiot[[#This Row],[Veromenetysten korvaus 2024]]</f>
        <v>2824104.003864442</v>
      </c>
    </row>
    <row r="158" spans="1:7" x14ac:dyDescent="0.25">
      <c r="A158" s="32">
        <v>500</v>
      </c>
      <c r="B158" s="13" t="s">
        <v>164</v>
      </c>
      <c r="C158" s="304">
        <v>3548802.1564536197</v>
      </c>
      <c r="D158" s="167">
        <v>2496429.2090937844</v>
      </c>
      <c r="E158" s="167">
        <v>1064618.4075359539</v>
      </c>
      <c r="F158" s="167">
        <v>-31843.846745599138</v>
      </c>
      <c r="G158" s="304">
        <f>Verokompensaatiot[[#This Row],[Jäljelle jäävät korvaukset vuosilta 2010-2023, €]]+Verokompensaatiot[[#This Row],[Veromenetysten korvaus 2024]]</f>
        <v>1032774.5607903547</v>
      </c>
    </row>
    <row r="159" spans="1:7" x14ac:dyDescent="0.25">
      <c r="A159" s="32">
        <v>503</v>
      </c>
      <c r="B159" s="13" t="s">
        <v>165</v>
      </c>
      <c r="C159" s="304">
        <v>4796121.9078176655</v>
      </c>
      <c r="D159" s="167">
        <v>3370764.5066971071</v>
      </c>
      <c r="E159" s="167">
        <v>1432956.3497235579</v>
      </c>
      <c r="F159" s="167">
        <v>-44648.210936948133</v>
      </c>
      <c r="G159" s="304">
        <f>Verokompensaatiot[[#This Row],[Jäljelle jäävät korvaukset vuosilta 2010-2023, €]]+Verokompensaatiot[[#This Row],[Veromenetysten korvaus 2024]]</f>
        <v>1388308.1387866098</v>
      </c>
    </row>
    <row r="160" spans="1:7" x14ac:dyDescent="0.25">
      <c r="A160" s="32">
        <v>504</v>
      </c>
      <c r="B160" s="13" t="s">
        <v>166</v>
      </c>
      <c r="C160" s="304">
        <v>1322437.1665955535</v>
      </c>
      <c r="D160" s="167">
        <v>921630.29452731146</v>
      </c>
      <c r="E160" s="167">
        <v>394743.52792224649</v>
      </c>
      <c r="F160" s="167">
        <v>-12790.221832791169</v>
      </c>
      <c r="G160" s="304">
        <f>Verokompensaatiot[[#This Row],[Jäljelle jäävät korvaukset vuosilta 2010-2023, €]]+Verokompensaatiot[[#This Row],[Veromenetysten korvaus 2024]]</f>
        <v>381953.30608945532</v>
      </c>
    </row>
    <row r="161" spans="1:7" x14ac:dyDescent="0.25">
      <c r="A161" s="32">
        <v>505</v>
      </c>
      <c r="B161" s="13" t="s">
        <v>167</v>
      </c>
      <c r="C161" s="304">
        <v>10554937.664482078</v>
      </c>
      <c r="D161" s="167">
        <v>7322323.005063111</v>
      </c>
      <c r="E161" s="167">
        <v>3199902.0564645678</v>
      </c>
      <c r="F161" s="167">
        <v>-122787.08451824253</v>
      </c>
      <c r="G161" s="304">
        <f>Verokompensaatiot[[#This Row],[Jäljelle jäävät korvaukset vuosilta 2010-2023, €]]+Verokompensaatiot[[#This Row],[Veromenetysten korvaus 2024]]</f>
        <v>3077114.9719463252</v>
      </c>
    </row>
    <row r="162" spans="1:7" x14ac:dyDescent="0.25">
      <c r="A162" s="32">
        <v>507</v>
      </c>
      <c r="B162" s="13" t="s">
        <v>168</v>
      </c>
      <c r="C162" s="304">
        <v>3762043.601303855</v>
      </c>
      <c r="D162" s="167">
        <v>2637728.5399277783</v>
      </c>
      <c r="E162" s="167">
        <v>1114235.8704170487</v>
      </c>
      <c r="F162" s="167">
        <v>-7691.944713630518</v>
      </c>
      <c r="G162" s="304">
        <f>Verokompensaatiot[[#This Row],[Jäljelle jäävät korvaukset vuosilta 2010-2023, €]]+Verokompensaatiot[[#This Row],[Veromenetysten korvaus 2024]]</f>
        <v>1106543.9257034182</v>
      </c>
    </row>
    <row r="163" spans="1:7" x14ac:dyDescent="0.25">
      <c r="A163" s="32">
        <v>508</v>
      </c>
      <c r="B163" s="13" t="s">
        <v>169</v>
      </c>
      <c r="C163" s="304">
        <v>5602156.7531381464</v>
      </c>
      <c r="D163" s="167">
        <v>3929206.2903610962</v>
      </c>
      <c r="E163" s="167">
        <v>1678386.8842173759</v>
      </c>
      <c r="F163" s="167">
        <v>-16030.781562754757</v>
      </c>
      <c r="G163" s="304">
        <f>Verokompensaatiot[[#This Row],[Jäljelle jäävät korvaukset vuosilta 2010-2023, €]]+Verokompensaatiot[[#This Row],[Veromenetysten korvaus 2024]]</f>
        <v>1662356.1026546212</v>
      </c>
    </row>
    <row r="164" spans="1:7" x14ac:dyDescent="0.25">
      <c r="A164" s="32">
        <v>529</v>
      </c>
      <c r="B164" s="13" t="s">
        <v>170</v>
      </c>
      <c r="C164" s="304">
        <v>7687811.0848915074</v>
      </c>
      <c r="D164" s="167">
        <v>5400325.9665551968</v>
      </c>
      <c r="E164" s="167">
        <v>2330134.0337805543</v>
      </c>
      <c r="F164" s="167">
        <v>-28491.15669390139</v>
      </c>
      <c r="G164" s="304">
        <f>Verokompensaatiot[[#This Row],[Jäljelle jäävät korvaukset vuosilta 2010-2023, €]]+Verokompensaatiot[[#This Row],[Veromenetysten korvaus 2024]]</f>
        <v>2301642.8770866529</v>
      </c>
    </row>
    <row r="165" spans="1:7" x14ac:dyDescent="0.25">
      <c r="A165" s="32">
        <v>531</v>
      </c>
      <c r="B165" s="13" t="s">
        <v>171</v>
      </c>
      <c r="C165" s="304">
        <v>2976466.5272113886</v>
      </c>
      <c r="D165" s="167">
        <v>2097224.3916900815</v>
      </c>
      <c r="E165" s="167">
        <v>894507.61685186625</v>
      </c>
      <c r="F165" s="167">
        <v>-15378.816319427751</v>
      </c>
      <c r="G165" s="304">
        <f>Verokompensaatiot[[#This Row],[Jäljelle jäävät korvaukset vuosilta 2010-2023, €]]+Verokompensaatiot[[#This Row],[Veromenetysten korvaus 2024]]</f>
        <v>879128.80053243844</v>
      </c>
    </row>
    <row r="166" spans="1:7" x14ac:dyDescent="0.25">
      <c r="A166" s="32">
        <v>535</v>
      </c>
      <c r="B166" s="13" t="s">
        <v>172</v>
      </c>
      <c r="C166" s="304">
        <v>6510054.0035441034</v>
      </c>
      <c r="D166" s="167">
        <v>4582142.3126062788</v>
      </c>
      <c r="E166" s="167">
        <v>1996875.6162195159</v>
      </c>
      <c r="F166" s="167">
        <v>18.435731047280569</v>
      </c>
      <c r="G166" s="304">
        <f>Verokompensaatiot[[#This Row],[Jäljelle jäävät korvaukset vuosilta 2010-2023, €]]+Verokompensaatiot[[#This Row],[Veromenetysten korvaus 2024]]</f>
        <v>1996894.0519505632</v>
      </c>
    </row>
    <row r="167" spans="1:7" x14ac:dyDescent="0.25">
      <c r="A167" s="32">
        <v>536</v>
      </c>
      <c r="B167" s="13" t="s">
        <v>173</v>
      </c>
      <c r="C167" s="304">
        <v>14374327.590412365</v>
      </c>
      <c r="D167" s="167">
        <v>10096322.089841342</v>
      </c>
      <c r="E167" s="167">
        <v>4319910.8290714007</v>
      </c>
      <c r="F167" s="167">
        <v>-76116.852190959442</v>
      </c>
      <c r="G167" s="304">
        <f>Verokompensaatiot[[#This Row],[Jäljelle jäävät korvaukset vuosilta 2010-2023, €]]+Verokompensaatiot[[#This Row],[Veromenetysten korvaus 2024]]</f>
        <v>4243793.9768804414</v>
      </c>
    </row>
    <row r="168" spans="1:7" x14ac:dyDescent="0.25">
      <c r="A168" s="32">
        <v>538</v>
      </c>
      <c r="B168" s="13" t="s">
        <v>174</v>
      </c>
      <c r="C168" s="304">
        <v>2654890.4275304084</v>
      </c>
      <c r="D168" s="167">
        <v>1873552.8442671038</v>
      </c>
      <c r="E168" s="167">
        <v>803528.66794922063</v>
      </c>
      <c r="F168" s="167">
        <v>-25039.86487755222</v>
      </c>
      <c r="G168" s="304">
        <f>Verokompensaatiot[[#This Row],[Jäljelle jäävät korvaukset vuosilta 2010-2023, €]]+Verokompensaatiot[[#This Row],[Veromenetysten korvaus 2024]]</f>
        <v>778488.80307166837</v>
      </c>
    </row>
    <row r="169" spans="1:7" x14ac:dyDescent="0.25">
      <c r="A169" s="32">
        <v>541</v>
      </c>
      <c r="B169" s="13" t="s">
        <v>175</v>
      </c>
      <c r="C169" s="304">
        <v>6565277.7054371508</v>
      </c>
      <c r="D169" s="167">
        <v>4607833.7073794808</v>
      </c>
      <c r="E169" s="167">
        <v>2019208.9214752344</v>
      </c>
      <c r="F169" s="167">
        <v>11408.968739092546</v>
      </c>
      <c r="G169" s="304">
        <f>Verokompensaatiot[[#This Row],[Jäljelle jäävät korvaukset vuosilta 2010-2023, €]]+Verokompensaatiot[[#This Row],[Veromenetysten korvaus 2024]]</f>
        <v>2030617.890214327</v>
      </c>
    </row>
    <row r="170" spans="1:7" x14ac:dyDescent="0.25">
      <c r="A170" s="32">
        <v>543</v>
      </c>
      <c r="B170" s="13" t="s">
        <v>176</v>
      </c>
      <c r="C170" s="304">
        <v>17268091.11546712</v>
      </c>
      <c r="D170" s="167">
        <v>11957266.758879555</v>
      </c>
      <c r="E170" s="167">
        <v>5312251.0396160055</v>
      </c>
      <c r="F170" s="167">
        <v>-168028.78775858571</v>
      </c>
      <c r="G170" s="304">
        <f>Verokompensaatiot[[#This Row],[Jäljelle jäävät korvaukset vuosilta 2010-2023, €]]+Verokompensaatiot[[#This Row],[Veromenetysten korvaus 2024]]</f>
        <v>5144222.2518574195</v>
      </c>
    </row>
    <row r="171" spans="1:7" x14ac:dyDescent="0.25">
      <c r="A171" s="32">
        <v>545</v>
      </c>
      <c r="B171" s="13" t="s">
        <v>177</v>
      </c>
      <c r="C171" s="304">
        <v>7077016.5877885977</v>
      </c>
      <c r="D171" s="167">
        <v>4976637.5421798993</v>
      </c>
      <c r="E171" s="167">
        <v>2169459.5671574911</v>
      </c>
      <c r="F171" s="167">
        <v>3930.8259780094231</v>
      </c>
      <c r="G171" s="304">
        <f>Verokompensaatiot[[#This Row],[Jäljelle jäävät korvaukset vuosilta 2010-2023, €]]+Verokompensaatiot[[#This Row],[Veromenetysten korvaus 2024]]</f>
        <v>2173390.3931355006</v>
      </c>
    </row>
    <row r="172" spans="1:7" x14ac:dyDescent="0.25">
      <c r="A172" s="32">
        <v>560</v>
      </c>
      <c r="B172" s="13" t="s">
        <v>178</v>
      </c>
      <c r="C172" s="304">
        <v>9378491.9535839241</v>
      </c>
      <c r="D172" s="167">
        <v>6566926.2156122988</v>
      </c>
      <c r="E172" s="167">
        <v>2807763.6069482872</v>
      </c>
      <c r="F172" s="167">
        <v>-55272.018292399785</v>
      </c>
      <c r="G172" s="304">
        <f>Verokompensaatiot[[#This Row],[Jäljelle jäävät korvaukset vuosilta 2010-2023, €]]+Verokompensaatiot[[#This Row],[Veromenetysten korvaus 2024]]</f>
        <v>2752491.5886558876</v>
      </c>
    </row>
    <row r="173" spans="1:7" x14ac:dyDescent="0.25">
      <c r="A173" s="32">
        <v>561</v>
      </c>
      <c r="B173" s="13" t="s">
        <v>179</v>
      </c>
      <c r="C173" s="304">
        <v>951471.47466524527</v>
      </c>
      <c r="D173" s="167">
        <v>668817.55590410042</v>
      </c>
      <c r="E173" s="167">
        <v>342227.01655398041</v>
      </c>
      <c r="F173" s="167">
        <v>-2142.8697999763526</v>
      </c>
      <c r="G173" s="304">
        <f>Verokompensaatiot[[#This Row],[Jäljelle jäävät korvaukset vuosilta 2010-2023, €]]+Verokompensaatiot[[#This Row],[Veromenetysten korvaus 2024]]</f>
        <v>340084.14675400406</v>
      </c>
    </row>
    <row r="174" spans="1:7" x14ac:dyDescent="0.25">
      <c r="A174" s="32">
        <v>562</v>
      </c>
      <c r="B174" s="13" t="s">
        <v>180</v>
      </c>
      <c r="C174" s="304">
        <v>5706101.0690478776</v>
      </c>
      <c r="D174" s="167">
        <v>3993344.2210099045</v>
      </c>
      <c r="E174" s="167">
        <v>1707001.9478384415</v>
      </c>
      <c r="F174" s="167">
        <v>-48276.357160384076</v>
      </c>
      <c r="G174" s="304">
        <f>Verokompensaatiot[[#This Row],[Jäljelle jäävät korvaukset vuosilta 2010-2023, €]]+Verokompensaatiot[[#This Row],[Veromenetysten korvaus 2024]]</f>
        <v>1658725.5906780574</v>
      </c>
    </row>
    <row r="175" spans="1:7" x14ac:dyDescent="0.25">
      <c r="A175" s="32">
        <v>563</v>
      </c>
      <c r="B175" s="13" t="s">
        <v>181</v>
      </c>
      <c r="C175" s="304">
        <v>4344096.3555738218</v>
      </c>
      <c r="D175" s="167">
        <v>3043586.2050396362</v>
      </c>
      <c r="E175" s="167">
        <v>1307424.8951470982</v>
      </c>
      <c r="F175" s="167">
        <v>-10251.256780378637</v>
      </c>
      <c r="G175" s="304">
        <f>Verokompensaatiot[[#This Row],[Jäljelle jäävät korvaukset vuosilta 2010-2023, €]]+Verokompensaatiot[[#This Row],[Veromenetysten korvaus 2024]]</f>
        <v>1297173.6383667197</v>
      </c>
    </row>
    <row r="176" spans="1:7" x14ac:dyDescent="0.25">
      <c r="A176" s="32">
        <v>564</v>
      </c>
      <c r="B176" s="13" t="s">
        <v>182</v>
      </c>
      <c r="C176" s="304">
        <v>95488876.918839708</v>
      </c>
      <c r="D176" s="167">
        <v>66944202.069628224</v>
      </c>
      <c r="E176" s="167">
        <v>29128493.766056716</v>
      </c>
      <c r="F176" s="167">
        <v>270795.43636430189</v>
      </c>
      <c r="G176" s="304">
        <f>Verokompensaatiot[[#This Row],[Jäljelle jäävät korvaukset vuosilta 2010-2023, €]]+Verokompensaatiot[[#This Row],[Veromenetysten korvaus 2024]]</f>
        <v>29399289.202421017</v>
      </c>
    </row>
    <row r="177" spans="1:7" x14ac:dyDescent="0.25">
      <c r="A177" s="32">
        <v>576</v>
      </c>
      <c r="B177" s="13" t="s">
        <v>183</v>
      </c>
      <c r="C177" s="304">
        <v>2099297.1020866297</v>
      </c>
      <c r="D177" s="167">
        <v>1470836.7134952748</v>
      </c>
      <c r="E177" s="167">
        <v>626308.25840280904</v>
      </c>
      <c r="F177" s="167">
        <v>-10515.611798564159</v>
      </c>
      <c r="G177" s="304">
        <f>Verokompensaatiot[[#This Row],[Jäljelle jäävät korvaukset vuosilta 2010-2023, €]]+Verokompensaatiot[[#This Row],[Veromenetysten korvaus 2024]]</f>
        <v>615792.64660424483</v>
      </c>
    </row>
    <row r="178" spans="1:7" x14ac:dyDescent="0.25">
      <c r="A178" s="32">
        <v>577</v>
      </c>
      <c r="B178" s="13" t="s">
        <v>184</v>
      </c>
      <c r="C178" s="304">
        <v>5367281.4449874097</v>
      </c>
      <c r="D178" s="167">
        <v>3766403.5918914163</v>
      </c>
      <c r="E178" s="167">
        <v>1619753.7953696446</v>
      </c>
      <c r="F178" s="167">
        <v>-46012.36310920972</v>
      </c>
      <c r="G178" s="304">
        <f>Verokompensaatiot[[#This Row],[Jäljelle jäävät korvaukset vuosilta 2010-2023, €]]+Verokompensaatiot[[#This Row],[Veromenetysten korvaus 2024]]</f>
        <v>1573741.4322604348</v>
      </c>
    </row>
    <row r="179" spans="1:7" x14ac:dyDescent="0.25">
      <c r="A179" s="32">
        <v>578</v>
      </c>
      <c r="B179" s="13" t="s">
        <v>185</v>
      </c>
      <c r="C179" s="304">
        <v>2289770.2896996615</v>
      </c>
      <c r="D179" s="167">
        <v>1607090.7833951036</v>
      </c>
      <c r="E179" s="167">
        <v>676025.78812674666</v>
      </c>
      <c r="F179" s="167">
        <v>-11829.880050511338</v>
      </c>
      <c r="G179" s="304">
        <f>Verokompensaatiot[[#This Row],[Jäljelle jäävät korvaukset vuosilta 2010-2023, €]]+Verokompensaatiot[[#This Row],[Veromenetysten korvaus 2024]]</f>
        <v>664195.90807623533</v>
      </c>
    </row>
    <row r="180" spans="1:7" x14ac:dyDescent="0.25">
      <c r="A180" s="32">
        <v>580</v>
      </c>
      <c r="B180" s="13" t="s">
        <v>186</v>
      </c>
      <c r="C180" s="304">
        <v>3377663.7816468976</v>
      </c>
      <c r="D180" s="167">
        <v>2368994.7555211876</v>
      </c>
      <c r="E180" s="167">
        <v>1033549.7310828343</v>
      </c>
      <c r="F180" s="167">
        <v>-8083.8061279057129</v>
      </c>
      <c r="G180" s="304">
        <f>Verokompensaatiot[[#This Row],[Jäljelle jäävät korvaukset vuosilta 2010-2023, €]]+Verokompensaatiot[[#This Row],[Veromenetysten korvaus 2024]]</f>
        <v>1025465.9249549286</v>
      </c>
    </row>
    <row r="181" spans="1:7" x14ac:dyDescent="0.25">
      <c r="A181" s="32">
        <v>581</v>
      </c>
      <c r="B181" s="13" t="s">
        <v>187</v>
      </c>
      <c r="C181" s="304">
        <v>4120216.2465880457</v>
      </c>
      <c r="D181" s="167">
        <v>2887074.6934870481</v>
      </c>
      <c r="E181" s="167">
        <v>1238202.8315967713</v>
      </c>
      <c r="F181" s="167">
        <v>-13725.337588587807</v>
      </c>
      <c r="G181" s="304">
        <f>Verokompensaatiot[[#This Row],[Jäljelle jäävät korvaukset vuosilta 2010-2023, €]]+Verokompensaatiot[[#This Row],[Veromenetysten korvaus 2024]]</f>
        <v>1224477.4940081835</v>
      </c>
    </row>
    <row r="182" spans="1:7" x14ac:dyDescent="0.25">
      <c r="A182" s="32">
        <v>583</v>
      </c>
      <c r="B182" s="13" t="s">
        <v>188</v>
      </c>
      <c r="C182" s="304">
        <v>649179.32496746571</v>
      </c>
      <c r="D182" s="167">
        <v>457369.80342396349</v>
      </c>
      <c r="E182" s="167">
        <v>191959.12275273213</v>
      </c>
      <c r="F182" s="167">
        <v>-441.03565210003239</v>
      </c>
      <c r="G182" s="304">
        <f>Verokompensaatiot[[#This Row],[Jäljelle jäävät korvaukset vuosilta 2010-2023, €]]+Verokompensaatiot[[#This Row],[Veromenetysten korvaus 2024]]</f>
        <v>191518.08710063211</v>
      </c>
    </row>
    <row r="183" spans="1:7" x14ac:dyDescent="0.25">
      <c r="A183" s="32">
        <v>584</v>
      </c>
      <c r="B183" s="13" t="s">
        <v>189</v>
      </c>
      <c r="C183" s="304">
        <v>1773237.1918064989</v>
      </c>
      <c r="D183" s="167">
        <v>1244272.9753530039</v>
      </c>
      <c r="E183" s="167">
        <v>544264.87358014286</v>
      </c>
      <c r="F183" s="167">
        <v>3381.729380000952</v>
      </c>
      <c r="G183" s="304">
        <f>Verokompensaatiot[[#This Row],[Jäljelle jäävät korvaukset vuosilta 2010-2023, €]]+Verokompensaatiot[[#This Row],[Veromenetysten korvaus 2024]]</f>
        <v>547646.60296014382</v>
      </c>
    </row>
    <row r="184" spans="1:7" x14ac:dyDescent="0.25">
      <c r="A184" s="32">
        <v>588</v>
      </c>
      <c r="B184" s="13" t="s">
        <v>190</v>
      </c>
      <c r="C184" s="304">
        <v>1292895.0979313189</v>
      </c>
      <c r="D184" s="167">
        <v>906174.59597087232</v>
      </c>
      <c r="E184" s="167">
        <v>384234.18517887965</v>
      </c>
      <c r="F184" s="167">
        <v>-4095.7106915776726</v>
      </c>
      <c r="G184" s="304">
        <f>Verokompensaatiot[[#This Row],[Jäljelle jäävät korvaukset vuosilta 2010-2023, €]]+Verokompensaatiot[[#This Row],[Veromenetysten korvaus 2024]]</f>
        <v>380138.47448730195</v>
      </c>
    </row>
    <row r="185" spans="1:7" x14ac:dyDescent="0.25">
      <c r="A185" s="32">
        <v>592</v>
      </c>
      <c r="B185" s="13" t="s">
        <v>191</v>
      </c>
      <c r="C185" s="304">
        <v>2336190.767872171</v>
      </c>
      <c r="D185" s="167">
        <v>1636207.9469416654</v>
      </c>
      <c r="E185" s="167">
        <v>694864.69179638941</v>
      </c>
      <c r="F185" s="167">
        <v>-21109.301594785644</v>
      </c>
      <c r="G185" s="304">
        <f>Verokompensaatiot[[#This Row],[Jäljelle jäävät korvaukset vuosilta 2010-2023, €]]+Verokompensaatiot[[#This Row],[Veromenetysten korvaus 2024]]</f>
        <v>673755.39020160376</v>
      </c>
    </row>
    <row r="186" spans="1:7" x14ac:dyDescent="0.25">
      <c r="A186" s="32">
        <v>593</v>
      </c>
      <c r="B186" s="13" t="s">
        <v>192</v>
      </c>
      <c r="C186" s="304">
        <v>11051802.816363364</v>
      </c>
      <c r="D186" s="167">
        <v>7754794.0134429093</v>
      </c>
      <c r="E186" s="167">
        <v>3330180.2490723021</v>
      </c>
      <c r="F186" s="167">
        <v>-7996.8048801974837</v>
      </c>
      <c r="G186" s="304">
        <f>Verokompensaatiot[[#This Row],[Jäljelle jäävät korvaukset vuosilta 2010-2023, €]]+Verokompensaatiot[[#This Row],[Veromenetysten korvaus 2024]]</f>
        <v>3322183.4441921045</v>
      </c>
    </row>
    <row r="187" spans="1:7" x14ac:dyDescent="0.25">
      <c r="A187" s="32">
        <v>595</v>
      </c>
      <c r="B187" s="13" t="s">
        <v>193</v>
      </c>
      <c r="C187" s="304">
        <v>3171901.0329290587</v>
      </c>
      <c r="D187" s="167">
        <v>2224195.0969949933</v>
      </c>
      <c r="E187" s="167">
        <v>972282.43669580948</v>
      </c>
      <c r="F187" s="167">
        <v>-6780.1428213591535</v>
      </c>
      <c r="G187" s="304">
        <f>Verokompensaatiot[[#This Row],[Jäljelle jäävät korvaukset vuosilta 2010-2023, €]]+Verokompensaatiot[[#This Row],[Veromenetysten korvaus 2024]]</f>
        <v>965502.29387445038</v>
      </c>
    </row>
    <row r="188" spans="1:7" x14ac:dyDescent="0.25">
      <c r="A188" s="32">
        <v>598</v>
      </c>
      <c r="B188" s="13" t="s">
        <v>194</v>
      </c>
      <c r="C188" s="304">
        <v>9981887.6279837582</v>
      </c>
      <c r="D188" s="167">
        <v>7007655.6859291475</v>
      </c>
      <c r="E188" s="167">
        <v>3057466.6288290229</v>
      </c>
      <c r="F188" s="167">
        <v>18968.423896229855</v>
      </c>
      <c r="G188" s="304">
        <f>Verokompensaatiot[[#This Row],[Jäljelle jäävät korvaukset vuosilta 2010-2023, €]]+Verokompensaatiot[[#This Row],[Veromenetysten korvaus 2024]]</f>
        <v>3076435.0527252527</v>
      </c>
    </row>
    <row r="189" spans="1:7" x14ac:dyDescent="0.25">
      <c r="A189" s="32">
        <v>599</v>
      </c>
      <c r="B189" s="13" t="s">
        <v>195</v>
      </c>
      <c r="C189" s="304">
        <v>6571651.8462631181</v>
      </c>
      <c r="D189" s="167">
        <v>4642992.9080809699</v>
      </c>
      <c r="E189" s="167">
        <v>2039832.4276491953</v>
      </c>
      <c r="F189" s="167">
        <v>763.41020902849777</v>
      </c>
      <c r="G189" s="304">
        <f>Verokompensaatiot[[#This Row],[Jäljelle jäävät korvaukset vuosilta 2010-2023, €]]+Verokompensaatiot[[#This Row],[Veromenetysten korvaus 2024]]</f>
        <v>2040595.8378582238</v>
      </c>
    </row>
    <row r="190" spans="1:7" x14ac:dyDescent="0.25">
      <c r="A190" s="32">
        <v>601</v>
      </c>
      <c r="B190" s="13" t="s">
        <v>196</v>
      </c>
      <c r="C190" s="304">
        <v>2851283.9119949746</v>
      </c>
      <c r="D190" s="167">
        <v>2000024.0693749515</v>
      </c>
      <c r="E190" s="167">
        <v>858001.98963607987</v>
      </c>
      <c r="F190" s="167">
        <v>-147.54206033757691</v>
      </c>
      <c r="G190" s="304">
        <f>Verokompensaatiot[[#This Row],[Jäljelle jäävät korvaukset vuosilta 2010-2023, €]]+Verokompensaatiot[[#This Row],[Veromenetysten korvaus 2024]]</f>
        <v>857854.44757574226</v>
      </c>
    </row>
    <row r="191" spans="1:7" x14ac:dyDescent="0.25">
      <c r="A191" s="32">
        <v>604</v>
      </c>
      <c r="B191" s="13" t="s">
        <v>197</v>
      </c>
      <c r="C191" s="304">
        <v>6989818.8039682005</v>
      </c>
      <c r="D191" s="167">
        <v>4894732.8317879289</v>
      </c>
      <c r="E191" s="167">
        <v>2135859.3612966966</v>
      </c>
      <c r="F191" s="167">
        <v>-16198.816704595545</v>
      </c>
      <c r="G191" s="304">
        <f>Verokompensaatiot[[#This Row],[Jäljelle jäävät korvaukset vuosilta 2010-2023, €]]+Verokompensaatiot[[#This Row],[Veromenetysten korvaus 2024]]</f>
        <v>2119660.5445921011</v>
      </c>
    </row>
    <row r="192" spans="1:7" x14ac:dyDescent="0.25">
      <c r="A192" s="32">
        <v>607</v>
      </c>
      <c r="B192" s="13" t="s">
        <v>198</v>
      </c>
      <c r="C192" s="304">
        <v>3112439.243659813</v>
      </c>
      <c r="D192" s="167">
        <v>2188412.3900996349</v>
      </c>
      <c r="E192" s="167">
        <v>938647.58690160885</v>
      </c>
      <c r="F192" s="167">
        <v>-5764.2108516378266</v>
      </c>
      <c r="G192" s="304">
        <f>Verokompensaatiot[[#This Row],[Jäljelle jäävät korvaukset vuosilta 2010-2023, €]]+Verokompensaatiot[[#This Row],[Veromenetysten korvaus 2024]]</f>
        <v>932883.37604997098</v>
      </c>
    </row>
    <row r="193" spans="1:7" x14ac:dyDescent="0.25">
      <c r="A193" s="32">
        <v>608</v>
      </c>
      <c r="B193" s="13" t="s">
        <v>199</v>
      </c>
      <c r="C193" s="304">
        <v>1405667.3919847857</v>
      </c>
      <c r="D193" s="167">
        <v>986354.85731287557</v>
      </c>
      <c r="E193" s="167">
        <v>418388.12446064875</v>
      </c>
      <c r="F193" s="167">
        <v>-5103.6667095825051</v>
      </c>
      <c r="G193" s="304">
        <f>Verokompensaatiot[[#This Row],[Jäljelle jäävät korvaukset vuosilta 2010-2023, €]]+Verokompensaatiot[[#This Row],[Veromenetysten korvaus 2024]]</f>
        <v>413284.45775106625</v>
      </c>
    </row>
    <row r="194" spans="1:7" x14ac:dyDescent="0.25">
      <c r="A194" s="32">
        <v>609</v>
      </c>
      <c r="B194" s="13" t="s">
        <v>200</v>
      </c>
      <c r="C194" s="304">
        <v>44484112.501570858</v>
      </c>
      <c r="D194" s="167">
        <v>31187181.278298102</v>
      </c>
      <c r="E194" s="167">
        <v>13537031.482079029</v>
      </c>
      <c r="F194" s="167">
        <v>5330.3636550249103</v>
      </c>
      <c r="G194" s="304">
        <f>Verokompensaatiot[[#This Row],[Jäljelle jäävät korvaukset vuosilta 2010-2023, €]]+Verokompensaatiot[[#This Row],[Veromenetysten korvaus 2024]]</f>
        <v>13542361.845734054</v>
      </c>
    </row>
    <row r="195" spans="1:7" x14ac:dyDescent="0.25">
      <c r="A195" s="305">
        <v>611</v>
      </c>
      <c r="B195" s="13" t="s">
        <v>201</v>
      </c>
      <c r="C195" s="304">
        <v>2545257.8799268892</v>
      </c>
      <c r="D195" s="167">
        <v>1767450.5229554954</v>
      </c>
      <c r="E195" s="167">
        <v>758884.41692466103</v>
      </c>
      <c r="F195" s="167">
        <v>-39242.977017067096</v>
      </c>
      <c r="G195" s="304">
        <f>Verokompensaatiot[[#This Row],[Jäljelle jäävät korvaukset vuosilta 2010-2023, €]]+Verokompensaatiot[[#This Row],[Veromenetysten korvaus 2024]]</f>
        <v>719641.43990759389</v>
      </c>
    </row>
    <row r="196" spans="1:7" x14ac:dyDescent="0.25">
      <c r="A196" s="32">
        <v>614</v>
      </c>
      <c r="B196" s="13" t="s">
        <v>202</v>
      </c>
      <c r="C196" s="304">
        <v>2511371.9910503761</v>
      </c>
      <c r="D196" s="167">
        <v>1762009.5115788241</v>
      </c>
      <c r="E196" s="167">
        <v>765773.22457206785</v>
      </c>
      <c r="F196" s="167">
        <v>3227.7093184630639</v>
      </c>
      <c r="G196" s="304">
        <f>Verokompensaatiot[[#This Row],[Jäljelle jäävät korvaukset vuosilta 2010-2023, €]]+Verokompensaatiot[[#This Row],[Veromenetysten korvaus 2024]]</f>
        <v>769000.93389053096</v>
      </c>
    </row>
    <row r="197" spans="1:7" x14ac:dyDescent="0.25">
      <c r="A197" s="32">
        <v>615</v>
      </c>
      <c r="B197" s="13" t="s">
        <v>203</v>
      </c>
      <c r="C197" s="304">
        <v>5221086.5938135087</v>
      </c>
      <c r="D197" s="167">
        <v>3659338.447053975</v>
      </c>
      <c r="E197" s="167">
        <v>1559906.3044823692</v>
      </c>
      <c r="F197" s="167">
        <v>-2839.2779425589997</v>
      </c>
      <c r="G197" s="304">
        <f>Verokompensaatiot[[#This Row],[Jäljelle jäävät korvaukset vuosilta 2010-2023, €]]+Verokompensaatiot[[#This Row],[Veromenetysten korvaus 2024]]</f>
        <v>1557067.0265398102</v>
      </c>
    </row>
    <row r="198" spans="1:7" x14ac:dyDescent="0.25">
      <c r="A198" s="32">
        <v>616</v>
      </c>
      <c r="B198" s="13" t="s">
        <v>204</v>
      </c>
      <c r="C198" s="304">
        <v>1292811.6487046531</v>
      </c>
      <c r="D198" s="167">
        <v>905315.39078325802</v>
      </c>
      <c r="E198" s="167">
        <v>391264.80938673951</v>
      </c>
      <c r="F198" s="167">
        <v>-11116.095694455018</v>
      </c>
      <c r="G198" s="304">
        <f>Verokompensaatiot[[#This Row],[Jäljelle jäävät korvaukset vuosilta 2010-2023, €]]+Verokompensaatiot[[#This Row],[Veromenetysten korvaus 2024]]</f>
        <v>380148.71369228448</v>
      </c>
    </row>
    <row r="199" spans="1:7" x14ac:dyDescent="0.25">
      <c r="A199" s="32">
        <v>619</v>
      </c>
      <c r="B199" s="13" t="s">
        <v>205</v>
      </c>
      <c r="C199" s="304">
        <v>2196943.5405581091</v>
      </c>
      <c r="D199" s="167">
        <v>1540380.6296431539</v>
      </c>
      <c r="E199" s="167">
        <v>692332.35488204192</v>
      </c>
      <c r="F199" s="167">
        <v>-3520.836632194194</v>
      </c>
      <c r="G199" s="304">
        <f>Verokompensaatiot[[#This Row],[Jäljelle jäävät korvaukset vuosilta 2010-2023, €]]+Verokompensaatiot[[#This Row],[Veromenetysten korvaus 2024]]</f>
        <v>688811.51824984769</v>
      </c>
    </row>
    <row r="200" spans="1:7" x14ac:dyDescent="0.25">
      <c r="A200" s="32">
        <v>620</v>
      </c>
      <c r="B200" s="13" t="s">
        <v>206</v>
      </c>
      <c r="C200" s="304">
        <v>1876367.064981536</v>
      </c>
      <c r="D200" s="167">
        <v>1317287.1108318733</v>
      </c>
      <c r="E200" s="167">
        <v>592880.19126909296</v>
      </c>
      <c r="F200" s="167">
        <v>-1875.5753370449092</v>
      </c>
      <c r="G200" s="304">
        <f>Verokompensaatiot[[#This Row],[Jäljelle jäävät korvaukset vuosilta 2010-2023, €]]+Verokompensaatiot[[#This Row],[Veromenetysten korvaus 2024]]</f>
        <v>591004.61593204807</v>
      </c>
    </row>
    <row r="201" spans="1:7" x14ac:dyDescent="0.25">
      <c r="A201" s="32">
        <v>623</v>
      </c>
      <c r="B201" s="13" t="s">
        <v>207</v>
      </c>
      <c r="C201" s="304">
        <v>1577366.9322103851</v>
      </c>
      <c r="D201" s="167">
        <v>1105002.0661319352</v>
      </c>
      <c r="E201" s="167">
        <v>477548.71115935524</v>
      </c>
      <c r="F201" s="167">
        <v>-3011.6420900786516</v>
      </c>
      <c r="G201" s="304">
        <f>Verokompensaatiot[[#This Row],[Jäljelle jäävät korvaukset vuosilta 2010-2023, €]]+Verokompensaatiot[[#This Row],[Veromenetysten korvaus 2024]]</f>
        <v>474537.06906927656</v>
      </c>
    </row>
    <row r="202" spans="1:7" x14ac:dyDescent="0.25">
      <c r="A202" s="32">
        <v>624</v>
      </c>
      <c r="B202" s="13" t="s">
        <v>208</v>
      </c>
      <c r="C202" s="304">
        <v>2449622.2608153801</v>
      </c>
      <c r="D202" s="167">
        <v>1714011.8763148179</v>
      </c>
      <c r="E202" s="167">
        <v>739756.86131195817</v>
      </c>
      <c r="F202" s="167">
        <v>-25112.735155243034</v>
      </c>
      <c r="G202" s="304">
        <f>Verokompensaatiot[[#This Row],[Jäljelle jäävät korvaukset vuosilta 2010-2023, €]]+Verokompensaatiot[[#This Row],[Veromenetysten korvaus 2024]]</f>
        <v>714644.12615671509</v>
      </c>
    </row>
    <row r="203" spans="1:7" x14ac:dyDescent="0.25">
      <c r="A203" s="32">
        <v>625</v>
      </c>
      <c r="B203" s="13" t="s">
        <v>209</v>
      </c>
      <c r="C203" s="304">
        <v>1828466.6358563174</v>
      </c>
      <c r="D203" s="167">
        <v>1281895.2705825923</v>
      </c>
      <c r="E203" s="167">
        <v>563298.79902610555</v>
      </c>
      <c r="F203" s="167">
        <v>-6041.3908384857286</v>
      </c>
      <c r="G203" s="304">
        <f>Verokompensaatiot[[#This Row],[Jäljelle jäävät korvaukset vuosilta 2010-2023, €]]+Verokompensaatiot[[#This Row],[Veromenetysten korvaus 2024]]</f>
        <v>557257.40818761988</v>
      </c>
    </row>
    <row r="204" spans="1:7" x14ac:dyDescent="0.25">
      <c r="A204" s="32">
        <v>626</v>
      </c>
      <c r="B204" s="13" t="s">
        <v>210</v>
      </c>
      <c r="C204" s="304">
        <v>3206852.2334686713</v>
      </c>
      <c r="D204" s="167">
        <v>2251757.7585437195</v>
      </c>
      <c r="E204" s="167">
        <v>958856.20401978446</v>
      </c>
      <c r="F204" s="167">
        <v>-913.8016317605834</v>
      </c>
      <c r="G204" s="304">
        <f>Verokompensaatiot[[#This Row],[Jäljelle jäävät korvaukset vuosilta 2010-2023, €]]+Verokompensaatiot[[#This Row],[Veromenetysten korvaus 2024]]</f>
        <v>957942.40238802391</v>
      </c>
    </row>
    <row r="205" spans="1:7" x14ac:dyDescent="0.25">
      <c r="A205" s="32">
        <v>630</v>
      </c>
      <c r="B205" s="13" t="s">
        <v>211</v>
      </c>
      <c r="C205" s="304">
        <v>958683.07615972531</v>
      </c>
      <c r="D205" s="167">
        <v>673878.83929164964</v>
      </c>
      <c r="E205" s="167">
        <v>293457.79005564051</v>
      </c>
      <c r="F205" s="167">
        <v>1582.1644145842192</v>
      </c>
      <c r="G205" s="304">
        <f>Verokompensaatiot[[#This Row],[Jäljelle jäävät korvaukset vuosilta 2010-2023, €]]+Verokompensaatiot[[#This Row],[Veromenetysten korvaus 2024]]</f>
        <v>295039.95447022474</v>
      </c>
    </row>
    <row r="206" spans="1:7" x14ac:dyDescent="0.25">
      <c r="A206" s="32">
        <v>631</v>
      </c>
      <c r="B206" s="13" t="s">
        <v>212</v>
      </c>
      <c r="C206" s="304">
        <v>1171467.4070434477</v>
      </c>
      <c r="D206" s="167">
        <v>827211.0063643977</v>
      </c>
      <c r="E206" s="167">
        <v>344417.13611322758</v>
      </c>
      <c r="F206" s="167">
        <v>-11167.013262571138</v>
      </c>
      <c r="G206" s="304">
        <f>Verokompensaatiot[[#This Row],[Jäljelle jäävät korvaukset vuosilta 2010-2023, €]]+Verokompensaatiot[[#This Row],[Veromenetysten korvaus 2024]]</f>
        <v>333250.12285065645</v>
      </c>
    </row>
    <row r="207" spans="1:7" x14ac:dyDescent="0.25">
      <c r="A207" s="32">
        <v>635</v>
      </c>
      <c r="B207" s="13" t="s">
        <v>213</v>
      </c>
      <c r="C207" s="304">
        <v>4230799.6860099016</v>
      </c>
      <c r="D207" s="167">
        <v>2973904.4651243165</v>
      </c>
      <c r="E207" s="167">
        <v>1272187.3641265314</v>
      </c>
      <c r="F207" s="167">
        <v>-33444.399860024489</v>
      </c>
      <c r="G207" s="304">
        <f>Verokompensaatiot[[#This Row],[Jäljelle jäävät korvaukset vuosilta 2010-2023, €]]+Verokompensaatiot[[#This Row],[Veromenetysten korvaus 2024]]</f>
        <v>1238742.964266507</v>
      </c>
    </row>
    <row r="208" spans="1:7" x14ac:dyDescent="0.25">
      <c r="A208" s="32">
        <v>636</v>
      </c>
      <c r="B208" s="13" t="s">
        <v>214</v>
      </c>
      <c r="C208" s="304">
        <v>5447874.7989777904</v>
      </c>
      <c r="D208" s="167">
        <v>3827683.5922113429</v>
      </c>
      <c r="E208" s="167">
        <v>1772192.3552646744</v>
      </c>
      <c r="F208" s="167">
        <v>-33709.773266676566</v>
      </c>
      <c r="G208" s="304">
        <f>Verokompensaatiot[[#This Row],[Jäljelle jäävät korvaukset vuosilta 2010-2023, €]]+Verokompensaatiot[[#This Row],[Veromenetysten korvaus 2024]]</f>
        <v>1738482.5819979978</v>
      </c>
    </row>
    <row r="209" spans="1:7" x14ac:dyDescent="0.25">
      <c r="A209" s="32">
        <v>638</v>
      </c>
      <c r="B209" s="13" t="s">
        <v>215</v>
      </c>
      <c r="C209" s="304">
        <v>23909998.660898998</v>
      </c>
      <c r="D209" s="167">
        <v>16523728.636811676</v>
      </c>
      <c r="E209" s="167">
        <v>7464233.6631018911</v>
      </c>
      <c r="F209" s="167">
        <v>-139313.11942067801</v>
      </c>
      <c r="G209" s="304">
        <f>Verokompensaatiot[[#This Row],[Jäljelle jäävät korvaukset vuosilta 2010-2023, €]]+Verokompensaatiot[[#This Row],[Veromenetysten korvaus 2024]]</f>
        <v>7324920.5436812127</v>
      </c>
    </row>
    <row r="210" spans="1:7" x14ac:dyDescent="0.25">
      <c r="A210" s="32">
        <v>678</v>
      </c>
      <c r="B210" s="13" t="s">
        <v>216</v>
      </c>
      <c r="C210" s="304">
        <v>11512355.546443632</v>
      </c>
      <c r="D210" s="167">
        <v>8078632.8736491883</v>
      </c>
      <c r="E210" s="167">
        <v>3472366.0037305513</v>
      </c>
      <c r="F210" s="167">
        <v>-17280.547611528971</v>
      </c>
      <c r="G210" s="304">
        <f>Verokompensaatiot[[#This Row],[Jäljelle jäävät korvaukset vuosilta 2010-2023, €]]+Verokompensaatiot[[#This Row],[Veromenetysten korvaus 2024]]</f>
        <v>3455085.4561190223</v>
      </c>
    </row>
    <row r="211" spans="1:7" x14ac:dyDescent="0.25">
      <c r="A211" s="32">
        <v>680</v>
      </c>
      <c r="B211" s="13" t="s">
        <v>217</v>
      </c>
      <c r="C211" s="304">
        <v>11231204.048889538</v>
      </c>
      <c r="D211" s="167">
        <v>7874479.2508955114</v>
      </c>
      <c r="E211" s="167">
        <v>3437295.6144646946</v>
      </c>
      <c r="F211" s="167">
        <v>-8876.3631779418429</v>
      </c>
      <c r="G211" s="304">
        <f>Verokompensaatiot[[#This Row],[Jäljelle jäävät korvaukset vuosilta 2010-2023, €]]+Verokompensaatiot[[#This Row],[Veromenetysten korvaus 2024]]</f>
        <v>3428419.251286753</v>
      </c>
    </row>
    <row r="212" spans="1:7" x14ac:dyDescent="0.25">
      <c r="A212" s="32">
        <v>681</v>
      </c>
      <c r="B212" s="13" t="s">
        <v>218</v>
      </c>
      <c r="C212" s="304">
        <v>2598499.5604641046</v>
      </c>
      <c r="D212" s="167">
        <v>1823939.4410390346</v>
      </c>
      <c r="E212" s="167">
        <v>805669.3802147815</v>
      </c>
      <c r="F212" s="167">
        <v>-3647.2257864315234</v>
      </c>
      <c r="G212" s="304">
        <f>Verokompensaatiot[[#This Row],[Jäljelle jäävät korvaukset vuosilta 2010-2023, €]]+Verokompensaatiot[[#This Row],[Veromenetysten korvaus 2024]]</f>
        <v>802022.15442834992</v>
      </c>
    </row>
    <row r="213" spans="1:7" x14ac:dyDescent="0.25">
      <c r="A213" s="32">
        <v>683</v>
      </c>
      <c r="B213" s="13" t="s">
        <v>219</v>
      </c>
      <c r="C213" s="304">
        <v>2518931.3987886487</v>
      </c>
      <c r="D213" s="167">
        <v>1764990.8725029549</v>
      </c>
      <c r="E213" s="167">
        <v>759963.97848509136</v>
      </c>
      <c r="F213" s="167">
        <v>2195.8263855824698</v>
      </c>
      <c r="G213" s="304">
        <f>Verokompensaatiot[[#This Row],[Jäljelle jäävät korvaukset vuosilta 2010-2023, €]]+Verokompensaatiot[[#This Row],[Veromenetysten korvaus 2024]]</f>
        <v>762159.8048706738</v>
      </c>
    </row>
    <row r="214" spans="1:7" x14ac:dyDescent="0.25">
      <c r="A214" s="32">
        <v>684</v>
      </c>
      <c r="B214" s="13" t="s">
        <v>220</v>
      </c>
      <c r="C214" s="304">
        <v>23225148.269903205</v>
      </c>
      <c r="D214" s="167">
        <v>16276110.470209239</v>
      </c>
      <c r="E214" s="167">
        <v>7040812.967825627</v>
      </c>
      <c r="F214" s="167">
        <v>-46326.868723353313</v>
      </c>
      <c r="G214" s="304">
        <f>Verokompensaatiot[[#This Row],[Jäljelle jäävät korvaukset vuosilta 2010-2023, €]]+Verokompensaatiot[[#This Row],[Veromenetysten korvaus 2024]]</f>
        <v>6994486.0991022736</v>
      </c>
    </row>
    <row r="215" spans="1:7" x14ac:dyDescent="0.25">
      <c r="A215" s="32">
        <v>686</v>
      </c>
      <c r="B215" s="13" t="s">
        <v>221</v>
      </c>
      <c r="C215" s="304">
        <v>2187127.0501605025</v>
      </c>
      <c r="D215" s="167">
        <v>1535448.4153805964</v>
      </c>
      <c r="E215" s="167">
        <v>672707.59369978006</v>
      </c>
      <c r="F215" s="167">
        <v>-5763.5498863852827</v>
      </c>
      <c r="G215" s="304">
        <f>Verokompensaatiot[[#This Row],[Jäljelle jäävät korvaukset vuosilta 2010-2023, €]]+Verokompensaatiot[[#This Row],[Veromenetysten korvaus 2024]]</f>
        <v>666944.04381339473</v>
      </c>
    </row>
    <row r="216" spans="1:7" x14ac:dyDescent="0.25">
      <c r="A216" s="32">
        <v>687</v>
      </c>
      <c r="B216" s="13" t="s">
        <v>222</v>
      </c>
      <c r="C216" s="304">
        <v>1255563.7386485457</v>
      </c>
      <c r="D216" s="167">
        <v>877337.92445017875</v>
      </c>
      <c r="E216" s="167">
        <v>376032.70872593054</v>
      </c>
      <c r="F216" s="167">
        <v>997.98261103500727</v>
      </c>
      <c r="G216" s="304">
        <f>Verokompensaatiot[[#This Row],[Jäljelle jäävät korvaukset vuosilta 2010-2023, €]]+Verokompensaatiot[[#This Row],[Veromenetysten korvaus 2024]]</f>
        <v>377030.69133696554</v>
      </c>
    </row>
    <row r="217" spans="1:7" x14ac:dyDescent="0.25">
      <c r="A217" s="32">
        <v>689</v>
      </c>
      <c r="B217" s="13" t="s">
        <v>223</v>
      </c>
      <c r="C217" s="304">
        <v>1983369.1363212909</v>
      </c>
      <c r="D217" s="167">
        <v>1387240.2582120111</v>
      </c>
      <c r="E217" s="167">
        <v>595411.99035538943</v>
      </c>
      <c r="F217" s="167">
        <v>-6980.7495428664679</v>
      </c>
      <c r="G217" s="304">
        <f>Verokompensaatiot[[#This Row],[Jäljelle jäävät korvaukset vuosilta 2010-2023, €]]+Verokompensaatiot[[#This Row],[Veromenetysten korvaus 2024]]</f>
        <v>588431.24081252294</v>
      </c>
    </row>
    <row r="218" spans="1:7" x14ac:dyDescent="0.25">
      <c r="A218" s="32">
        <v>691</v>
      </c>
      <c r="B218" s="13" t="s">
        <v>224</v>
      </c>
      <c r="C218" s="304">
        <v>1903613.2453114691</v>
      </c>
      <c r="D218" s="167">
        <v>1334610.6644693871</v>
      </c>
      <c r="E218" s="167">
        <v>640960.05842737365</v>
      </c>
      <c r="F218" s="167">
        <v>889.16465889832762</v>
      </c>
      <c r="G218" s="304">
        <f>Verokompensaatiot[[#This Row],[Jäljelle jäävät korvaukset vuosilta 2010-2023, €]]+Verokompensaatiot[[#This Row],[Veromenetysten korvaus 2024]]</f>
        <v>641849.22308627202</v>
      </c>
    </row>
    <row r="219" spans="1:7" x14ac:dyDescent="0.25">
      <c r="A219" s="32">
        <v>694</v>
      </c>
      <c r="B219" s="13" t="s">
        <v>225</v>
      </c>
      <c r="C219" s="304">
        <v>14009734.016563462</v>
      </c>
      <c r="D219" s="167">
        <v>9703244.7297688164</v>
      </c>
      <c r="E219" s="167">
        <v>4328850.2716077119</v>
      </c>
      <c r="F219" s="167">
        <v>-65207.639687632676</v>
      </c>
      <c r="G219" s="304">
        <f>Verokompensaatiot[[#This Row],[Jäljelle jäävät korvaukset vuosilta 2010-2023, €]]+Verokompensaatiot[[#This Row],[Veromenetysten korvaus 2024]]</f>
        <v>4263642.6319200788</v>
      </c>
    </row>
    <row r="220" spans="1:7" x14ac:dyDescent="0.25">
      <c r="A220" s="32">
        <v>697</v>
      </c>
      <c r="B220" s="13" t="s">
        <v>226</v>
      </c>
      <c r="C220" s="304">
        <v>971968.24665809888</v>
      </c>
      <c r="D220" s="167">
        <v>680470.55100912787</v>
      </c>
      <c r="E220" s="167">
        <v>294418.19818171416</v>
      </c>
      <c r="F220" s="167">
        <v>-4717.5566931582398</v>
      </c>
      <c r="G220" s="304">
        <f>Verokompensaatiot[[#This Row],[Jäljelle jäävät korvaukset vuosilta 2010-2023, €]]+Verokompensaatiot[[#This Row],[Veromenetysten korvaus 2024]]</f>
        <v>289700.64148855594</v>
      </c>
    </row>
    <row r="221" spans="1:7" x14ac:dyDescent="0.25">
      <c r="A221" s="32">
        <v>698</v>
      </c>
      <c r="B221" s="13" t="s">
        <v>227</v>
      </c>
      <c r="C221" s="304">
        <v>31761070.265235242</v>
      </c>
      <c r="D221" s="167">
        <v>22295780.799656238</v>
      </c>
      <c r="E221" s="167">
        <v>9602704.4680333622</v>
      </c>
      <c r="F221" s="167">
        <v>61591.119052694317</v>
      </c>
      <c r="G221" s="304">
        <f>Verokompensaatiot[[#This Row],[Jäljelle jäävät korvaukset vuosilta 2010-2023, €]]+Verokompensaatiot[[#This Row],[Veromenetysten korvaus 2024]]</f>
        <v>9664295.5870860573</v>
      </c>
    </row>
    <row r="222" spans="1:7" x14ac:dyDescent="0.25">
      <c r="A222" s="32">
        <v>700</v>
      </c>
      <c r="B222" s="13" t="s">
        <v>228</v>
      </c>
      <c r="C222" s="304">
        <v>2773844.493138378</v>
      </c>
      <c r="D222" s="167">
        <v>1953346.4570390568</v>
      </c>
      <c r="E222" s="167">
        <v>815623.78408988658</v>
      </c>
      <c r="F222" s="167">
        <v>-25084.569847599741</v>
      </c>
      <c r="G222" s="304">
        <f>Verokompensaatiot[[#This Row],[Jäljelle jäävät korvaukset vuosilta 2010-2023, €]]+Verokompensaatiot[[#This Row],[Veromenetysten korvaus 2024]]</f>
        <v>790539.21424228686</v>
      </c>
    </row>
    <row r="223" spans="1:7" x14ac:dyDescent="0.25">
      <c r="A223" s="32">
        <v>702</v>
      </c>
      <c r="B223" s="13" t="s">
        <v>229</v>
      </c>
      <c r="C223" s="304">
        <v>2990419.5005834214</v>
      </c>
      <c r="D223" s="167">
        <v>2097173.1570080901</v>
      </c>
      <c r="E223" s="167">
        <v>910151.59470414324</v>
      </c>
      <c r="F223" s="167">
        <v>-12482.508347875468</v>
      </c>
      <c r="G223" s="304">
        <f>Verokompensaatiot[[#This Row],[Jäljelle jäävät korvaukset vuosilta 2010-2023, €]]+Verokompensaatiot[[#This Row],[Veromenetysten korvaus 2024]]</f>
        <v>897669.0863562678</v>
      </c>
    </row>
    <row r="224" spans="1:7" x14ac:dyDescent="0.25">
      <c r="A224" s="32">
        <v>704</v>
      </c>
      <c r="B224" s="13" t="s">
        <v>230</v>
      </c>
      <c r="C224" s="304">
        <v>2868551.7854358489</v>
      </c>
      <c r="D224" s="167">
        <v>2022669.9047249178</v>
      </c>
      <c r="E224" s="167">
        <v>871842.56580709014</v>
      </c>
      <c r="F224" s="167">
        <v>-24726.130465027702</v>
      </c>
      <c r="G224" s="304">
        <f>Verokompensaatiot[[#This Row],[Jäljelle jäävät korvaukset vuosilta 2010-2023, €]]+Verokompensaatiot[[#This Row],[Veromenetysten korvaus 2024]]</f>
        <v>847116.4353420625</v>
      </c>
    </row>
    <row r="225" spans="1:7" x14ac:dyDescent="0.25">
      <c r="A225" s="32">
        <v>707</v>
      </c>
      <c r="B225" s="13" t="s">
        <v>231</v>
      </c>
      <c r="C225" s="304">
        <v>1721685.9576449182</v>
      </c>
      <c r="D225" s="167">
        <v>1208350.8684975533</v>
      </c>
      <c r="E225" s="167">
        <v>524427.44226363301</v>
      </c>
      <c r="F225" s="167">
        <v>-44.61667030094759</v>
      </c>
      <c r="G225" s="304">
        <f>Verokompensaatiot[[#This Row],[Jäljelle jäävät korvaukset vuosilta 2010-2023, €]]+Verokompensaatiot[[#This Row],[Veromenetysten korvaus 2024]]</f>
        <v>524382.82559333206</v>
      </c>
    </row>
    <row r="226" spans="1:7" x14ac:dyDescent="0.25">
      <c r="A226" s="32">
        <v>710</v>
      </c>
      <c r="B226" s="13" t="s">
        <v>232</v>
      </c>
      <c r="C226" s="304">
        <v>16051973.669276308</v>
      </c>
      <c r="D226" s="167">
        <v>11229907.091119945</v>
      </c>
      <c r="E226" s="167">
        <v>4902020.8825135343</v>
      </c>
      <c r="F226" s="167">
        <v>-93203.810375645218</v>
      </c>
      <c r="G226" s="304">
        <f>Verokompensaatiot[[#This Row],[Jäljelle jäävät korvaukset vuosilta 2010-2023, €]]+Verokompensaatiot[[#This Row],[Veromenetysten korvaus 2024]]</f>
        <v>4808817.0721378895</v>
      </c>
    </row>
    <row r="227" spans="1:7" x14ac:dyDescent="0.25">
      <c r="A227" s="32">
        <v>729</v>
      </c>
      <c r="B227" s="13" t="s">
        <v>233</v>
      </c>
      <c r="C227" s="304">
        <v>6306202.7515819687</v>
      </c>
      <c r="D227" s="167">
        <v>4419896.2503372263</v>
      </c>
      <c r="E227" s="167">
        <v>1905196.3208219288</v>
      </c>
      <c r="F227" s="167">
        <v>-22058.211785798332</v>
      </c>
      <c r="G227" s="304">
        <f>Verokompensaatiot[[#This Row],[Jäljelle jäävät korvaukset vuosilta 2010-2023, €]]+Verokompensaatiot[[#This Row],[Veromenetysten korvaus 2024]]</f>
        <v>1883138.1090361304</v>
      </c>
    </row>
    <row r="228" spans="1:7" x14ac:dyDescent="0.25">
      <c r="A228" s="32">
        <v>732</v>
      </c>
      <c r="B228" s="13" t="s">
        <v>234</v>
      </c>
      <c r="C228" s="304">
        <v>2488892.0303752562</v>
      </c>
      <c r="D228" s="167">
        <v>1744840.8980819618</v>
      </c>
      <c r="E228" s="167">
        <v>755675.73850250035</v>
      </c>
      <c r="F228" s="167">
        <v>1465.7189432671148</v>
      </c>
      <c r="G228" s="304">
        <f>Verokompensaatiot[[#This Row],[Jäljelle jäävät korvaukset vuosilta 2010-2023, €]]+Verokompensaatiot[[#This Row],[Veromenetysten korvaus 2024]]</f>
        <v>757141.45744576748</v>
      </c>
    </row>
    <row r="229" spans="1:7" x14ac:dyDescent="0.25">
      <c r="A229" s="32">
        <v>734</v>
      </c>
      <c r="B229" s="13" t="s">
        <v>235</v>
      </c>
      <c r="C229" s="304">
        <v>30209926.755465154</v>
      </c>
      <c r="D229" s="167">
        <v>21132009.225452807</v>
      </c>
      <c r="E229" s="167">
        <v>9273826.570309896</v>
      </c>
      <c r="F229" s="167">
        <v>-140622.93085031488</v>
      </c>
      <c r="G229" s="304">
        <f>Verokompensaatiot[[#This Row],[Jäljelle jäävät korvaukset vuosilta 2010-2023, €]]+Verokompensaatiot[[#This Row],[Veromenetysten korvaus 2024]]</f>
        <v>9133203.639459582</v>
      </c>
    </row>
    <row r="230" spans="1:7" x14ac:dyDescent="0.25">
      <c r="A230" s="32">
        <v>738</v>
      </c>
      <c r="B230" s="13" t="s">
        <v>236</v>
      </c>
      <c r="C230" s="304">
        <v>1915189.9029749373</v>
      </c>
      <c r="D230" s="167">
        <v>1343363.4337225633</v>
      </c>
      <c r="E230" s="167">
        <v>584899.15882966924</v>
      </c>
      <c r="F230" s="167">
        <v>-15128.506439010893</v>
      </c>
      <c r="G230" s="304">
        <f>Verokompensaatiot[[#This Row],[Jäljelle jäävät korvaukset vuosilta 2010-2023, €]]+Verokompensaatiot[[#This Row],[Veromenetysten korvaus 2024]]</f>
        <v>569770.65239065839</v>
      </c>
    </row>
    <row r="231" spans="1:7" x14ac:dyDescent="0.25">
      <c r="A231" s="32">
        <v>739</v>
      </c>
      <c r="B231" s="13" t="s">
        <v>237</v>
      </c>
      <c r="C231" s="304">
        <v>2424447.1275602533</v>
      </c>
      <c r="D231" s="167">
        <v>1701388.8589313866</v>
      </c>
      <c r="E231" s="167">
        <v>719684.4299765157</v>
      </c>
      <c r="F231" s="167">
        <v>-15399.730164890145</v>
      </c>
      <c r="G231" s="304">
        <f>Verokompensaatiot[[#This Row],[Jäljelle jäävät korvaukset vuosilta 2010-2023, €]]+Verokompensaatiot[[#This Row],[Veromenetysten korvaus 2024]]</f>
        <v>704284.69981162553</v>
      </c>
    </row>
    <row r="232" spans="1:7" x14ac:dyDescent="0.25">
      <c r="A232" s="32">
        <v>740</v>
      </c>
      <c r="B232" s="13" t="s">
        <v>238</v>
      </c>
      <c r="C232" s="304">
        <v>20355049.122418426</v>
      </c>
      <c r="D232" s="167">
        <v>14288904.142906262</v>
      </c>
      <c r="E232" s="167">
        <v>6155499.2061898317</v>
      </c>
      <c r="F232" s="167">
        <v>-3462.5217500497383</v>
      </c>
      <c r="G232" s="304">
        <f>Verokompensaatiot[[#This Row],[Jäljelle jäävät korvaukset vuosilta 2010-2023, €]]+Verokompensaatiot[[#This Row],[Veromenetysten korvaus 2024]]</f>
        <v>6152036.6844397821</v>
      </c>
    </row>
    <row r="233" spans="1:7" x14ac:dyDescent="0.25">
      <c r="A233" s="32">
        <v>742</v>
      </c>
      <c r="B233" s="13" t="s">
        <v>239</v>
      </c>
      <c r="C233" s="304">
        <v>760117.69443824957</v>
      </c>
      <c r="D233" s="167">
        <v>533029.80120348418</v>
      </c>
      <c r="E233" s="167">
        <v>225038.02043149644</v>
      </c>
      <c r="F233" s="167">
        <v>2775.6352535470601</v>
      </c>
      <c r="G233" s="304">
        <f>Verokompensaatiot[[#This Row],[Jäljelle jäävät korvaukset vuosilta 2010-2023, €]]+Verokompensaatiot[[#This Row],[Veromenetysten korvaus 2024]]</f>
        <v>227813.65568504349</v>
      </c>
    </row>
    <row r="234" spans="1:7" x14ac:dyDescent="0.25">
      <c r="A234" s="32">
        <v>743</v>
      </c>
      <c r="B234" s="13" t="s">
        <v>240</v>
      </c>
      <c r="C234" s="304">
        <v>32369501.429993518</v>
      </c>
      <c r="D234" s="167">
        <v>22750470.573308073</v>
      </c>
      <c r="E234" s="167">
        <v>9945565.9278010912</v>
      </c>
      <c r="F234" s="167">
        <v>-53755.976626312869</v>
      </c>
      <c r="G234" s="304">
        <f>Verokompensaatiot[[#This Row],[Jäljelle jäävät korvaukset vuosilta 2010-2023, €]]+Verokompensaatiot[[#This Row],[Veromenetysten korvaus 2024]]</f>
        <v>9891809.9511747789</v>
      </c>
    </row>
    <row r="235" spans="1:7" x14ac:dyDescent="0.25">
      <c r="A235" s="32">
        <v>746</v>
      </c>
      <c r="B235" s="13" t="s">
        <v>241</v>
      </c>
      <c r="C235" s="304">
        <v>2965832.681737382</v>
      </c>
      <c r="D235" s="167">
        <v>2086274.2848583567</v>
      </c>
      <c r="E235" s="167">
        <v>923550.17904456658</v>
      </c>
      <c r="F235" s="167">
        <v>3487.6826948098169</v>
      </c>
      <c r="G235" s="304">
        <f>Verokompensaatiot[[#This Row],[Jäljelle jäävät korvaukset vuosilta 2010-2023, €]]+Verokompensaatiot[[#This Row],[Veromenetysten korvaus 2024]]</f>
        <v>927037.86173937644</v>
      </c>
    </row>
    <row r="236" spans="1:7" x14ac:dyDescent="0.25">
      <c r="A236" s="32">
        <v>747</v>
      </c>
      <c r="B236" s="13" t="s">
        <v>242</v>
      </c>
      <c r="C236" s="304">
        <v>1116998.2608955826</v>
      </c>
      <c r="D236" s="167">
        <v>784046.68247535359</v>
      </c>
      <c r="E236" s="167">
        <v>336015.46016985853</v>
      </c>
      <c r="F236" s="167">
        <v>-923.87301867191536</v>
      </c>
      <c r="G236" s="304">
        <f>Verokompensaatiot[[#This Row],[Jäljelle jäävät korvaukset vuosilta 2010-2023, €]]+Verokompensaatiot[[#This Row],[Veromenetysten korvaus 2024]]</f>
        <v>335091.5871511866</v>
      </c>
    </row>
    <row r="237" spans="1:7" x14ac:dyDescent="0.25">
      <c r="A237" s="32">
        <v>748</v>
      </c>
      <c r="B237" s="13" t="s">
        <v>243</v>
      </c>
      <c r="C237" s="304">
        <v>3237607.5872490415</v>
      </c>
      <c r="D237" s="167">
        <v>2269453.851386237</v>
      </c>
      <c r="E237" s="167">
        <v>1025424.8215553551</v>
      </c>
      <c r="F237" s="167">
        <v>-9744.5270485501187</v>
      </c>
      <c r="G237" s="304">
        <f>Verokompensaatiot[[#This Row],[Jäljelle jäävät korvaukset vuosilta 2010-2023, €]]+Verokompensaatiot[[#This Row],[Veromenetysten korvaus 2024]]</f>
        <v>1015680.294506805</v>
      </c>
    </row>
    <row r="238" spans="1:7" x14ac:dyDescent="0.25">
      <c r="A238" s="32">
        <v>749</v>
      </c>
      <c r="B238" s="13" t="s">
        <v>244</v>
      </c>
      <c r="C238" s="304">
        <v>10171111.007828463</v>
      </c>
      <c r="D238" s="167">
        <v>7132932.7635704437</v>
      </c>
      <c r="E238" s="167">
        <v>3085504.7920736158</v>
      </c>
      <c r="F238" s="167">
        <v>-65483.638688530249</v>
      </c>
      <c r="G238" s="304">
        <f>Verokompensaatiot[[#This Row],[Jäljelle jäävät korvaukset vuosilta 2010-2023, €]]+Verokompensaatiot[[#This Row],[Veromenetysten korvaus 2024]]</f>
        <v>3020021.1533850855</v>
      </c>
    </row>
    <row r="239" spans="1:7" x14ac:dyDescent="0.25">
      <c r="A239" s="32">
        <v>751</v>
      </c>
      <c r="B239" s="13" t="s">
        <v>245</v>
      </c>
      <c r="C239" s="304">
        <v>1765546.7622344922</v>
      </c>
      <c r="D239" s="167">
        <v>1237889.3637190198</v>
      </c>
      <c r="E239" s="167">
        <v>521520.347331553</v>
      </c>
      <c r="F239" s="167">
        <v>-16143.542302261176</v>
      </c>
      <c r="G239" s="304">
        <f>Verokompensaatiot[[#This Row],[Jäljelle jäävät korvaukset vuosilta 2010-2023, €]]+Verokompensaatiot[[#This Row],[Veromenetysten korvaus 2024]]</f>
        <v>505376.80502929183</v>
      </c>
    </row>
    <row r="240" spans="1:7" x14ac:dyDescent="0.25">
      <c r="A240" s="32">
        <v>753</v>
      </c>
      <c r="B240" s="13" t="s">
        <v>246</v>
      </c>
      <c r="C240" s="304">
        <v>8181838.7585110879</v>
      </c>
      <c r="D240" s="167">
        <v>5677173.4762421548</v>
      </c>
      <c r="E240" s="167">
        <v>2530377.8872347632</v>
      </c>
      <c r="F240" s="167">
        <v>-54785.270209304406</v>
      </c>
      <c r="G240" s="304">
        <f>Verokompensaatiot[[#This Row],[Jäljelle jäävät korvaukset vuosilta 2010-2023, €]]+Verokompensaatiot[[#This Row],[Veromenetysten korvaus 2024]]</f>
        <v>2475592.6170254587</v>
      </c>
    </row>
    <row r="241" spans="1:7" x14ac:dyDescent="0.25">
      <c r="A241" s="32">
        <v>755</v>
      </c>
      <c r="B241" s="13" t="s">
        <v>247</v>
      </c>
      <c r="C241" s="304">
        <v>3038323.0277892426</v>
      </c>
      <c r="D241" s="167">
        <v>2118261.7021271167</v>
      </c>
      <c r="E241" s="167">
        <v>912800.49977479735</v>
      </c>
      <c r="F241" s="167">
        <v>-43903.329861416343</v>
      </c>
      <c r="G241" s="304">
        <f>Verokompensaatiot[[#This Row],[Jäljelle jäävät korvaukset vuosilta 2010-2023, €]]+Verokompensaatiot[[#This Row],[Veromenetysten korvaus 2024]]</f>
        <v>868897.16991338099</v>
      </c>
    </row>
    <row r="242" spans="1:7" x14ac:dyDescent="0.25">
      <c r="A242" s="32">
        <v>758</v>
      </c>
      <c r="B242" s="13" t="s">
        <v>248</v>
      </c>
      <c r="C242" s="304">
        <v>5054979.3097698623</v>
      </c>
      <c r="D242" s="167">
        <v>3532799.0221280023</v>
      </c>
      <c r="E242" s="167">
        <v>1522016.359015387</v>
      </c>
      <c r="F242" s="167">
        <v>-10508.418054106198</v>
      </c>
      <c r="G242" s="304">
        <f>Verokompensaatiot[[#This Row],[Jäljelle jäävät korvaukset vuosilta 2010-2023, €]]+Verokompensaatiot[[#This Row],[Veromenetysten korvaus 2024]]</f>
        <v>1511507.9409612808</v>
      </c>
    </row>
    <row r="243" spans="1:7" x14ac:dyDescent="0.25">
      <c r="A243" s="32">
        <v>759</v>
      </c>
      <c r="B243" s="13" t="s">
        <v>249</v>
      </c>
      <c r="C243" s="304">
        <v>1554416.6734008971</v>
      </c>
      <c r="D243" s="167">
        <v>1091927.4358975545</v>
      </c>
      <c r="E243" s="167">
        <v>487637.29880807875</v>
      </c>
      <c r="F243" s="167">
        <v>-665.12050297063706</v>
      </c>
      <c r="G243" s="304">
        <f>Verokompensaatiot[[#This Row],[Jäljelle jäävät korvaukset vuosilta 2010-2023, €]]+Verokompensaatiot[[#This Row],[Veromenetysten korvaus 2024]]</f>
        <v>486972.1783051081</v>
      </c>
    </row>
    <row r="244" spans="1:7" x14ac:dyDescent="0.25">
      <c r="A244" s="32">
        <v>761</v>
      </c>
      <c r="B244" s="13" t="s">
        <v>250</v>
      </c>
      <c r="C244" s="304">
        <v>5956096.5129892016</v>
      </c>
      <c r="D244" s="167">
        <v>4169339.5554828024</v>
      </c>
      <c r="E244" s="167">
        <v>1840449.4381827028</v>
      </c>
      <c r="F244" s="167">
        <v>-14516.78431071965</v>
      </c>
      <c r="G244" s="304">
        <f>Verokompensaatiot[[#This Row],[Jäljelle jäävät korvaukset vuosilta 2010-2023, €]]+Verokompensaatiot[[#This Row],[Veromenetysten korvaus 2024]]</f>
        <v>1825932.6538719831</v>
      </c>
    </row>
    <row r="245" spans="1:7" x14ac:dyDescent="0.25">
      <c r="A245" s="32">
        <v>762</v>
      </c>
      <c r="B245" s="13" t="s">
        <v>251</v>
      </c>
      <c r="C245" s="304">
        <v>2838254.8865405461</v>
      </c>
      <c r="D245" s="167">
        <v>1995370.3311661878</v>
      </c>
      <c r="E245" s="167">
        <v>890771.17347844271</v>
      </c>
      <c r="F245" s="167">
        <v>-5539.6239367263152</v>
      </c>
      <c r="G245" s="304">
        <f>Verokompensaatiot[[#This Row],[Jäljelle jäävät korvaukset vuosilta 2010-2023, €]]+Verokompensaatiot[[#This Row],[Veromenetysten korvaus 2024]]</f>
        <v>885231.54954171635</v>
      </c>
    </row>
    <row r="246" spans="1:7" x14ac:dyDescent="0.25">
      <c r="A246" s="32">
        <v>765</v>
      </c>
      <c r="B246" s="13" t="s">
        <v>252</v>
      </c>
      <c r="C246" s="304">
        <v>6263266.1937809037</v>
      </c>
      <c r="D246" s="167">
        <v>4395114.2104134681</v>
      </c>
      <c r="E246" s="167">
        <v>1887722.8527956754</v>
      </c>
      <c r="F246" s="167">
        <v>-25338.82072308183</v>
      </c>
      <c r="G246" s="304">
        <f>Verokompensaatiot[[#This Row],[Jäljelle jäävät korvaukset vuosilta 2010-2023, €]]+Verokompensaatiot[[#This Row],[Veromenetysten korvaus 2024]]</f>
        <v>1862384.0320725935</v>
      </c>
    </row>
    <row r="247" spans="1:7" x14ac:dyDescent="0.25">
      <c r="A247" s="32">
        <v>768</v>
      </c>
      <c r="B247" s="13" t="s">
        <v>253</v>
      </c>
      <c r="C247" s="304">
        <v>1888764.8482496762</v>
      </c>
      <c r="D247" s="167">
        <v>1325290.4920920224</v>
      </c>
      <c r="E247" s="167">
        <v>569415.54148617201</v>
      </c>
      <c r="F247" s="167">
        <v>-2063.4236582368912</v>
      </c>
      <c r="G247" s="304">
        <f>Verokompensaatiot[[#This Row],[Jäljelle jäävät korvaukset vuosilta 2010-2023, €]]+Verokompensaatiot[[#This Row],[Veromenetysten korvaus 2024]]</f>
        <v>567352.11782793514</v>
      </c>
    </row>
    <row r="248" spans="1:7" x14ac:dyDescent="0.25">
      <c r="A248" s="32">
        <v>777</v>
      </c>
      <c r="B248" s="13" t="s">
        <v>254</v>
      </c>
      <c r="C248" s="304">
        <v>5154800.7070890032</v>
      </c>
      <c r="D248" s="167">
        <v>3615022.197175011</v>
      </c>
      <c r="E248" s="167">
        <v>1559568.3935236624</v>
      </c>
      <c r="F248" s="167">
        <v>-246.56918531909105</v>
      </c>
      <c r="G248" s="304">
        <f>Verokompensaatiot[[#This Row],[Jäljelle jäävät korvaukset vuosilta 2010-2023, €]]+Verokompensaatiot[[#This Row],[Veromenetysten korvaus 2024]]</f>
        <v>1559321.8243383432</v>
      </c>
    </row>
    <row r="249" spans="1:7" x14ac:dyDescent="0.25">
      <c r="A249" s="32">
        <v>778</v>
      </c>
      <c r="B249" s="13" t="s">
        <v>255</v>
      </c>
      <c r="C249" s="304">
        <v>4490126.9750424102</v>
      </c>
      <c r="D249" s="167">
        <v>3150935.1993503687</v>
      </c>
      <c r="E249" s="167">
        <v>1365028.5224604667</v>
      </c>
      <c r="F249" s="167">
        <v>-5890.9047256729646</v>
      </c>
      <c r="G249" s="304">
        <f>Verokompensaatiot[[#This Row],[Jäljelle jäävät korvaukset vuosilta 2010-2023, €]]+Verokompensaatiot[[#This Row],[Veromenetysten korvaus 2024]]</f>
        <v>1359137.6177347938</v>
      </c>
    </row>
    <row r="250" spans="1:7" x14ac:dyDescent="0.25">
      <c r="A250" s="32">
        <v>781</v>
      </c>
      <c r="B250" s="13" t="s">
        <v>256</v>
      </c>
      <c r="C250" s="304">
        <v>2642846.6544762929</v>
      </c>
      <c r="D250" s="167">
        <v>1852723.242580995</v>
      </c>
      <c r="E250" s="167">
        <v>805419.18893994577</v>
      </c>
      <c r="F250" s="167">
        <v>-3269.1115672129708</v>
      </c>
      <c r="G250" s="304">
        <f>Verokompensaatiot[[#This Row],[Jäljelle jäävät korvaukset vuosilta 2010-2023, €]]+Verokompensaatiot[[#This Row],[Veromenetysten korvaus 2024]]</f>
        <v>802150.07737273281</v>
      </c>
    </row>
    <row r="251" spans="1:7" x14ac:dyDescent="0.25">
      <c r="A251" s="32">
        <v>783</v>
      </c>
      <c r="B251" s="13" t="s">
        <v>257</v>
      </c>
      <c r="C251" s="304">
        <v>4135763.3066697591</v>
      </c>
      <c r="D251" s="167">
        <v>2907169.1693065078</v>
      </c>
      <c r="E251" s="167">
        <v>1263911.4918444799</v>
      </c>
      <c r="F251" s="167">
        <v>-25297.668876097196</v>
      </c>
      <c r="G251" s="304">
        <f>Verokompensaatiot[[#This Row],[Jäljelle jäävät korvaukset vuosilta 2010-2023, €]]+Verokompensaatiot[[#This Row],[Veromenetysten korvaus 2024]]</f>
        <v>1238613.8229683826</v>
      </c>
    </row>
    <row r="252" spans="1:7" x14ac:dyDescent="0.25">
      <c r="A252" s="32">
        <v>785</v>
      </c>
      <c r="B252" s="13" t="s">
        <v>258</v>
      </c>
      <c r="C252" s="304">
        <v>1958875.3334883768</v>
      </c>
      <c r="D252" s="167">
        <v>1371848.1116550362</v>
      </c>
      <c r="E252" s="167">
        <v>638365.88914082851</v>
      </c>
      <c r="F252" s="167">
        <v>-1738.7571173005672</v>
      </c>
      <c r="G252" s="304">
        <f>Verokompensaatiot[[#This Row],[Jäljelle jäävät korvaukset vuosilta 2010-2023, €]]+Verokompensaatiot[[#This Row],[Veromenetysten korvaus 2024]]</f>
        <v>636627.13202352799</v>
      </c>
    </row>
    <row r="253" spans="1:7" x14ac:dyDescent="0.25">
      <c r="A253" s="32">
        <v>790</v>
      </c>
      <c r="B253" s="13" t="s">
        <v>259</v>
      </c>
      <c r="C253" s="304">
        <v>14795834.095750891</v>
      </c>
      <c r="D253" s="167">
        <v>10393376.626100179</v>
      </c>
      <c r="E253" s="167">
        <v>4475838.6949382462</v>
      </c>
      <c r="F253" s="167">
        <v>-97637.420714441367</v>
      </c>
      <c r="G253" s="304">
        <f>Verokompensaatiot[[#This Row],[Jäljelle jäävät korvaukset vuosilta 2010-2023, €]]+Verokompensaatiot[[#This Row],[Veromenetysten korvaus 2024]]</f>
        <v>4378201.2742238045</v>
      </c>
    </row>
    <row r="254" spans="1:7" x14ac:dyDescent="0.25">
      <c r="A254" s="32">
        <v>791</v>
      </c>
      <c r="B254" s="13" t="s">
        <v>260</v>
      </c>
      <c r="C254" s="304">
        <v>4054664.5666210842</v>
      </c>
      <c r="D254" s="167">
        <v>2843514.7785984869</v>
      </c>
      <c r="E254" s="167">
        <v>1262903.4928640015</v>
      </c>
      <c r="F254" s="167">
        <v>-3481.3071575720205</v>
      </c>
      <c r="G254" s="304">
        <f>Verokompensaatiot[[#This Row],[Jäljelle jäävät korvaukset vuosilta 2010-2023, €]]+Verokompensaatiot[[#This Row],[Veromenetysten korvaus 2024]]</f>
        <v>1259422.1857064294</v>
      </c>
    </row>
    <row r="255" spans="1:7" x14ac:dyDescent="0.25">
      <c r="A255" s="32">
        <v>831</v>
      </c>
      <c r="B255" s="13" t="s">
        <v>261</v>
      </c>
      <c r="C255" s="304">
        <v>2316145.1856104983</v>
      </c>
      <c r="D255" s="167">
        <v>1630304.1900245138</v>
      </c>
      <c r="E255" s="167">
        <v>695604.28385445755</v>
      </c>
      <c r="F255" s="167">
        <v>-18795.158042885178</v>
      </c>
      <c r="G255" s="304">
        <f>Verokompensaatiot[[#This Row],[Jäljelle jäävät korvaukset vuosilta 2010-2023, €]]+Verokompensaatiot[[#This Row],[Veromenetysten korvaus 2024]]</f>
        <v>676809.12581157242</v>
      </c>
    </row>
    <row r="256" spans="1:7" x14ac:dyDescent="0.25">
      <c r="A256" s="32">
        <v>832</v>
      </c>
      <c r="B256" s="13" t="s">
        <v>262</v>
      </c>
      <c r="C256" s="304">
        <v>2562167.0502761239</v>
      </c>
      <c r="D256" s="167">
        <v>1798074.6690510975</v>
      </c>
      <c r="E256" s="167">
        <v>765347.09521522536</v>
      </c>
      <c r="F256" s="167">
        <v>94.710858530927453</v>
      </c>
      <c r="G256" s="304">
        <f>Verokompensaatiot[[#This Row],[Jäljelle jäävät korvaukset vuosilta 2010-2023, €]]+Verokompensaatiot[[#This Row],[Veromenetysten korvaus 2024]]</f>
        <v>765441.80607375631</v>
      </c>
    </row>
    <row r="257" spans="1:7" x14ac:dyDescent="0.25">
      <c r="A257" s="32">
        <v>833</v>
      </c>
      <c r="B257" s="13" t="s">
        <v>263</v>
      </c>
      <c r="C257" s="304">
        <v>1103683.1998708695</v>
      </c>
      <c r="D257" s="167">
        <v>773995.57247688994</v>
      </c>
      <c r="E257" s="167">
        <v>342281.76810028055</v>
      </c>
      <c r="F257" s="167">
        <v>-7185.6569388959533</v>
      </c>
      <c r="G257" s="304">
        <f>Verokompensaatiot[[#This Row],[Jäljelle jäävät korvaukset vuosilta 2010-2023, €]]+Verokompensaatiot[[#This Row],[Veromenetysten korvaus 2024]]</f>
        <v>335096.11116138462</v>
      </c>
    </row>
    <row r="258" spans="1:7" x14ac:dyDescent="0.25">
      <c r="A258" s="32">
        <v>834</v>
      </c>
      <c r="B258" s="13" t="s">
        <v>264</v>
      </c>
      <c r="C258" s="304">
        <v>3708979.5918655051</v>
      </c>
      <c r="D258" s="167">
        <v>2609410.0476463553</v>
      </c>
      <c r="E258" s="167">
        <v>1113721.6941235559</v>
      </c>
      <c r="F258" s="167">
        <v>-24717.224699091807</v>
      </c>
      <c r="G258" s="304">
        <f>Verokompensaatiot[[#This Row],[Jäljelle jäävät korvaukset vuosilta 2010-2023, €]]+Verokompensaatiot[[#This Row],[Veromenetysten korvaus 2024]]</f>
        <v>1089004.469424464</v>
      </c>
    </row>
    <row r="259" spans="1:7" x14ac:dyDescent="0.25">
      <c r="A259" s="32">
        <v>837</v>
      </c>
      <c r="B259" s="13" t="s">
        <v>265</v>
      </c>
      <c r="C259" s="304">
        <v>117060643.86201537</v>
      </c>
      <c r="D259" s="167">
        <v>81865033.504743978</v>
      </c>
      <c r="E259" s="167">
        <v>36300023.396053225</v>
      </c>
      <c r="F259" s="167">
        <v>420076.98405097169</v>
      </c>
      <c r="G259" s="304">
        <f>Verokompensaatiot[[#This Row],[Jäljelle jäävät korvaukset vuosilta 2010-2023, €]]+Verokompensaatiot[[#This Row],[Veromenetysten korvaus 2024]]</f>
        <v>36720100.380104199</v>
      </c>
    </row>
    <row r="260" spans="1:7" x14ac:dyDescent="0.25">
      <c r="A260" s="32">
        <v>844</v>
      </c>
      <c r="B260" s="13" t="s">
        <v>266</v>
      </c>
      <c r="C260" s="304">
        <v>1211900.8783003301</v>
      </c>
      <c r="D260" s="167">
        <v>850327.49589453544</v>
      </c>
      <c r="E260" s="167">
        <v>367381.62735902192</v>
      </c>
      <c r="F260" s="167">
        <v>-8927.1742334659211</v>
      </c>
      <c r="G260" s="304">
        <f>Verokompensaatiot[[#This Row],[Jäljelle jäävät korvaukset vuosilta 2010-2023, €]]+Verokompensaatiot[[#This Row],[Veromenetysten korvaus 2024]]</f>
        <v>358454.453125556</v>
      </c>
    </row>
    <row r="261" spans="1:7" x14ac:dyDescent="0.25">
      <c r="A261" s="32">
        <v>845</v>
      </c>
      <c r="B261" s="13" t="s">
        <v>267</v>
      </c>
      <c r="C261" s="304">
        <v>1903717.6959708424</v>
      </c>
      <c r="D261" s="167">
        <v>1331868.4926218244</v>
      </c>
      <c r="E261" s="167">
        <v>595425.26634182339</v>
      </c>
      <c r="F261" s="167">
        <v>-5597.3370576055113</v>
      </c>
      <c r="G261" s="304">
        <f>Verokompensaatiot[[#This Row],[Jäljelle jäävät korvaukset vuosilta 2010-2023, €]]+Verokompensaatiot[[#This Row],[Veromenetysten korvaus 2024]]</f>
        <v>589827.92928421788</v>
      </c>
    </row>
    <row r="262" spans="1:7" x14ac:dyDescent="0.25">
      <c r="A262" s="32">
        <v>846</v>
      </c>
      <c r="B262" s="13" t="s">
        <v>268</v>
      </c>
      <c r="C262" s="304">
        <v>3738628.9424776365</v>
      </c>
      <c r="D262" s="167">
        <v>2627877.7801566725</v>
      </c>
      <c r="E262" s="167">
        <v>1137822.754602755</v>
      </c>
      <c r="F262" s="167">
        <v>355.49147906483813</v>
      </c>
      <c r="G262" s="304">
        <f>Verokompensaatiot[[#This Row],[Jäljelle jäävät korvaukset vuosilta 2010-2023, €]]+Verokompensaatiot[[#This Row],[Veromenetysten korvaus 2024]]</f>
        <v>1138178.2460818198</v>
      </c>
    </row>
    <row r="263" spans="1:7" x14ac:dyDescent="0.25">
      <c r="A263" s="32">
        <v>848</v>
      </c>
      <c r="B263" s="13" t="s">
        <v>269</v>
      </c>
      <c r="C263" s="304">
        <v>3181416.3734441213</v>
      </c>
      <c r="D263" s="167">
        <v>2231096.2699434785</v>
      </c>
      <c r="E263" s="167">
        <v>989321.16184801655</v>
      </c>
      <c r="F263" s="167">
        <v>-12471.088586874963</v>
      </c>
      <c r="G263" s="304">
        <f>Verokompensaatiot[[#This Row],[Jäljelle jäävät korvaukset vuosilta 2010-2023, €]]+Verokompensaatiot[[#This Row],[Veromenetysten korvaus 2024]]</f>
        <v>976850.07326114154</v>
      </c>
    </row>
    <row r="264" spans="1:7" x14ac:dyDescent="0.25">
      <c r="A264" s="32">
        <v>849</v>
      </c>
      <c r="B264" s="13" t="s">
        <v>270</v>
      </c>
      <c r="C264" s="304">
        <v>2165019.4841542882</v>
      </c>
      <c r="D264" s="167">
        <v>1517975.3511777897</v>
      </c>
      <c r="E264" s="167">
        <v>698965.11716177594</v>
      </c>
      <c r="F264" s="167">
        <v>-1960.3759419803773</v>
      </c>
      <c r="G264" s="304">
        <f>Verokompensaatiot[[#This Row],[Jäljelle jäävät korvaukset vuosilta 2010-2023, €]]+Verokompensaatiot[[#This Row],[Veromenetysten korvaus 2024]]</f>
        <v>697004.74121979554</v>
      </c>
    </row>
    <row r="265" spans="1:7" x14ac:dyDescent="0.25">
      <c r="A265" s="32">
        <v>850</v>
      </c>
      <c r="B265" s="13" t="s">
        <v>271</v>
      </c>
      <c r="C265" s="304">
        <v>1427829.0367570685</v>
      </c>
      <c r="D265" s="167">
        <v>1003078.241190937</v>
      </c>
      <c r="E265" s="167">
        <v>420099.4296281893</v>
      </c>
      <c r="F265" s="167">
        <v>-16488.361190124262</v>
      </c>
      <c r="G265" s="304">
        <f>Verokompensaatiot[[#This Row],[Jäljelle jäävät korvaukset vuosilta 2010-2023, €]]+Verokompensaatiot[[#This Row],[Veromenetysten korvaus 2024]]</f>
        <v>403611.06843806506</v>
      </c>
    </row>
    <row r="266" spans="1:7" x14ac:dyDescent="0.25">
      <c r="A266" s="32">
        <v>851</v>
      </c>
      <c r="B266" s="13" t="s">
        <v>272</v>
      </c>
      <c r="C266" s="304">
        <v>10885150.482996266</v>
      </c>
      <c r="D266" s="167">
        <v>7654358.1523133954</v>
      </c>
      <c r="E266" s="167">
        <v>3292338.6038466329</v>
      </c>
      <c r="F266" s="167">
        <v>-18714.073120874687</v>
      </c>
      <c r="G266" s="304">
        <f>Verokompensaatiot[[#This Row],[Jäljelle jäävät korvaukset vuosilta 2010-2023, €]]+Verokompensaatiot[[#This Row],[Veromenetysten korvaus 2024]]</f>
        <v>3273624.5307257581</v>
      </c>
    </row>
    <row r="267" spans="1:7" x14ac:dyDescent="0.25">
      <c r="A267" s="32">
        <v>853</v>
      </c>
      <c r="B267" s="13" t="s">
        <v>273</v>
      </c>
      <c r="C267" s="304">
        <v>101052572.13740179</v>
      </c>
      <c r="D267" s="167">
        <v>70671720.52821371</v>
      </c>
      <c r="E267" s="167">
        <v>31340782.047305316</v>
      </c>
      <c r="F267" s="167">
        <v>374358.79328620632</v>
      </c>
      <c r="G267" s="304">
        <f>Verokompensaatiot[[#This Row],[Jäljelle jäävät korvaukset vuosilta 2010-2023, €]]+Verokompensaatiot[[#This Row],[Veromenetysten korvaus 2024]]</f>
        <v>31715140.840591524</v>
      </c>
    </row>
    <row r="268" spans="1:7" x14ac:dyDescent="0.25">
      <c r="A268" s="32">
        <v>854</v>
      </c>
      <c r="B268" s="13" t="s">
        <v>274</v>
      </c>
      <c r="C268" s="304">
        <v>2268127.0872382307</v>
      </c>
      <c r="D268" s="167">
        <v>1592970.1746957037</v>
      </c>
      <c r="E268" s="167">
        <v>677713.52548992494</v>
      </c>
      <c r="F268" s="167">
        <v>-6669.4635548915649</v>
      </c>
      <c r="G268" s="304">
        <f>Verokompensaatiot[[#This Row],[Jäljelle jäävät korvaukset vuosilta 2010-2023, €]]+Verokompensaatiot[[#This Row],[Veromenetysten korvaus 2024]]</f>
        <v>671044.06193503342</v>
      </c>
    </row>
    <row r="269" spans="1:7" x14ac:dyDescent="0.25">
      <c r="A269" s="32">
        <v>857</v>
      </c>
      <c r="B269" s="13" t="s">
        <v>275</v>
      </c>
      <c r="C269" s="304">
        <v>1804787.613218969</v>
      </c>
      <c r="D269" s="167">
        <v>1263376.6643490982</v>
      </c>
      <c r="E269" s="167">
        <v>527451.85057411972</v>
      </c>
      <c r="F269" s="167">
        <v>-8903.5198820928417</v>
      </c>
      <c r="G269" s="304">
        <f>Verokompensaatiot[[#This Row],[Jäljelle jäävät korvaukset vuosilta 2010-2023, €]]+Verokompensaatiot[[#This Row],[Veromenetysten korvaus 2024]]</f>
        <v>518548.33069202688</v>
      </c>
    </row>
    <row r="270" spans="1:7" x14ac:dyDescent="0.25">
      <c r="A270" s="32">
        <v>858</v>
      </c>
      <c r="B270" s="13" t="s">
        <v>276</v>
      </c>
      <c r="C270" s="304">
        <v>15044079.26054896</v>
      </c>
      <c r="D270" s="167">
        <v>10449577.117429107</v>
      </c>
      <c r="E270" s="167">
        <v>4629137.4877160415</v>
      </c>
      <c r="F270" s="167">
        <v>-106119.51493814212</v>
      </c>
      <c r="G270" s="304">
        <f>Verokompensaatiot[[#This Row],[Jäljelle jäävät korvaukset vuosilta 2010-2023, €]]+Verokompensaatiot[[#This Row],[Veromenetysten korvaus 2024]]</f>
        <v>4523017.9727778994</v>
      </c>
    </row>
    <row r="271" spans="1:7" x14ac:dyDescent="0.25">
      <c r="A271" s="32">
        <v>859</v>
      </c>
      <c r="B271" s="13" t="s">
        <v>277</v>
      </c>
      <c r="C271" s="304">
        <v>3312813.4295565658</v>
      </c>
      <c r="D271" s="167">
        <v>2336673.0353434347</v>
      </c>
      <c r="E271" s="167">
        <v>968220.28774869489</v>
      </c>
      <c r="F271" s="167">
        <v>-24225.913534068655</v>
      </c>
      <c r="G271" s="304">
        <f>Verokompensaatiot[[#This Row],[Jäljelle jäävät korvaukset vuosilta 2010-2023, €]]+Verokompensaatiot[[#This Row],[Veromenetysten korvaus 2024]]</f>
        <v>943994.37421462627</v>
      </c>
    </row>
    <row r="272" spans="1:7" x14ac:dyDescent="0.25">
      <c r="A272" s="32">
        <v>886</v>
      </c>
      <c r="B272" s="13" t="s">
        <v>278</v>
      </c>
      <c r="C272" s="304">
        <v>6475622.1633369755</v>
      </c>
      <c r="D272" s="167">
        <v>4562511.0484115137</v>
      </c>
      <c r="E272" s="167">
        <v>1935332.8315087492</v>
      </c>
      <c r="F272" s="167">
        <v>-28088.924984773057</v>
      </c>
      <c r="G272" s="304">
        <f>Verokompensaatiot[[#This Row],[Jäljelle jäävät korvaukset vuosilta 2010-2023, €]]+Verokompensaatiot[[#This Row],[Veromenetysten korvaus 2024]]</f>
        <v>1907243.906523976</v>
      </c>
    </row>
    <row r="273" spans="1:7" x14ac:dyDescent="0.25">
      <c r="A273" s="32">
        <v>887</v>
      </c>
      <c r="B273" s="13" t="s">
        <v>279</v>
      </c>
      <c r="C273" s="304">
        <v>3434638.6272101505</v>
      </c>
      <c r="D273" s="167">
        <v>2407699.3481854247</v>
      </c>
      <c r="E273" s="167">
        <v>1059397.7324163243</v>
      </c>
      <c r="F273" s="167">
        <v>-22137.603092433375</v>
      </c>
      <c r="G273" s="304">
        <f>Verokompensaatiot[[#This Row],[Jäljelle jäävät korvaukset vuosilta 2010-2023, €]]+Verokompensaatiot[[#This Row],[Veromenetysten korvaus 2024]]</f>
        <v>1037260.1293238909</v>
      </c>
    </row>
    <row r="274" spans="1:7" x14ac:dyDescent="0.25">
      <c r="A274" s="32">
        <v>889</v>
      </c>
      <c r="B274" s="13" t="s">
        <v>280</v>
      </c>
      <c r="C274" s="304">
        <v>1809750.447115452</v>
      </c>
      <c r="D274" s="167">
        <v>1268594.7717289804</v>
      </c>
      <c r="E274" s="167">
        <v>555205.31133360858</v>
      </c>
      <c r="F274" s="167">
        <v>-2221.0085262214507</v>
      </c>
      <c r="G274" s="304">
        <f>Verokompensaatiot[[#This Row],[Jäljelle jäävät korvaukset vuosilta 2010-2023, €]]+Verokompensaatiot[[#This Row],[Veromenetysten korvaus 2024]]</f>
        <v>552984.30280738708</v>
      </c>
    </row>
    <row r="275" spans="1:7" x14ac:dyDescent="0.25">
      <c r="A275" s="32">
        <v>890</v>
      </c>
      <c r="B275" s="13" t="s">
        <v>281</v>
      </c>
      <c r="C275" s="304">
        <v>774254.34802629496</v>
      </c>
      <c r="D275" s="167">
        <v>540117.86917101708</v>
      </c>
      <c r="E275" s="167">
        <v>234551.63909570267</v>
      </c>
      <c r="F275" s="167">
        <v>3171.3782403669902</v>
      </c>
      <c r="G275" s="304">
        <f>Verokompensaatiot[[#This Row],[Jäljelle jäävät korvaukset vuosilta 2010-2023, €]]+Verokompensaatiot[[#This Row],[Veromenetysten korvaus 2024]]</f>
        <v>237723.01733606966</v>
      </c>
    </row>
    <row r="276" spans="1:7" x14ac:dyDescent="0.25">
      <c r="A276" s="32">
        <v>892</v>
      </c>
      <c r="B276" s="13" t="s">
        <v>282</v>
      </c>
      <c r="C276" s="304">
        <v>2011872.2560610052</v>
      </c>
      <c r="D276" s="167">
        <v>1416617.6639711794</v>
      </c>
      <c r="E276" s="167">
        <v>596788.2530678059</v>
      </c>
      <c r="F276" s="167">
        <v>-17466.152090015872</v>
      </c>
      <c r="G276" s="304">
        <f>Verokompensaatiot[[#This Row],[Jäljelle jäävät korvaukset vuosilta 2010-2023, €]]+Verokompensaatiot[[#This Row],[Veromenetysten korvaus 2024]]</f>
        <v>579322.10097779008</v>
      </c>
    </row>
    <row r="277" spans="1:7" x14ac:dyDescent="0.25">
      <c r="A277" s="32">
        <v>893</v>
      </c>
      <c r="B277" s="13" t="s">
        <v>283</v>
      </c>
      <c r="C277" s="304">
        <v>4934230.6697417554</v>
      </c>
      <c r="D277" s="167">
        <v>3473816.1842338797</v>
      </c>
      <c r="E277" s="167">
        <v>1521040.3856361369</v>
      </c>
      <c r="F277" s="167">
        <v>-4529.8111347074046</v>
      </c>
      <c r="G277" s="304">
        <f>Verokompensaatiot[[#This Row],[Jäljelle jäävät korvaukset vuosilta 2010-2023, €]]+Verokompensaatiot[[#This Row],[Veromenetysten korvaus 2024]]</f>
        <v>1516510.5745014295</v>
      </c>
    </row>
    <row r="278" spans="1:7" x14ac:dyDescent="0.25">
      <c r="A278" s="32">
        <v>895</v>
      </c>
      <c r="B278" s="13" t="s">
        <v>284</v>
      </c>
      <c r="C278" s="304">
        <v>8462970.7317899838</v>
      </c>
      <c r="D278" s="167">
        <v>5942824.0579203162</v>
      </c>
      <c r="E278" s="167">
        <v>2613083.7152337562</v>
      </c>
      <c r="F278" s="167">
        <v>-9667.2574188193066</v>
      </c>
      <c r="G278" s="304">
        <f>Verokompensaatiot[[#This Row],[Jäljelle jäävät korvaukset vuosilta 2010-2023, €]]+Verokompensaatiot[[#This Row],[Veromenetysten korvaus 2024]]</f>
        <v>2603416.457814937</v>
      </c>
    </row>
    <row r="279" spans="1:7" x14ac:dyDescent="0.25">
      <c r="A279" s="32">
        <v>905</v>
      </c>
      <c r="B279" s="13" t="s">
        <v>285</v>
      </c>
      <c r="C279" s="304">
        <v>33970056.61300391</v>
      </c>
      <c r="D279" s="167">
        <v>23825291.11175305</v>
      </c>
      <c r="E279" s="167">
        <v>10466596.893593695</v>
      </c>
      <c r="F279" s="167">
        <v>120547.78794924309</v>
      </c>
      <c r="G279" s="304">
        <f>Verokompensaatiot[[#This Row],[Jäljelle jäävät korvaukset vuosilta 2010-2023, €]]+Verokompensaatiot[[#This Row],[Veromenetysten korvaus 2024]]</f>
        <v>10587144.681542939</v>
      </c>
    </row>
    <row r="280" spans="1:7" x14ac:dyDescent="0.25">
      <c r="A280" s="32">
        <v>908</v>
      </c>
      <c r="B280" s="13" t="s">
        <v>286</v>
      </c>
      <c r="C280" s="304">
        <v>9587990.1707395967</v>
      </c>
      <c r="D280" s="167">
        <v>6707948.3673347095</v>
      </c>
      <c r="E280" s="167">
        <v>2924192.5603013141</v>
      </c>
      <c r="F280" s="167">
        <v>-60796.277065151095</v>
      </c>
      <c r="G280" s="304">
        <f>Verokompensaatiot[[#This Row],[Jäljelle jäävät korvaukset vuosilta 2010-2023, €]]+Verokompensaatiot[[#This Row],[Veromenetysten korvaus 2024]]</f>
        <v>2863396.2832361632</v>
      </c>
    </row>
    <row r="281" spans="1:7" x14ac:dyDescent="0.25">
      <c r="A281" s="32">
        <v>915</v>
      </c>
      <c r="B281" s="13" t="s">
        <v>287</v>
      </c>
      <c r="C281" s="304">
        <v>10963425.13668745</v>
      </c>
      <c r="D281" s="167">
        <v>7679749.4584001955</v>
      </c>
      <c r="E281" s="167">
        <v>3323029.3194958586</v>
      </c>
      <c r="F281" s="167">
        <v>-12555.937114786198</v>
      </c>
      <c r="G281" s="304">
        <f>Verokompensaatiot[[#This Row],[Jäljelle jäävät korvaukset vuosilta 2010-2023, €]]+Verokompensaatiot[[#This Row],[Veromenetysten korvaus 2024]]</f>
        <v>3310473.3823810723</v>
      </c>
    </row>
    <row r="282" spans="1:7" x14ac:dyDescent="0.25">
      <c r="A282" s="32">
        <v>918</v>
      </c>
      <c r="B282" s="13" t="s">
        <v>288</v>
      </c>
      <c r="C282" s="304">
        <v>1689683.8533343424</v>
      </c>
      <c r="D282" s="167">
        <v>1190629.0820513554</v>
      </c>
      <c r="E282" s="167">
        <v>520627.62677149219</v>
      </c>
      <c r="F282" s="167">
        <v>-10490.84787955154</v>
      </c>
      <c r="G282" s="304">
        <f>Verokompensaatiot[[#This Row],[Jäljelle jäävät korvaukset vuosilta 2010-2023, €]]+Verokompensaatiot[[#This Row],[Veromenetysten korvaus 2024]]</f>
        <v>510136.77889194066</v>
      </c>
    </row>
    <row r="283" spans="1:7" x14ac:dyDescent="0.25">
      <c r="A283" s="32">
        <v>921</v>
      </c>
      <c r="B283" s="13" t="s">
        <v>289</v>
      </c>
      <c r="C283" s="304">
        <v>1603816.8977849092</v>
      </c>
      <c r="D283" s="167">
        <v>1124132.7832885173</v>
      </c>
      <c r="E283" s="167">
        <v>489090.13610551949</v>
      </c>
      <c r="F283" s="167">
        <v>738.96572517530785</v>
      </c>
      <c r="G283" s="304">
        <f>Verokompensaatiot[[#This Row],[Jäljelle jäävät korvaukset vuosilta 2010-2023, €]]+Verokompensaatiot[[#This Row],[Veromenetysten korvaus 2024]]</f>
        <v>489829.10183069477</v>
      </c>
    </row>
    <row r="284" spans="1:7" x14ac:dyDescent="0.25">
      <c r="A284" s="32">
        <v>922</v>
      </c>
      <c r="B284" s="13" t="s">
        <v>290</v>
      </c>
      <c r="C284" s="304">
        <v>2438906.2781831902</v>
      </c>
      <c r="D284" s="167">
        <v>1708816.2007618744</v>
      </c>
      <c r="E284" s="167">
        <v>723605.03246662044</v>
      </c>
      <c r="F284" s="167">
        <v>-26269.225509112926</v>
      </c>
      <c r="G284" s="304">
        <f>Verokompensaatiot[[#This Row],[Jäljelle jäävät korvaukset vuosilta 2010-2023, €]]+Verokompensaatiot[[#This Row],[Veromenetysten korvaus 2024]]</f>
        <v>697335.80695750751</v>
      </c>
    </row>
    <row r="285" spans="1:7" x14ac:dyDescent="0.25">
      <c r="A285" s="32">
        <v>924</v>
      </c>
      <c r="B285" s="13" t="s">
        <v>291</v>
      </c>
      <c r="C285" s="304">
        <v>2331482.7032699832</v>
      </c>
      <c r="D285" s="167">
        <v>1637740.857504816</v>
      </c>
      <c r="E285" s="167">
        <v>723912.00203211629</v>
      </c>
      <c r="F285" s="167">
        <v>-3511.9560778691302</v>
      </c>
      <c r="G285" s="304">
        <f>Verokompensaatiot[[#This Row],[Jäljelle jäävät korvaukset vuosilta 2010-2023, €]]+Verokompensaatiot[[#This Row],[Veromenetysten korvaus 2024]]</f>
        <v>720400.04595424712</v>
      </c>
    </row>
    <row r="286" spans="1:7" x14ac:dyDescent="0.25">
      <c r="A286" s="32">
        <v>925</v>
      </c>
      <c r="B286" s="13" t="s">
        <v>292</v>
      </c>
      <c r="C286" s="304">
        <v>2587658.4990995508</v>
      </c>
      <c r="D286" s="167">
        <v>1819089.9908363929</v>
      </c>
      <c r="E286" s="167">
        <v>817536.66303129564</v>
      </c>
      <c r="F286" s="167">
        <v>2993.6838939091194</v>
      </c>
      <c r="G286" s="304">
        <f>Verokompensaatiot[[#This Row],[Jäljelle jäävät korvaukset vuosilta 2010-2023, €]]+Verokompensaatiot[[#This Row],[Veromenetysten korvaus 2024]]</f>
        <v>820530.34692520474</v>
      </c>
    </row>
    <row r="287" spans="1:7" x14ac:dyDescent="0.25">
      <c r="A287" s="32">
        <v>927</v>
      </c>
      <c r="B287" s="13" t="s">
        <v>293</v>
      </c>
      <c r="C287" s="304">
        <v>13762467.198739575</v>
      </c>
      <c r="D287" s="167">
        <v>9505857.7756426129</v>
      </c>
      <c r="E287" s="167">
        <v>4188001.3455443028</v>
      </c>
      <c r="F287" s="167">
        <v>-159819.00281489795</v>
      </c>
      <c r="G287" s="304">
        <f>Verokompensaatiot[[#This Row],[Jäljelle jäävät korvaukset vuosilta 2010-2023, €]]+Verokompensaatiot[[#This Row],[Veromenetysten korvaus 2024]]</f>
        <v>4028182.342729405</v>
      </c>
    </row>
    <row r="288" spans="1:7" x14ac:dyDescent="0.25">
      <c r="A288" s="32">
        <v>931</v>
      </c>
      <c r="B288" s="13" t="s">
        <v>294</v>
      </c>
      <c r="C288" s="304">
        <v>4352705.8415672462</v>
      </c>
      <c r="D288" s="167">
        <v>3051328.312514781</v>
      </c>
      <c r="E288" s="167">
        <v>1313012.965701743</v>
      </c>
      <c r="F288" s="167">
        <v>-3298.6731226030506</v>
      </c>
      <c r="G288" s="304">
        <f>Verokompensaatiot[[#This Row],[Jäljelle jäävät korvaukset vuosilta 2010-2023, €]]+Verokompensaatiot[[#This Row],[Veromenetysten korvaus 2024]]</f>
        <v>1309714.29257914</v>
      </c>
    </row>
    <row r="289" spans="1:7" x14ac:dyDescent="0.25">
      <c r="A289" s="32">
        <v>934</v>
      </c>
      <c r="B289" s="13" t="s">
        <v>295</v>
      </c>
      <c r="C289" s="304">
        <v>1827503.0426406444</v>
      </c>
      <c r="D289" s="167">
        <v>1285643.1591544794</v>
      </c>
      <c r="E289" s="167">
        <v>565563.69020306994</v>
      </c>
      <c r="F289" s="167">
        <v>-3664.599877405436</v>
      </c>
      <c r="G289" s="304">
        <f>Verokompensaatiot[[#This Row],[Jäljelle jäävät korvaukset vuosilta 2010-2023, €]]+Verokompensaatiot[[#This Row],[Veromenetysten korvaus 2024]]</f>
        <v>561899.0903256645</v>
      </c>
    </row>
    <row r="290" spans="1:7" x14ac:dyDescent="0.25">
      <c r="A290" s="32">
        <v>935</v>
      </c>
      <c r="B290" s="13" t="s">
        <v>296</v>
      </c>
      <c r="C290" s="304">
        <v>2082562.8176878851</v>
      </c>
      <c r="D290" s="167">
        <v>1461604.8313106913</v>
      </c>
      <c r="E290" s="167">
        <v>632603.8478659899</v>
      </c>
      <c r="F290" s="167">
        <v>-10116.522724127277</v>
      </c>
      <c r="G290" s="304">
        <f>Verokompensaatiot[[#This Row],[Jäljelle jäävät korvaukset vuosilta 2010-2023, €]]+Verokompensaatiot[[#This Row],[Veromenetysten korvaus 2024]]</f>
        <v>622487.32514186262</v>
      </c>
    </row>
    <row r="291" spans="1:7" x14ac:dyDescent="0.25">
      <c r="A291" s="32">
        <v>936</v>
      </c>
      <c r="B291" s="13" t="s">
        <v>297</v>
      </c>
      <c r="C291" s="304">
        <v>4607284.2549322601</v>
      </c>
      <c r="D291" s="167">
        <v>3233998.3895016187</v>
      </c>
      <c r="E291" s="167">
        <v>1423625.6235486302</v>
      </c>
      <c r="F291" s="167">
        <v>-7046.5084695038131</v>
      </c>
      <c r="G291" s="304">
        <f>Verokompensaatiot[[#This Row],[Jäljelle jäävät korvaukset vuosilta 2010-2023, €]]+Verokompensaatiot[[#This Row],[Veromenetysten korvaus 2024]]</f>
        <v>1416579.1150791263</v>
      </c>
    </row>
    <row r="292" spans="1:7" x14ac:dyDescent="0.25">
      <c r="A292" s="32">
        <v>946</v>
      </c>
      <c r="B292" s="13" t="s">
        <v>298</v>
      </c>
      <c r="C292" s="304">
        <v>4456367.1899150303</v>
      </c>
      <c r="D292" s="167">
        <v>3136854.5569595797</v>
      </c>
      <c r="E292" s="167">
        <v>1380218.5947131673</v>
      </c>
      <c r="F292" s="167">
        <v>-16183.450541126163</v>
      </c>
      <c r="G292" s="304">
        <f>Verokompensaatiot[[#This Row],[Jäljelle jäävät korvaukset vuosilta 2010-2023, €]]+Verokompensaatiot[[#This Row],[Veromenetysten korvaus 2024]]</f>
        <v>1364035.1441720412</v>
      </c>
    </row>
    <row r="293" spans="1:7" x14ac:dyDescent="0.25">
      <c r="A293" s="32">
        <v>976</v>
      </c>
      <c r="B293" s="13" t="s">
        <v>299</v>
      </c>
      <c r="C293" s="304">
        <v>2696653.9618642372</v>
      </c>
      <c r="D293" s="167">
        <v>1888081.3395385093</v>
      </c>
      <c r="E293" s="167">
        <v>829621.10435336339</v>
      </c>
      <c r="F293" s="167">
        <v>-6850.0211902480742</v>
      </c>
      <c r="G293" s="304">
        <f>Verokompensaatiot[[#This Row],[Jäljelle jäävät korvaukset vuosilta 2010-2023, €]]+Verokompensaatiot[[#This Row],[Veromenetysten korvaus 2024]]</f>
        <v>822771.08316311531</v>
      </c>
    </row>
    <row r="294" spans="1:7" x14ac:dyDescent="0.25">
      <c r="A294" s="32">
        <v>977</v>
      </c>
      <c r="B294" s="13" t="s">
        <v>300</v>
      </c>
      <c r="C294" s="304">
        <v>8059607.8749968307</v>
      </c>
      <c r="D294" s="167">
        <v>5669657.7313953703</v>
      </c>
      <c r="E294" s="167">
        <v>2434887.9310677741</v>
      </c>
      <c r="F294" s="167">
        <v>-1474.647877423824</v>
      </c>
      <c r="G294" s="304">
        <f>Verokompensaatiot[[#This Row],[Jäljelle jäävät korvaukset vuosilta 2010-2023, €]]+Verokompensaatiot[[#This Row],[Veromenetysten korvaus 2024]]</f>
        <v>2433413.28319035</v>
      </c>
    </row>
    <row r="295" spans="1:7" x14ac:dyDescent="0.25">
      <c r="A295" s="32">
        <v>980</v>
      </c>
      <c r="B295" s="13" t="s">
        <v>301</v>
      </c>
      <c r="C295" s="304">
        <v>14464844.446224453</v>
      </c>
      <c r="D295" s="167">
        <v>10163885.309710452</v>
      </c>
      <c r="E295" s="167">
        <v>4320934.4172466155</v>
      </c>
      <c r="F295" s="167">
        <v>-99965.103571664047</v>
      </c>
      <c r="G295" s="304">
        <f>Verokompensaatiot[[#This Row],[Jäljelle jäävät korvaukset vuosilta 2010-2023, €]]+Verokompensaatiot[[#This Row],[Veromenetysten korvaus 2024]]</f>
        <v>4220969.3136749519</v>
      </c>
    </row>
    <row r="296" spans="1:7" x14ac:dyDescent="0.25">
      <c r="A296" s="32">
        <v>981</v>
      </c>
      <c r="B296" s="13" t="s">
        <v>302</v>
      </c>
      <c r="C296" s="304">
        <v>1650734.9916412393</v>
      </c>
      <c r="D296" s="167">
        <v>1159893.3660612078</v>
      </c>
      <c r="E296" s="167">
        <v>512319.97658165707</v>
      </c>
      <c r="F296" s="167">
        <v>-5725.0016940501655</v>
      </c>
      <c r="G296" s="304">
        <f>Verokompensaatiot[[#This Row],[Jäljelle jäävät korvaukset vuosilta 2010-2023, €]]+Verokompensaatiot[[#This Row],[Veromenetysten korvaus 2024]]</f>
        <v>506594.97488760692</v>
      </c>
    </row>
    <row r="297" spans="1:7" x14ac:dyDescent="0.25">
      <c r="A297" s="32">
        <v>989</v>
      </c>
      <c r="B297" s="13" t="s">
        <v>303</v>
      </c>
      <c r="C297" s="304">
        <v>3777222.1418359703</v>
      </c>
      <c r="D297" s="167">
        <v>2653754.1365008405</v>
      </c>
      <c r="E297" s="167">
        <v>1159091.2377425535</v>
      </c>
      <c r="F297" s="167">
        <v>-8814.1020562735011</v>
      </c>
      <c r="G297" s="304">
        <f>Verokompensaatiot[[#This Row],[Jäljelle jäävät korvaukset vuosilta 2010-2023, €]]+Verokompensaatiot[[#This Row],[Veromenetysten korvaus 2024]]</f>
        <v>1150277.13568628</v>
      </c>
    </row>
    <row r="298" spans="1:7" x14ac:dyDescent="0.25">
      <c r="A298" s="32">
        <v>992</v>
      </c>
      <c r="B298" s="13" t="s">
        <v>304</v>
      </c>
      <c r="C298" s="304">
        <v>10004435.821346484</v>
      </c>
      <c r="D298" s="167">
        <v>7027231.4305414259</v>
      </c>
      <c r="E298" s="167">
        <v>2981917.2262499053</v>
      </c>
      <c r="F298" s="167">
        <v>-47616.011511176992</v>
      </c>
      <c r="G298" s="304">
        <f>Verokompensaatiot[[#This Row],[Jäljelle jäävät korvaukset vuosilta 2010-2023, €]]+Verokompensaatiot[[#This Row],[Veromenetysten korvaus 2024]]</f>
        <v>2934301.2147387285</v>
      </c>
    </row>
    <row r="299" spans="1:7" x14ac:dyDescent="0.25">
      <c r="A299" s="306"/>
    </row>
  </sheetData>
  <pageMargins left="0.7" right="0.7" top="0.75" bottom="0.75" header="0.3" footer="0.3"/>
  <pageSetup paperSize="9" orientation="portrait" r:id="rId1"/>
  <ignoredErrors>
    <ignoredError sqref="C5 C6:C298" calculatedColumn="1"/>
  </ignoredErrors>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412"/>
  <sheetViews>
    <sheetView zoomScale="80" zoomScaleNormal="80" workbookViewId="0">
      <selection activeCell="B5" sqref="B5"/>
    </sheetView>
  </sheetViews>
  <sheetFormatPr defaultRowHeight="15" x14ac:dyDescent="0.25"/>
  <cols>
    <col min="1" max="1" width="24" style="245" customWidth="1"/>
    <col min="2" max="2" width="39.125" style="36" bestFit="1" customWidth="1"/>
    <col min="3" max="3" width="20.5" style="41" customWidth="1"/>
    <col min="4" max="4" width="9.625" style="41" customWidth="1"/>
    <col min="5" max="5" width="20.125" style="41" customWidth="1"/>
    <col min="6" max="6" width="22.125" style="134" customWidth="1"/>
    <col min="7" max="11" width="9" style="21"/>
  </cols>
  <sheetData>
    <row r="1" spans="1:11" ht="24" thickBot="1" x14ac:dyDescent="0.4">
      <c r="A1" s="470" t="s">
        <v>1082</v>
      </c>
      <c r="C1" s="326"/>
      <c r="F1" s="163"/>
    </row>
    <row r="2" spans="1:11" ht="15.75" thickTop="1" x14ac:dyDescent="0.25">
      <c r="A2" s="245" t="s">
        <v>367</v>
      </c>
    </row>
    <row r="4" spans="1:11" x14ac:dyDescent="0.25">
      <c r="A4" s="450" t="s">
        <v>1178</v>
      </c>
      <c r="B4" s="451">
        <v>7880.65</v>
      </c>
    </row>
    <row r="5" spans="1:11" x14ac:dyDescent="0.25">
      <c r="C5" s="452"/>
      <c r="D5" s="452"/>
      <c r="E5" s="452"/>
      <c r="F5" s="452"/>
    </row>
    <row r="6" spans="1:11" s="454" customFormat="1" ht="28.5" x14ac:dyDescent="0.2">
      <c r="A6" s="217" t="s">
        <v>785</v>
      </c>
      <c r="B6" s="216" t="s">
        <v>786</v>
      </c>
      <c r="C6" s="218" t="s">
        <v>787</v>
      </c>
      <c r="D6" s="218" t="s">
        <v>788</v>
      </c>
      <c r="E6" s="218" t="s">
        <v>789</v>
      </c>
      <c r="F6" s="218" t="s">
        <v>790</v>
      </c>
      <c r="G6" s="453"/>
      <c r="H6" s="453"/>
      <c r="I6" s="453"/>
      <c r="J6" s="453"/>
      <c r="K6" s="453"/>
    </row>
    <row r="7" spans="1:11" ht="14.25" x14ac:dyDescent="0.2">
      <c r="A7" s="42"/>
      <c r="B7" s="133" t="s">
        <v>791</v>
      </c>
      <c r="F7" s="455">
        <f>F8-D8</f>
        <v>12605597.259241264</v>
      </c>
    </row>
    <row r="8" spans="1:11" x14ac:dyDescent="0.25">
      <c r="A8" s="134"/>
      <c r="B8" s="36" t="s">
        <v>11</v>
      </c>
      <c r="C8" s="38">
        <f>SUM(C9:C377)</f>
        <v>368892299.78809768</v>
      </c>
      <c r="D8" s="38">
        <f>SUM(D9:D377)</f>
        <v>8398989.5673479028</v>
      </c>
      <c r="E8" s="38">
        <f>SUM(E9:E377)</f>
        <v>356286702.5288564</v>
      </c>
      <c r="F8" s="456">
        <f>C8+D8-E8</f>
        <v>21004586.826589167</v>
      </c>
    </row>
    <row r="9" spans="1:11" s="45" customFormat="1" x14ac:dyDescent="0.25">
      <c r="A9" s="463">
        <v>5</v>
      </c>
      <c r="B9" s="36" t="s">
        <v>792</v>
      </c>
      <c r="C9" s="41">
        <v>2815441.0189999999</v>
      </c>
      <c r="D9" s="41">
        <v>0</v>
      </c>
      <c r="E9" s="15">
        <v>672408.5806000001</v>
      </c>
      <c r="F9" s="457">
        <f t="shared" ref="F9:F72" si="0">C9+D9-E9</f>
        <v>2143032.4383999999</v>
      </c>
      <c r="G9" s="112"/>
      <c r="H9" s="112"/>
      <c r="I9" s="112"/>
      <c r="J9" s="112"/>
      <c r="K9" s="112"/>
    </row>
    <row r="10" spans="1:11" s="45" customFormat="1" x14ac:dyDescent="0.25">
      <c r="A10" s="463">
        <v>9</v>
      </c>
      <c r="B10" s="36" t="s">
        <v>793</v>
      </c>
      <c r="C10" s="41">
        <v>174950.43000000002</v>
      </c>
      <c r="D10" s="41">
        <v>0</v>
      </c>
      <c r="E10" s="15">
        <v>86687.15</v>
      </c>
      <c r="F10" s="457">
        <f t="shared" si="0"/>
        <v>88263.280000000028</v>
      </c>
      <c r="G10" s="112"/>
      <c r="H10" s="112"/>
      <c r="I10" s="112"/>
      <c r="J10" s="112"/>
      <c r="K10" s="112"/>
    </row>
    <row r="11" spans="1:11" s="45" customFormat="1" x14ac:dyDescent="0.25">
      <c r="A11" s="463">
        <v>10</v>
      </c>
      <c r="B11" s="36" t="s">
        <v>794</v>
      </c>
      <c r="C11" s="41">
        <v>203399.57650000002</v>
      </c>
      <c r="D11" s="41">
        <v>0</v>
      </c>
      <c r="E11" s="15">
        <v>252338.413</v>
      </c>
      <c r="F11" s="457">
        <f t="shared" si="0"/>
        <v>-48938.836499999976</v>
      </c>
      <c r="G11" s="112"/>
      <c r="H11" s="112"/>
      <c r="I11" s="112"/>
      <c r="J11" s="112"/>
      <c r="K11" s="112"/>
    </row>
    <row r="12" spans="1:11" s="45" customFormat="1" x14ac:dyDescent="0.25">
      <c r="A12" s="463">
        <v>16</v>
      </c>
      <c r="B12" s="36" t="s">
        <v>795</v>
      </c>
      <c r="C12" s="41">
        <v>741017.51950000017</v>
      </c>
      <c r="D12" s="41">
        <v>0</v>
      </c>
      <c r="E12" s="15">
        <v>161710.93800000002</v>
      </c>
      <c r="F12" s="457">
        <f t="shared" si="0"/>
        <v>579306.58150000009</v>
      </c>
      <c r="G12" s="112"/>
      <c r="H12" s="112"/>
      <c r="I12" s="112"/>
      <c r="J12" s="112"/>
      <c r="K12" s="112"/>
    </row>
    <row r="13" spans="1:11" s="45" customFormat="1" x14ac:dyDescent="0.25">
      <c r="A13" s="463">
        <v>18</v>
      </c>
      <c r="B13" s="36" t="s">
        <v>796</v>
      </c>
      <c r="C13" s="41">
        <v>733058.06300000008</v>
      </c>
      <c r="D13" s="41">
        <v>0</v>
      </c>
      <c r="E13" s="15">
        <v>317684.76280000003</v>
      </c>
      <c r="F13" s="457">
        <f t="shared" si="0"/>
        <v>415373.30020000006</v>
      </c>
      <c r="G13" s="112"/>
      <c r="H13" s="112"/>
      <c r="I13" s="112"/>
      <c r="J13" s="112"/>
      <c r="K13" s="112"/>
    </row>
    <row r="14" spans="1:11" s="45" customFormat="1" x14ac:dyDescent="0.25">
      <c r="A14" s="463">
        <v>19</v>
      </c>
      <c r="B14" s="36" t="s">
        <v>797</v>
      </c>
      <c r="C14" s="41">
        <v>223810.46000000002</v>
      </c>
      <c r="D14" s="41">
        <v>0</v>
      </c>
      <c r="E14" s="15">
        <v>181254.95</v>
      </c>
      <c r="F14" s="457">
        <f t="shared" si="0"/>
        <v>42555.510000000009</v>
      </c>
      <c r="G14" s="112"/>
      <c r="H14" s="112"/>
      <c r="I14" s="112"/>
      <c r="J14" s="112"/>
      <c r="K14" s="112"/>
    </row>
    <row r="15" spans="1:11" s="45" customFormat="1" x14ac:dyDescent="0.25">
      <c r="A15" s="463">
        <v>20</v>
      </c>
      <c r="B15" s="36" t="s">
        <v>798</v>
      </c>
      <c r="C15" s="41">
        <v>309236.70600000001</v>
      </c>
      <c r="D15" s="41">
        <v>0</v>
      </c>
      <c r="E15" s="15">
        <v>927993.82140000013</v>
      </c>
      <c r="F15" s="457">
        <f t="shared" si="0"/>
        <v>-618757.11540000013</v>
      </c>
      <c r="G15" s="112"/>
      <c r="H15" s="112"/>
      <c r="I15" s="112"/>
      <c r="J15" s="112"/>
      <c r="K15" s="112"/>
    </row>
    <row r="16" spans="1:11" s="45" customFormat="1" x14ac:dyDescent="0.25">
      <c r="A16" s="463">
        <v>46</v>
      </c>
      <c r="B16" s="36" t="s">
        <v>799</v>
      </c>
      <c r="C16" s="41">
        <v>334297.17300000001</v>
      </c>
      <c r="D16" s="41">
        <v>0</v>
      </c>
      <c r="E16" s="15">
        <v>25218.080000000002</v>
      </c>
      <c r="F16" s="457">
        <f t="shared" si="0"/>
        <v>309079.09299999999</v>
      </c>
      <c r="G16" s="112"/>
      <c r="H16" s="112"/>
      <c r="I16" s="112"/>
      <c r="J16" s="112"/>
      <c r="K16" s="112"/>
    </row>
    <row r="17" spans="1:11" s="45" customFormat="1" x14ac:dyDescent="0.25">
      <c r="A17" s="463">
        <v>47</v>
      </c>
      <c r="B17" s="36" t="s">
        <v>800</v>
      </c>
      <c r="C17" s="41">
        <v>0</v>
      </c>
      <c r="D17" s="41">
        <v>0</v>
      </c>
      <c r="E17" s="15">
        <v>53588.42</v>
      </c>
      <c r="F17" s="457">
        <f t="shared" si="0"/>
        <v>-53588.42</v>
      </c>
      <c r="G17" s="112"/>
      <c r="H17" s="112"/>
      <c r="I17" s="112"/>
      <c r="J17" s="112"/>
      <c r="K17" s="112"/>
    </row>
    <row r="18" spans="1:11" s="45" customFormat="1" x14ac:dyDescent="0.25">
      <c r="A18" s="463">
        <v>49</v>
      </c>
      <c r="B18" s="36" t="s">
        <v>801</v>
      </c>
      <c r="C18" s="41">
        <v>3652838.8879999989</v>
      </c>
      <c r="D18" s="41">
        <v>0</v>
      </c>
      <c r="E18" s="15">
        <v>19298184.580029994</v>
      </c>
      <c r="F18" s="457">
        <f t="shared" si="0"/>
        <v>-15645345.692029996</v>
      </c>
      <c r="G18" s="112"/>
      <c r="H18" s="112"/>
      <c r="I18" s="112"/>
      <c r="J18" s="112"/>
      <c r="K18" s="112"/>
    </row>
    <row r="19" spans="1:11" s="45" customFormat="1" x14ac:dyDescent="0.25">
      <c r="A19" s="463">
        <v>50</v>
      </c>
      <c r="B19" s="36" t="s">
        <v>802</v>
      </c>
      <c r="C19" s="41">
        <v>359436.44650000002</v>
      </c>
      <c r="D19" s="41">
        <v>0</v>
      </c>
      <c r="E19" s="15">
        <v>149811.15650000001</v>
      </c>
      <c r="F19" s="457">
        <f t="shared" si="0"/>
        <v>209625.29</v>
      </c>
      <c r="G19" s="112"/>
      <c r="H19" s="112"/>
      <c r="I19" s="112"/>
      <c r="J19" s="112"/>
      <c r="K19" s="112"/>
    </row>
    <row r="20" spans="1:11" s="45" customFormat="1" x14ac:dyDescent="0.25">
      <c r="A20" s="463">
        <v>51</v>
      </c>
      <c r="B20" s="36" t="s">
        <v>803</v>
      </c>
      <c r="C20" s="41">
        <v>331223.71949999995</v>
      </c>
      <c r="D20" s="41">
        <v>0</v>
      </c>
      <c r="E20" s="15">
        <v>479253.84909999999</v>
      </c>
      <c r="F20" s="457">
        <f t="shared" si="0"/>
        <v>-148030.12960000004</v>
      </c>
      <c r="G20" s="112"/>
      <c r="H20" s="112"/>
      <c r="I20" s="112"/>
      <c r="J20" s="112"/>
      <c r="K20" s="112"/>
    </row>
    <row r="21" spans="1:11" s="45" customFormat="1" x14ac:dyDescent="0.25">
      <c r="A21" s="463">
        <v>52</v>
      </c>
      <c r="B21" s="36" t="s">
        <v>804</v>
      </c>
      <c r="C21" s="41">
        <v>77230.37</v>
      </c>
      <c r="D21" s="41">
        <v>0</v>
      </c>
      <c r="E21" s="15">
        <v>56740.680000000008</v>
      </c>
      <c r="F21" s="457">
        <f t="shared" si="0"/>
        <v>20489.689999999988</v>
      </c>
      <c r="G21" s="112"/>
      <c r="H21" s="112"/>
      <c r="I21" s="112"/>
      <c r="J21" s="112"/>
      <c r="K21" s="112"/>
    </row>
    <row r="22" spans="1:11" s="45" customFormat="1" x14ac:dyDescent="0.25">
      <c r="A22" s="463">
        <v>61</v>
      </c>
      <c r="B22" s="36" t="s">
        <v>805</v>
      </c>
      <c r="C22" s="41">
        <v>649838.39900000033</v>
      </c>
      <c r="D22" s="41">
        <v>0</v>
      </c>
      <c r="E22" s="15">
        <v>428770.40519999992</v>
      </c>
      <c r="F22" s="457">
        <f t="shared" si="0"/>
        <v>221067.9938000004</v>
      </c>
      <c r="G22" s="112"/>
      <c r="H22" s="112"/>
      <c r="I22" s="112"/>
      <c r="J22" s="112"/>
      <c r="K22" s="112"/>
    </row>
    <row r="23" spans="1:11" s="45" customFormat="1" x14ac:dyDescent="0.25">
      <c r="A23" s="463">
        <v>69</v>
      </c>
      <c r="B23" s="36" t="s">
        <v>806</v>
      </c>
      <c r="C23" s="41">
        <v>216008.6165</v>
      </c>
      <c r="D23" s="41">
        <v>0</v>
      </c>
      <c r="E23" s="15">
        <v>144405.0306</v>
      </c>
      <c r="F23" s="457">
        <f t="shared" si="0"/>
        <v>71603.585900000005</v>
      </c>
      <c r="G23" s="112"/>
      <c r="H23" s="112"/>
      <c r="I23" s="112"/>
      <c r="J23" s="112"/>
      <c r="K23" s="112"/>
    </row>
    <row r="24" spans="1:11" s="45" customFormat="1" x14ac:dyDescent="0.25">
      <c r="A24" s="463">
        <v>71</v>
      </c>
      <c r="B24" s="36" t="s">
        <v>807</v>
      </c>
      <c r="C24" s="41">
        <v>211280.22650000005</v>
      </c>
      <c r="D24" s="41">
        <v>0</v>
      </c>
      <c r="E24" s="15">
        <v>287092.07950000005</v>
      </c>
      <c r="F24" s="457">
        <f t="shared" si="0"/>
        <v>-75811.853000000003</v>
      </c>
      <c r="G24" s="112"/>
      <c r="H24" s="112"/>
      <c r="I24" s="112"/>
      <c r="J24" s="112"/>
      <c r="K24" s="112"/>
    </row>
    <row r="25" spans="1:11" s="45" customFormat="1" x14ac:dyDescent="0.25">
      <c r="A25" s="463">
        <v>72</v>
      </c>
      <c r="B25" s="36" t="s">
        <v>808</v>
      </c>
      <c r="C25" s="41">
        <v>12609.04</v>
      </c>
      <c r="D25" s="41">
        <v>0</v>
      </c>
      <c r="E25" s="15">
        <v>7880.65</v>
      </c>
      <c r="F25" s="457">
        <f t="shared" si="0"/>
        <v>4728.3900000000012</v>
      </c>
      <c r="G25" s="112"/>
      <c r="H25" s="112"/>
      <c r="I25" s="112"/>
      <c r="J25" s="112"/>
      <c r="K25" s="112"/>
    </row>
    <row r="26" spans="1:11" s="45" customFormat="1" x14ac:dyDescent="0.25">
      <c r="A26" s="463">
        <v>74</v>
      </c>
      <c r="B26" s="36" t="s">
        <v>809</v>
      </c>
      <c r="C26" s="41">
        <v>77230.37</v>
      </c>
      <c r="D26" s="41">
        <v>0</v>
      </c>
      <c r="E26" s="15">
        <v>25218.080000000002</v>
      </c>
      <c r="F26" s="457">
        <f t="shared" si="0"/>
        <v>52012.289999999994</v>
      </c>
      <c r="G26" s="112"/>
      <c r="H26" s="112"/>
      <c r="I26" s="112"/>
      <c r="J26" s="112"/>
      <c r="K26" s="112"/>
    </row>
    <row r="27" spans="1:11" s="45" customFormat="1" x14ac:dyDescent="0.25">
      <c r="A27" s="463">
        <v>75</v>
      </c>
      <c r="B27" s="36" t="s">
        <v>810</v>
      </c>
      <c r="C27" s="41">
        <v>367632.32249999995</v>
      </c>
      <c r="D27" s="41">
        <v>0</v>
      </c>
      <c r="E27" s="15">
        <v>389189.05250999995</v>
      </c>
      <c r="F27" s="457">
        <f t="shared" si="0"/>
        <v>-21556.730009999999</v>
      </c>
      <c r="G27" s="112"/>
      <c r="H27" s="112"/>
      <c r="I27" s="112"/>
      <c r="J27" s="112"/>
      <c r="K27" s="112"/>
    </row>
    <row r="28" spans="1:11" s="45" customFormat="1" x14ac:dyDescent="0.25">
      <c r="A28" s="463">
        <v>77</v>
      </c>
      <c r="B28" s="36" t="s">
        <v>811</v>
      </c>
      <c r="C28" s="41">
        <v>189135.6</v>
      </c>
      <c r="D28" s="41">
        <v>0</v>
      </c>
      <c r="E28" s="15">
        <v>139471.74369999999</v>
      </c>
      <c r="F28" s="457">
        <f t="shared" si="0"/>
        <v>49663.856300000014</v>
      </c>
      <c r="G28" s="112"/>
      <c r="H28" s="112"/>
      <c r="I28" s="112"/>
      <c r="J28" s="112"/>
      <c r="K28" s="112"/>
    </row>
    <row r="29" spans="1:11" s="45" customFormat="1" x14ac:dyDescent="0.25">
      <c r="A29" s="463">
        <v>78</v>
      </c>
      <c r="B29" s="36" t="s">
        <v>812</v>
      </c>
      <c r="C29" s="41">
        <v>201823.44649999999</v>
      </c>
      <c r="D29" s="41">
        <v>0</v>
      </c>
      <c r="E29" s="15">
        <v>193391.15100000001</v>
      </c>
      <c r="F29" s="457">
        <f t="shared" si="0"/>
        <v>8432.2954999999783</v>
      </c>
      <c r="G29" s="112"/>
      <c r="H29" s="112"/>
      <c r="I29" s="112"/>
      <c r="J29" s="112"/>
      <c r="K29" s="112"/>
    </row>
    <row r="30" spans="1:11" s="45" customFormat="1" x14ac:dyDescent="0.25">
      <c r="A30" s="463">
        <v>79</v>
      </c>
      <c r="B30" s="36" t="s">
        <v>813</v>
      </c>
      <c r="C30" s="41">
        <v>175029.2365</v>
      </c>
      <c r="D30" s="41">
        <v>0</v>
      </c>
      <c r="E30" s="15">
        <v>231927.52950000003</v>
      </c>
      <c r="F30" s="457">
        <f t="shared" si="0"/>
        <v>-56898.293000000034</v>
      </c>
      <c r="G30" s="112"/>
      <c r="H30" s="112"/>
      <c r="I30" s="112"/>
      <c r="J30" s="112"/>
      <c r="K30" s="112"/>
    </row>
    <row r="31" spans="1:11" s="45" customFormat="1" x14ac:dyDescent="0.25">
      <c r="A31" s="463">
        <v>81</v>
      </c>
      <c r="B31" s="36" t="s">
        <v>814</v>
      </c>
      <c r="C31" s="41">
        <v>15761.3</v>
      </c>
      <c r="D31" s="41">
        <v>0</v>
      </c>
      <c r="E31" s="15">
        <v>184407.21000000002</v>
      </c>
      <c r="F31" s="457">
        <f t="shared" si="0"/>
        <v>-168645.91000000003</v>
      </c>
      <c r="G31" s="112"/>
      <c r="H31" s="112"/>
      <c r="I31" s="112"/>
      <c r="J31" s="112"/>
      <c r="K31" s="112"/>
    </row>
    <row r="32" spans="1:11" s="45" customFormat="1" x14ac:dyDescent="0.25">
      <c r="A32" s="463">
        <v>82</v>
      </c>
      <c r="B32" s="36" t="s">
        <v>815</v>
      </c>
      <c r="C32" s="41">
        <v>279211.42949999997</v>
      </c>
      <c r="D32" s="41">
        <v>0</v>
      </c>
      <c r="E32" s="15">
        <v>146926.83860000002</v>
      </c>
      <c r="F32" s="457">
        <f t="shared" si="0"/>
        <v>132284.59089999995</v>
      </c>
      <c r="G32" s="112"/>
      <c r="H32" s="112"/>
      <c r="I32" s="112"/>
      <c r="J32" s="112"/>
      <c r="K32" s="112"/>
    </row>
    <row r="33" spans="1:11" s="45" customFormat="1" x14ac:dyDescent="0.25">
      <c r="A33" s="463">
        <v>86</v>
      </c>
      <c r="B33" s="36" t="s">
        <v>816</v>
      </c>
      <c r="C33" s="41">
        <v>417674.44999999995</v>
      </c>
      <c r="D33" s="41">
        <v>0</v>
      </c>
      <c r="E33" s="15">
        <v>1209979.2397000003</v>
      </c>
      <c r="F33" s="457">
        <f t="shared" si="0"/>
        <v>-792304.78970000031</v>
      </c>
      <c r="G33" s="112"/>
      <c r="H33" s="112"/>
      <c r="I33" s="112"/>
      <c r="J33" s="112"/>
      <c r="K33" s="112"/>
    </row>
    <row r="34" spans="1:11" s="45" customFormat="1" x14ac:dyDescent="0.25">
      <c r="A34" s="463">
        <v>90</v>
      </c>
      <c r="B34" s="36" t="s">
        <v>817</v>
      </c>
      <c r="C34" s="41">
        <v>25218.080000000002</v>
      </c>
      <c r="D34" s="41">
        <v>0</v>
      </c>
      <c r="E34" s="15">
        <v>33098.730000000003</v>
      </c>
      <c r="F34" s="457">
        <f t="shared" si="0"/>
        <v>-7880.6500000000015</v>
      </c>
      <c r="G34" s="112"/>
      <c r="H34" s="112"/>
      <c r="I34" s="112"/>
      <c r="J34" s="112"/>
      <c r="K34" s="112"/>
    </row>
    <row r="35" spans="1:11" s="45" customFormat="1" x14ac:dyDescent="0.25">
      <c r="A35" s="463">
        <v>91</v>
      </c>
      <c r="B35" s="36" t="s">
        <v>818</v>
      </c>
      <c r="C35" s="41">
        <v>6269214.6880000001</v>
      </c>
      <c r="D35" s="41">
        <v>0</v>
      </c>
      <c r="E35" s="15">
        <v>103140979.45618005</v>
      </c>
      <c r="F35" s="457">
        <f t="shared" si="0"/>
        <v>-96871764.768180057</v>
      </c>
      <c r="G35" s="112"/>
      <c r="H35" s="112"/>
      <c r="I35" s="112"/>
      <c r="J35" s="112"/>
      <c r="K35" s="112"/>
    </row>
    <row r="36" spans="1:11" s="45" customFormat="1" x14ac:dyDescent="0.25">
      <c r="A36" s="463">
        <v>92</v>
      </c>
      <c r="B36" s="36" t="s">
        <v>819</v>
      </c>
      <c r="C36" s="41">
        <v>4379828.8504999988</v>
      </c>
      <c r="D36" s="41">
        <v>0</v>
      </c>
      <c r="E36" s="15">
        <v>10557500.331970001</v>
      </c>
      <c r="F36" s="457">
        <f t="shared" si="0"/>
        <v>-6177671.4814700019</v>
      </c>
      <c r="G36" s="112"/>
      <c r="H36" s="112"/>
      <c r="I36" s="112"/>
      <c r="J36" s="112"/>
      <c r="K36" s="112"/>
    </row>
    <row r="37" spans="1:11" s="45" customFormat="1" x14ac:dyDescent="0.25">
      <c r="A37" s="463">
        <v>97</v>
      </c>
      <c r="B37" s="36" t="s">
        <v>820</v>
      </c>
      <c r="C37" s="41">
        <v>130897.59650000001</v>
      </c>
      <c r="D37" s="41">
        <v>0</v>
      </c>
      <c r="E37" s="15">
        <v>155359.13410000002</v>
      </c>
      <c r="F37" s="457">
        <f t="shared" si="0"/>
        <v>-24461.537600000011</v>
      </c>
      <c r="G37" s="112"/>
      <c r="H37" s="112"/>
      <c r="I37" s="112"/>
      <c r="J37" s="112"/>
      <c r="K37" s="112"/>
    </row>
    <row r="38" spans="1:11" s="45" customFormat="1" x14ac:dyDescent="0.25">
      <c r="A38" s="463">
        <v>98</v>
      </c>
      <c r="B38" s="36" t="s">
        <v>821</v>
      </c>
      <c r="C38" s="41">
        <v>1209128.1295</v>
      </c>
      <c r="D38" s="41">
        <v>0</v>
      </c>
      <c r="E38" s="15">
        <v>3208234.6808200004</v>
      </c>
      <c r="F38" s="457">
        <f t="shared" si="0"/>
        <v>-1999106.5513200003</v>
      </c>
      <c r="G38" s="112"/>
      <c r="H38" s="112"/>
      <c r="I38" s="112"/>
      <c r="J38" s="112"/>
      <c r="K38" s="112"/>
    </row>
    <row r="39" spans="1:11" s="45" customFormat="1" x14ac:dyDescent="0.25">
      <c r="A39" s="463">
        <v>102</v>
      </c>
      <c r="B39" s="36" t="s">
        <v>822</v>
      </c>
      <c r="C39" s="41">
        <v>320348.42249999993</v>
      </c>
      <c r="D39" s="41">
        <v>0</v>
      </c>
      <c r="E39" s="15">
        <v>107176.84</v>
      </c>
      <c r="F39" s="457">
        <f t="shared" si="0"/>
        <v>213171.58249999993</v>
      </c>
      <c r="G39" s="112"/>
      <c r="H39" s="112"/>
      <c r="I39" s="112"/>
      <c r="J39" s="112"/>
      <c r="K39" s="112"/>
    </row>
    <row r="40" spans="1:11" s="45" customFormat="1" x14ac:dyDescent="0.25">
      <c r="A40" s="463">
        <v>103</v>
      </c>
      <c r="B40" s="36" t="s">
        <v>823</v>
      </c>
      <c r="C40" s="41">
        <v>64621.33</v>
      </c>
      <c r="D40" s="41">
        <v>0</v>
      </c>
      <c r="E40" s="15">
        <v>94567.800000000017</v>
      </c>
      <c r="F40" s="457">
        <f t="shared" si="0"/>
        <v>-29946.470000000016</v>
      </c>
      <c r="G40" s="112"/>
      <c r="H40" s="112"/>
      <c r="I40" s="112"/>
      <c r="J40" s="112"/>
      <c r="K40" s="112"/>
    </row>
    <row r="41" spans="1:11" s="45" customFormat="1" x14ac:dyDescent="0.25">
      <c r="A41" s="463">
        <v>105</v>
      </c>
      <c r="B41" s="36" t="s">
        <v>824</v>
      </c>
      <c r="C41" s="41">
        <v>50436.160000000003</v>
      </c>
      <c r="D41" s="41">
        <v>0</v>
      </c>
      <c r="E41" s="15">
        <v>36250.99</v>
      </c>
      <c r="F41" s="457">
        <f t="shared" si="0"/>
        <v>14185.170000000006</v>
      </c>
      <c r="G41" s="112"/>
      <c r="H41" s="112"/>
      <c r="I41" s="112"/>
      <c r="J41" s="112"/>
      <c r="K41" s="112"/>
    </row>
    <row r="42" spans="1:11" s="45" customFormat="1" x14ac:dyDescent="0.25">
      <c r="A42" s="463">
        <v>106</v>
      </c>
      <c r="B42" s="36" t="s">
        <v>825</v>
      </c>
      <c r="C42" s="41">
        <v>1113220.6189999999</v>
      </c>
      <c r="D42" s="41">
        <v>0</v>
      </c>
      <c r="E42" s="15">
        <v>1255103.8416000004</v>
      </c>
      <c r="F42" s="457">
        <f t="shared" si="0"/>
        <v>-141883.22260000044</v>
      </c>
      <c r="G42" s="112"/>
      <c r="H42" s="112"/>
      <c r="I42" s="112"/>
      <c r="J42" s="112"/>
      <c r="K42" s="112"/>
    </row>
    <row r="43" spans="1:11" s="45" customFormat="1" x14ac:dyDescent="0.25">
      <c r="A43" s="463">
        <v>108</v>
      </c>
      <c r="B43" s="36" t="s">
        <v>826</v>
      </c>
      <c r="C43" s="41">
        <v>198749.99299999999</v>
      </c>
      <c r="D43" s="41">
        <v>0</v>
      </c>
      <c r="E43" s="15">
        <v>303672.96710000001</v>
      </c>
      <c r="F43" s="457">
        <f t="shared" si="0"/>
        <v>-104922.97410000002</v>
      </c>
      <c r="G43" s="112"/>
      <c r="H43" s="112"/>
      <c r="I43" s="112"/>
      <c r="J43" s="112"/>
      <c r="K43" s="112"/>
    </row>
    <row r="44" spans="1:11" s="45" customFormat="1" x14ac:dyDescent="0.25">
      <c r="A44" s="463">
        <v>109</v>
      </c>
      <c r="B44" s="36" t="s">
        <v>827</v>
      </c>
      <c r="C44" s="41">
        <v>1025666.5975000004</v>
      </c>
      <c r="D44" s="41">
        <v>0</v>
      </c>
      <c r="E44" s="15">
        <v>1285507.3892999999</v>
      </c>
      <c r="F44" s="457">
        <f t="shared" si="0"/>
        <v>-259840.79179999954</v>
      </c>
      <c r="G44" s="112"/>
      <c r="H44" s="112"/>
      <c r="I44" s="112"/>
      <c r="J44" s="112"/>
      <c r="K44" s="112"/>
    </row>
    <row r="45" spans="1:11" s="45" customFormat="1" x14ac:dyDescent="0.25">
      <c r="A45" s="463">
        <v>111</v>
      </c>
      <c r="B45" s="36" t="s">
        <v>828</v>
      </c>
      <c r="C45" s="41">
        <v>370784.58250000002</v>
      </c>
      <c r="D45" s="41">
        <v>0</v>
      </c>
      <c r="E45" s="15">
        <v>257145.60950000002</v>
      </c>
      <c r="F45" s="457">
        <f t="shared" si="0"/>
        <v>113638.973</v>
      </c>
      <c r="G45" s="112"/>
      <c r="H45" s="112"/>
      <c r="I45" s="112"/>
      <c r="J45" s="112"/>
      <c r="K45" s="112"/>
    </row>
    <row r="46" spans="1:11" s="45" customFormat="1" x14ac:dyDescent="0.25">
      <c r="A46" s="463">
        <v>139</v>
      </c>
      <c r="B46" s="36" t="s">
        <v>829</v>
      </c>
      <c r="C46" s="41">
        <v>386151.85000000009</v>
      </c>
      <c r="D46" s="41">
        <v>0</v>
      </c>
      <c r="E46" s="15">
        <v>110675.84860000003</v>
      </c>
      <c r="F46" s="457">
        <f t="shared" si="0"/>
        <v>275476.00140000007</v>
      </c>
      <c r="G46" s="112"/>
      <c r="H46" s="112"/>
      <c r="I46" s="112"/>
      <c r="J46" s="112"/>
      <c r="K46" s="112"/>
    </row>
    <row r="47" spans="1:11" s="45" customFormat="1" x14ac:dyDescent="0.25">
      <c r="A47" s="463">
        <v>140</v>
      </c>
      <c r="B47" s="36" t="s">
        <v>830</v>
      </c>
      <c r="C47" s="41">
        <v>367553.516</v>
      </c>
      <c r="D47" s="41">
        <v>0</v>
      </c>
      <c r="E47" s="15">
        <v>521919.68820000003</v>
      </c>
      <c r="F47" s="457">
        <f t="shared" si="0"/>
        <v>-154366.17220000003</v>
      </c>
      <c r="G47" s="112"/>
      <c r="H47" s="112"/>
      <c r="I47" s="112"/>
      <c r="J47" s="112"/>
      <c r="K47" s="112"/>
    </row>
    <row r="48" spans="1:11" s="45" customFormat="1" x14ac:dyDescent="0.25">
      <c r="A48" s="463">
        <v>142</v>
      </c>
      <c r="B48" s="36" t="s">
        <v>831</v>
      </c>
      <c r="C48" s="41">
        <v>666939.40950000018</v>
      </c>
      <c r="D48" s="41">
        <v>0</v>
      </c>
      <c r="E48" s="15">
        <v>119785.88</v>
      </c>
      <c r="F48" s="457">
        <f t="shared" si="0"/>
        <v>547153.52950000018</v>
      </c>
      <c r="G48" s="112"/>
      <c r="H48" s="112"/>
      <c r="I48" s="112"/>
      <c r="J48" s="112"/>
      <c r="K48" s="112"/>
    </row>
    <row r="49" spans="1:11" s="45" customFormat="1" x14ac:dyDescent="0.25">
      <c r="A49" s="463">
        <v>143</v>
      </c>
      <c r="B49" s="36" t="s">
        <v>832</v>
      </c>
      <c r="C49" s="41">
        <v>327835.03999999998</v>
      </c>
      <c r="D49" s="41">
        <v>0</v>
      </c>
      <c r="E49" s="15">
        <v>118288.55650000001</v>
      </c>
      <c r="F49" s="457">
        <f t="shared" si="0"/>
        <v>209546.48349999997</v>
      </c>
      <c r="G49" s="112"/>
      <c r="H49" s="112"/>
      <c r="I49" s="112"/>
      <c r="J49" s="112"/>
      <c r="K49" s="112"/>
    </row>
    <row r="50" spans="1:11" s="45" customFormat="1" x14ac:dyDescent="0.25">
      <c r="A50" s="463">
        <v>145</v>
      </c>
      <c r="B50" s="36" t="s">
        <v>833</v>
      </c>
      <c r="C50" s="41">
        <v>326337.71650000004</v>
      </c>
      <c r="D50" s="41">
        <v>0</v>
      </c>
      <c r="E50" s="15">
        <v>255206.96960000001</v>
      </c>
      <c r="F50" s="457">
        <f t="shared" si="0"/>
        <v>71130.746900000027</v>
      </c>
      <c r="G50" s="112"/>
      <c r="H50" s="112"/>
      <c r="I50" s="112"/>
      <c r="J50" s="112"/>
      <c r="K50" s="112"/>
    </row>
    <row r="51" spans="1:11" s="45" customFormat="1" x14ac:dyDescent="0.25">
      <c r="A51" s="463">
        <v>146</v>
      </c>
      <c r="B51" s="36" t="s">
        <v>834</v>
      </c>
      <c r="C51" s="41">
        <v>130897.5965</v>
      </c>
      <c r="D51" s="41">
        <v>0</v>
      </c>
      <c r="E51" s="15">
        <v>102527.25649999999</v>
      </c>
      <c r="F51" s="457">
        <f t="shared" si="0"/>
        <v>28370.340000000011</v>
      </c>
      <c r="G51" s="112"/>
      <c r="H51" s="112"/>
      <c r="I51" s="112"/>
      <c r="J51" s="112"/>
      <c r="K51" s="112"/>
    </row>
    <row r="52" spans="1:11" s="45" customFormat="1" x14ac:dyDescent="0.25">
      <c r="A52" s="463">
        <v>148</v>
      </c>
      <c r="B52" s="36" t="s">
        <v>835</v>
      </c>
      <c r="C52" s="41">
        <v>135625.9865</v>
      </c>
      <c r="D52" s="41">
        <v>0</v>
      </c>
      <c r="E52" s="15">
        <v>138100.51060000001</v>
      </c>
      <c r="F52" s="457">
        <f t="shared" si="0"/>
        <v>-2474.5241000000096</v>
      </c>
      <c r="G52" s="112"/>
      <c r="H52" s="112"/>
      <c r="I52" s="112"/>
      <c r="J52" s="112"/>
      <c r="K52" s="112"/>
    </row>
    <row r="53" spans="1:11" s="45" customFormat="1" x14ac:dyDescent="0.25">
      <c r="A53" s="463">
        <v>149</v>
      </c>
      <c r="B53" s="36" t="s">
        <v>836</v>
      </c>
      <c r="C53" s="41">
        <v>55164.55</v>
      </c>
      <c r="D53" s="41">
        <v>0</v>
      </c>
      <c r="E53" s="15">
        <v>2594436.0703999996</v>
      </c>
      <c r="F53" s="457">
        <f t="shared" si="0"/>
        <v>-2539271.5203999998</v>
      </c>
      <c r="G53" s="112"/>
      <c r="H53" s="112"/>
      <c r="I53" s="112"/>
      <c r="J53" s="112"/>
      <c r="K53" s="112"/>
    </row>
    <row r="54" spans="1:11" s="45" customFormat="1" x14ac:dyDescent="0.25">
      <c r="A54" s="463">
        <v>151</v>
      </c>
      <c r="B54" s="36" t="s">
        <v>837</v>
      </c>
      <c r="C54" s="41">
        <v>37827.120000000003</v>
      </c>
      <c r="D54" s="41">
        <v>0</v>
      </c>
      <c r="E54" s="15">
        <v>37827.120000000003</v>
      </c>
      <c r="F54" s="457">
        <f t="shared" si="0"/>
        <v>0</v>
      </c>
      <c r="G54" s="112"/>
      <c r="H54" s="112"/>
      <c r="I54" s="112"/>
      <c r="J54" s="112"/>
      <c r="K54" s="112"/>
    </row>
    <row r="55" spans="1:11" s="45" customFormat="1" x14ac:dyDescent="0.25">
      <c r="A55" s="463">
        <v>152</v>
      </c>
      <c r="B55" s="36" t="s">
        <v>838</v>
      </c>
      <c r="C55" s="41">
        <v>428864.97300000006</v>
      </c>
      <c r="D55" s="41">
        <v>0</v>
      </c>
      <c r="E55" s="15">
        <v>147683.38099999999</v>
      </c>
      <c r="F55" s="457">
        <f t="shared" si="0"/>
        <v>281181.59200000006</v>
      </c>
      <c r="G55" s="112"/>
      <c r="H55" s="112"/>
      <c r="I55" s="112"/>
      <c r="J55" s="112"/>
      <c r="K55" s="112"/>
    </row>
    <row r="56" spans="1:11" s="45" customFormat="1" x14ac:dyDescent="0.25">
      <c r="A56" s="463">
        <v>153</v>
      </c>
      <c r="B56" s="36" t="s">
        <v>839</v>
      </c>
      <c r="C56" s="41">
        <v>376931.48949999997</v>
      </c>
      <c r="D56" s="41">
        <v>0</v>
      </c>
      <c r="E56" s="15">
        <v>1399743.71557</v>
      </c>
      <c r="F56" s="457">
        <f t="shared" si="0"/>
        <v>-1022812.2260700001</v>
      </c>
      <c r="G56" s="112"/>
      <c r="H56" s="112"/>
      <c r="I56" s="112"/>
      <c r="J56" s="112"/>
      <c r="K56" s="112"/>
    </row>
    <row r="57" spans="1:11" s="45" customFormat="1" x14ac:dyDescent="0.25">
      <c r="A57" s="463">
        <v>165</v>
      </c>
      <c r="B57" s="36" t="s">
        <v>840</v>
      </c>
      <c r="C57" s="41">
        <v>771200.40900000033</v>
      </c>
      <c r="D57" s="41">
        <v>0</v>
      </c>
      <c r="E57" s="15">
        <v>467622.00970000005</v>
      </c>
      <c r="F57" s="457">
        <f t="shared" si="0"/>
        <v>303578.39930000028</v>
      </c>
      <c r="G57" s="112"/>
      <c r="H57" s="112"/>
      <c r="I57" s="112"/>
      <c r="J57" s="112"/>
      <c r="K57" s="112"/>
    </row>
    <row r="58" spans="1:11" s="45" customFormat="1" x14ac:dyDescent="0.25">
      <c r="A58" s="463">
        <v>167</v>
      </c>
      <c r="B58" s="36" t="s">
        <v>841</v>
      </c>
      <c r="C58" s="41">
        <v>805638.84950000001</v>
      </c>
      <c r="D58" s="41">
        <v>0</v>
      </c>
      <c r="E58" s="15">
        <v>11741191.299399998</v>
      </c>
      <c r="F58" s="457">
        <f t="shared" si="0"/>
        <v>-10935552.449899998</v>
      </c>
      <c r="G58" s="112"/>
      <c r="H58" s="112"/>
      <c r="I58" s="112"/>
      <c r="J58" s="112"/>
      <c r="K58" s="112"/>
    </row>
    <row r="59" spans="1:11" s="45" customFormat="1" x14ac:dyDescent="0.25">
      <c r="A59" s="463">
        <v>169</v>
      </c>
      <c r="B59" s="36" t="s">
        <v>842</v>
      </c>
      <c r="C59" s="41">
        <v>201744.63999999998</v>
      </c>
      <c r="D59" s="41">
        <v>0</v>
      </c>
      <c r="E59" s="15">
        <v>121362.01</v>
      </c>
      <c r="F59" s="457">
        <f t="shared" si="0"/>
        <v>80382.62999999999</v>
      </c>
      <c r="G59" s="112"/>
      <c r="H59" s="112"/>
      <c r="I59" s="112"/>
      <c r="J59" s="112"/>
      <c r="K59" s="112"/>
    </row>
    <row r="60" spans="1:11" s="45" customFormat="1" x14ac:dyDescent="0.25">
      <c r="A60" s="463">
        <v>171</v>
      </c>
      <c r="B60" s="36" t="s">
        <v>843</v>
      </c>
      <c r="C60" s="41">
        <v>41136.992999999995</v>
      </c>
      <c r="D60" s="41">
        <v>0</v>
      </c>
      <c r="E60" s="15">
        <v>33098.730000000003</v>
      </c>
      <c r="F60" s="457">
        <f t="shared" si="0"/>
        <v>8038.2629999999917</v>
      </c>
      <c r="G60" s="112"/>
      <c r="H60" s="112"/>
      <c r="I60" s="112"/>
      <c r="J60" s="112"/>
      <c r="K60" s="112"/>
    </row>
    <row r="61" spans="1:11" s="45" customFormat="1" x14ac:dyDescent="0.25">
      <c r="A61" s="463">
        <v>172</v>
      </c>
      <c r="B61" s="36" t="s">
        <v>844</v>
      </c>
      <c r="C61" s="41">
        <v>305769.21999999997</v>
      </c>
      <c r="D61" s="41">
        <v>0</v>
      </c>
      <c r="E61" s="15">
        <v>364117.55260000005</v>
      </c>
      <c r="F61" s="457">
        <f t="shared" si="0"/>
        <v>-58348.332600000082</v>
      </c>
      <c r="G61" s="112"/>
      <c r="H61" s="112"/>
      <c r="I61" s="112"/>
      <c r="J61" s="112"/>
      <c r="K61" s="112"/>
    </row>
    <row r="62" spans="1:11" s="45" customFormat="1" x14ac:dyDescent="0.25">
      <c r="A62" s="463">
        <v>176</v>
      </c>
      <c r="B62" s="36" t="s">
        <v>845</v>
      </c>
      <c r="C62" s="41">
        <v>75654.240000000005</v>
      </c>
      <c r="D62" s="41">
        <v>0</v>
      </c>
      <c r="E62" s="15">
        <v>351634.60300000006</v>
      </c>
      <c r="F62" s="457">
        <f t="shared" si="0"/>
        <v>-275980.36300000007</v>
      </c>
      <c r="G62" s="112"/>
      <c r="H62" s="112"/>
      <c r="I62" s="112"/>
      <c r="J62" s="112"/>
      <c r="K62" s="112"/>
    </row>
    <row r="63" spans="1:11" s="45" customFormat="1" x14ac:dyDescent="0.25">
      <c r="A63" s="463">
        <v>177</v>
      </c>
      <c r="B63" s="36" t="s">
        <v>846</v>
      </c>
      <c r="C63" s="41">
        <v>194074.14066666664</v>
      </c>
      <c r="D63" s="41">
        <v>0</v>
      </c>
      <c r="E63" s="15">
        <v>89224.719299999997</v>
      </c>
      <c r="F63" s="457">
        <f t="shared" si="0"/>
        <v>104849.42136666665</v>
      </c>
      <c r="G63" s="112"/>
      <c r="H63" s="112"/>
      <c r="I63" s="112"/>
      <c r="J63" s="112"/>
      <c r="K63" s="112"/>
    </row>
    <row r="64" spans="1:11" s="45" customFormat="1" x14ac:dyDescent="0.25">
      <c r="A64" s="463">
        <v>178</v>
      </c>
      <c r="B64" s="36" t="s">
        <v>847</v>
      </c>
      <c r="C64" s="41">
        <v>156273.28950000001</v>
      </c>
      <c r="D64" s="41">
        <v>0</v>
      </c>
      <c r="E64" s="15">
        <v>137942.8976</v>
      </c>
      <c r="F64" s="457">
        <f t="shared" si="0"/>
        <v>18330.391900000017</v>
      </c>
      <c r="G64" s="112"/>
      <c r="H64" s="112"/>
      <c r="I64" s="112"/>
      <c r="J64" s="112"/>
      <c r="K64" s="112"/>
    </row>
    <row r="65" spans="1:11" s="45" customFormat="1" x14ac:dyDescent="0.25">
      <c r="A65" s="463">
        <v>179</v>
      </c>
      <c r="B65" s="36" t="s">
        <v>848</v>
      </c>
      <c r="C65" s="41">
        <v>1288722.6945000007</v>
      </c>
      <c r="D65" s="41">
        <v>0</v>
      </c>
      <c r="E65" s="15">
        <v>12672837.014010001</v>
      </c>
      <c r="F65" s="457">
        <f t="shared" si="0"/>
        <v>-11384114.31951</v>
      </c>
      <c r="G65" s="112"/>
      <c r="H65" s="112"/>
      <c r="I65" s="112"/>
      <c r="J65" s="112"/>
      <c r="K65" s="112"/>
    </row>
    <row r="66" spans="1:11" s="45" customFormat="1" x14ac:dyDescent="0.25">
      <c r="A66" s="463">
        <v>181</v>
      </c>
      <c r="B66" s="36" t="s">
        <v>849</v>
      </c>
      <c r="C66" s="41">
        <v>110329.1</v>
      </c>
      <c r="D66" s="41">
        <v>0</v>
      </c>
      <c r="E66" s="15">
        <v>40979.380000000005</v>
      </c>
      <c r="F66" s="457">
        <f t="shared" si="0"/>
        <v>69349.72</v>
      </c>
      <c r="G66" s="112"/>
      <c r="H66" s="112"/>
      <c r="I66" s="112"/>
      <c r="J66" s="112"/>
      <c r="K66" s="112"/>
    </row>
    <row r="67" spans="1:11" s="45" customFormat="1" x14ac:dyDescent="0.25">
      <c r="A67" s="463">
        <v>182</v>
      </c>
      <c r="B67" s="36" t="s">
        <v>850</v>
      </c>
      <c r="C67" s="41">
        <v>240438.63150000005</v>
      </c>
      <c r="D67" s="41">
        <v>0</v>
      </c>
      <c r="E67" s="15">
        <v>504408.88390000007</v>
      </c>
      <c r="F67" s="457">
        <f t="shared" si="0"/>
        <v>-263970.2524</v>
      </c>
      <c r="G67" s="112"/>
      <c r="H67" s="112"/>
      <c r="I67" s="112"/>
      <c r="J67" s="112"/>
      <c r="K67" s="112"/>
    </row>
    <row r="68" spans="1:11" s="45" customFormat="1" x14ac:dyDescent="0.25">
      <c r="A68" s="463">
        <v>186</v>
      </c>
      <c r="B68" s="36" t="s">
        <v>851</v>
      </c>
      <c r="C68" s="41">
        <v>1007068.2635</v>
      </c>
      <c r="D68" s="41">
        <v>0</v>
      </c>
      <c r="E68" s="15">
        <v>3717006.2925600009</v>
      </c>
      <c r="F68" s="457">
        <f t="shared" si="0"/>
        <v>-2709938.029060001</v>
      </c>
      <c r="G68" s="112"/>
      <c r="H68" s="112"/>
      <c r="I68" s="112"/>
      <c r="J68" s="112"/>
      <c r="K68" s="112"/>
    </row>
    <row r="69" spans="1:11" s="45" customFormat="1" x14ac:dyDescent="0.25">
      <c r="A69" s="463">
        <v>202</v>
      </c>
      <c r="B69" s="36" t="s">
        <v>852</v>
      </c>
      <c r="C69" s="41">
        <v>1476360.9710000001</v>
      </c>
      <c r="D69" s="41">
        <v>0</v>
      </c>
      <c r="E69" s="15">
        <v>4004829.6963800001</v>
      </c>
      <c r="F69" s="457">
        <f t="shared" si="0"/>
        <v>-2528468.7253799997</v>
      </c>
      <c r="G69" s="112"/>
      <c r="H69" s="112"/>
      <c r="I69" s="112"/>
      <c r="J69" s="112"/>
      <c r="K69" s="112"/>
    </row>
    <row r="70" spans="1:11" s="45" customFormat="1" x14ac:dyDescent="0.25">
      <c r="A70" s="463">
        <v>204</v>
      </c>
      <c r="B70" s="36" t="s">
        <v>853</v>
      </c>
      <c r="C70" s="41">
        <v>44131.64</v>
      </c>
      <c r="D70" s="41">
        <v>0</v>
      </c>
      <c r="E70" s="15">
        <v>921968.27641000017</v>
      </c>
      <c r="F70" s="457">
        <f t="shared" si="0"/>
        <v>-877836.63641000015</v>
      </c>
      <c r="G70" s="112"/>
      <c r="H70" s="112"/>
      <c r="I70" s="112"/>
      <c r="J70" s="112"/>
      <c r="K70" s="112"/>
    </row>
    <row r="71" spans="1:11" s="45" customFormat="1" x14ac:dyDescent="0.25">
      <c r="A71" s="463">
        <v>205</v>
      </c>
      <c r="B71" s="36" t="s">
        <v>854</v>
      </c>
      <c r="C71" s="41">
        <v>399706.56800000003</v>
      </c>
      <c r="D71" s="41">
        <v>0</v>
      </c>
      <c r="E71" s="15">
        <v>701992.54070000001</v>
      </c>
      <c r="F71" s="457">
        <f t="shared" si="0"/>
        <v>-302285.97269999998</v>
      </c>
      <c r="G71" s="112"/>
      <c r="H71" s="112"/>
      <c r="I71" s="112"/>
      <c r="J71" s="112"/>
      <c r="K71" s="112"/>
    </row>
    <row r="72" spans="1:11" s="45" customFormat="1" x14ac:dyDescent="0.25">
      <c r="A72" s="463">
        <v>208</v>
      </c>
      <c r="B72" s="36" t="s">
        <v>855</v>
      </c>
      <c r="C72" s="41">
        <v>154775.96600000001</v>
      </c>
      <c r="D72" s="41">
        <v>0</v>
      </c>
      <c r="E72" s="15">
        <v>176589.60520000002</v>
      </c>
      <c r="F72" s="457">
        <f t="shared" si="0"/>
        <v>-21813.639200000005</v>
      </c>
      <c r="G72" s="112"/>
      <c r="H72" s="112"/>
      <c r="I72" s="112"/>
      <c r="J72" s="112"/>
      <c r="K72" s="112"/>
    </row>
    <row r="73" spans="1:11" s="45" customFormat="1" x14ac:dyDescent="0.25">
      <c r="A73" s="463">
        <v>211</v>
      </c>
      <c r="B73" s="36" t="s">
        <v>856</v>
      </c>
      <c r="C73" s="41">
        <v>881450.70250000001</v>
      </c>
      <c r="D73" s="41">
        <v>0</v>
      </c>
      <c r="E73" s="15">
        <v>2098940.2016500006</v>
      </c>
      <c r="F73" s="457">
        <f t="shared" ref="F73:F136" si="1">C73+D73-E73</f>
        <v>-1217489.4991500005</v>
      </c>
      <c r="G73" s="112"/>
      <c r="H73" s="112"/>
      <c r="I73" s="112"/>
      <c r="J73" s="112"/>
      <c r="K73" s="112"/>
    </row>
    <row r="74" spans="1:11" s="45" customFormat="1" x14ac:dyDescent="0.25">
      <c r="A74" s="463">
        <v>213</v>
      </c>
      <c r="B74" s="36" t="s">
        <v>857</v>
      </c>
      <c r="C74" s="41">
        <v>31522.6</v>
      </c>
      <c r="D74" s="41">
        <v>0</v>
      </c>
      <c r="E74" s="15">
        <v>152916.13260000001</v>
      </c>
      <c r="F74" s="457">
        <f t="shared" si="1"/>
        <v>-121393.53260000001</v>
      </c>
      <c r="G74" s="112"/>
      <c r="H74" s="112"/>
      <c r="I74" s="112"/>
      <c r="J74" s="112"/>
      <c r="K74" s="112"/>
    </row>
    <row r="75" spans="1:11" s="45" customFormat="1" x14ac:dyDescent="0.25">
      <c r="A75" s="463">
        <v>214</v>
      </c>
      <c r="B75" s="36" t="s">
        <v>858</v>
      </c>
      <c r="C75" s="41">
        <v>425870.32599999994</v>
      </c>
      <c r="D75" s="41">
        <v>0</v>
      </c>
      <c r="E75" s="15">
        <v>219318.48950000003</v>
      </c>
      <c r="F75" s="457">
        <f t="shared" si="1"/>
        <v>206551.83649999992</v>
      </c>
      <c r="G75" s="112"/>
      <c r="H75" s="112"/>
      <c r="I75" s="112"/>
      <c r="J75" s="112"/>
      <c r="K75" s="112"/>
    </row>
    <row r="76" spans="1:11" s="45" customFormat="1" x14ac:dyDescent="0.25">
      <c r="A76" s="463">
        <v>216</v>
      </c>
      <c r="B76" s="36" t="s">
        <v>859</v>
      </c>
      <c r="C76" s="41">
        <v>89839.41</v>
      </c>
      <c r="D76" s="41">
        <v>0</v>
      </c>
      <c r="E76" s="15">
        <v>20489.690000000002</v>
      </c>
      <c r="F76" s="457">
        <f t="shared" si="1"/>
        <v>69349.72</v>
      </c>
      <c r="G76" s="112"/>
      <c r="H76" s="112"/>
      <c r="I76" s="112"/>
      <c r="J76" s="112"/>
      <c r="K76" s="112"/>
    </row>
    <row r="77" spans="1:11" s="45" customFormat="1" x14ac:dyDescent="0.25">
      <c r="A77" s="463">
        <v>217</v>
      </c>
      <c r="B77" s="36" t="s">
        <v>860</v>
      </c>
      <c r="C77" s="41">
        <v>36329.796499999997</v>
      </c>
      <c r="D77" s="41">
        <v>0</v>
      </c>
      <c r="E77" s="15">
        <v>58474.423000000003</v>
      </c>
      <c r="F77" s="457">
        <f t="shared" si="1"/>
        <v>-22144.626500000006</v>
      </c>
      <c r="G77" s="112"/>
      <c r="H77" s="112"/>
      <c r="I77" s="112"/>
      <c r="J77" s="112"/>
      <c r="K77" s="112"/>
    </row>
    <row r="78" spans="1:11" s="45" customFormat="1" x14ac:dyDescent="0.25">
      <c r="A78" s="463">
        <v>218</v>
      </c>
      <c r="B78" s="36" t="s">
        <v>861</v>
      </c>
      <c r="C78" s="41">
        <v>36329.796500000004</v>
      </c>
      <c r="D78" s="41">
        <v>0</v>
      </c>
      <c r="E78" s="15">
        <v>379847.33000000007</v>
      </c>
      <c r="F78" s="457">
        <f t="shared" si="1"/>
        <v>-343517.53350000008</v>
      </c>
      <c r="G78" s="112"/>
      <c r="H78" s="112"/>
      <c r="I78" s="112"/>
      <c r="J78" s="112"/>
      <c r="K78" s="112"/>
    </row>
    <row r="79" spans="1:11" s="45" customFormat="1" x14ac:dyDescent="0.25">
      <c r="A79" s="463">
        <v>224</v>
      </c>
      <c r="B79" s="36" t="s">
        <v>862</v>
      </c>
      <c r="C79" s="41">
        <v>457392.92599999998</v>
      </c>
      <c r="D79" s="41">
        <v>0</v>
      </c>
      <c r="E79" s="15">
        <v>117595.05930000002</v>
      </c>
      <c r="F79" s="457">
        <f t="shared" si="1"/>
        <v>339797.86669999996</v>
      </c>
      <c r="G79" s="112"/>
      <c r="H79" s="112"/>
      <c r="I79" s="112"/>
      <c r="J79" s="112"/>
      <c r="K79" s="112"/>
    </row>
    <row r="80" spans="1:11" s="45" customFormat="1" x14ac:dyDescent="0.25">
      <c r="A80" s="463">
        <v>226</v>
      </c>
      <c r="B80" s="36" t="s">
        <v>863</v>
      </c>
      <c r="C80" s="41">
        <v>74156.916499999992</v>
      </c>
      <c r="D80" s="41">
        <v>0</v>
      </c>
      <c r="E80" s="15">
        <v>41058.186499999996</v>
      </c>
      <c r="F80" s="457">
        <f t="shared" si="1"/>
        <v>33098.729999999996</v>
      </c>
      <c r="G80" s="112"/>
      <c r="H80" s="112"/>
      <c r="I80" s="112"/>
      <c r="J80" s="112"/>
      <c r="K80" s="112"/>
    </row>
    <row r="81" spans="1:11" s="45" customFormat="1" x14ac:dyDescent="0.25">
      <c r="A81" s="463">
        <v>230</v>
      </c>
      <c r="B81" s="36" t="s">
        <v>864</v>
      </c>
      <c r="C81" s="41">
        <v>110329.1</v>
      </c>
      <c r="D81" s="41">
        <v>0</v>
      </c>
      <c r="E81" s="15">
        <v>27897.501</v>
      </c>
      <c r="F81" s="457">
        <f t="shared" si="1"/>
        <v>82431.599000000002</v>
      </c>
      <c r="G81" s="112"/>
      <c r="H81" s="112"/>
      <c r="I81" s="112"/>
      <c r="J81" s="112"/>
      <c r="K81" s="112"/>
    </row>
    <row r="82" spans="1:11" s="45" customFormat="1" x14ac:dyDescent="0.25">
      <c r="A82" s="463">
        <v>231</v>
      </c>
      <c r="B82" s="36" t="s">
        <v>865</v>
      </c>
      <c r="C82" s="41">
        <v>107255.64649999999</v>
      </c>
      <c r="D82" s="41">
        <v>0</v>
      </c>
      <c r="E82" s="15">
        <v>318378.26</v>
      </c>
      <c r="F82" s="457">
        <f t="shared" si="1"/>
        <v>-211122.61350000004</v>
      </c>
      <c r="G82" s="112"/>
      <c r="H82" s="112"/>
      <c r="I82" s="112"/>
      <c r="J82" s="112"/>
      <c r="K82" s="112"/>
    </row>
    <row r="83" spans="1:11" s="45" customFormat="1" x14ac:dyDescent="0.25">
      <c r="A83" s="463">
        <v>232</v>
      </c>
      <c r="B83" s="36" t="s">
        <v>866</v>
      </c>
      <c r="C83" s="41">
        <v>190711.73</v>
      </c>
      <c r="D83" s="41">
        <v>0</v>
      </c>
      <c r="E83" s="15">
        <v>250762.283</v>
      </c>
      <c r="F83" s="457">
        <f t="shared" si="1"/>
        <v>-60050.552999999985</v>
      </c>
      <c r="G83" s="112"/>
      <c r="H83" s="112"/>
      <c r="I83" s="112"/>
      <c r="J83" s="112"/>
      <c r="K83" s="112"/>
    </row>
    <row r="84" spans="1:11" s="45" customFormat="1" x14ac:dyDescent="0.25">
      <c r="A84" s="463">
        <v>233</v>
      </c>
      <c r="B84" s="36" t="s">
        <v>867</v>
      </c>
      <c r="C84" s="41">
        <v>307660.576</v>
      </c>
      <c r="D84" s="41">
        <v>0</v>
      </c>
      <c r="E84" s="15">
        <v>379138.07149999985</v>
      </c>
      <c r="F84" s="457">
        <f t="shared" si="1"/>
        <v>-71477.495499999844</v>
      </c>
      <c r="G84" s="112"/>
      <c r="H84" s="112"/>
      <c r="I84" s="112"/>
      <c r="J84" s="112"/>
      <c r="K84" s="112"/>
    </row>
    <row r="85" spans="1:11" s="45" customFormat="1" x14ac:dyDescent="0.25">
      <c r="A85" s="463">
        <v>235</v>
      </c>
      <c r="B85" s="36" t="s">
        <v>868</v>
      </c>
      <c r="C85" s="41">
        <v>3697679.7865000004</v>
      </c>
      <c r="D85" s="41">
        <v>0</v>
      </c>
      <c r="E85" s="15">
        <v>1302803.8399200002</v>
      </c>
      <c r="F85" s="457">
        <f t="shared" si="1"/>
        <v>2394875.9465800002</v>
      </c>
      <c r="G85" s="112"/>
      <c r="H85" s="112"/>
      <c r="I85" s="112"/>
      <c r="J85" s="112"/>
      <c r="K85" s="112"/>
    </row>
    <row r="86" spans="1:11" s="45" customFormat="1" x14ac:dyDescent="0.25">
      <c r="A86" s="463">
        <v>236</v>
      </c>
      <c r="B86" s="36" t="s">
        <v>869</v>
      </c>
      <c r="C86" s="41">
        <v>375355.35950000002</v>
      </c>
      <c r="D86" s="41">
        <v>0</v>
      </c>
      <c r="E86" s="15">
        <v>57560.267600000006</v>
      </c>
      <c r="F86" s="457">
        <f t="shared" si="1"/>
        <v>317795.0919</v>
      </c>
      <c r="G86" s="112"/>
      <c r="H86" s="112"/>
      <c r="I86" s="112"/>
      <c r="J86" s="112"/>
      <c r="K86" s="112"/>
    </row>
    <row r="87" spans="1:11" s="45" customFormat="1" x14ac:dyDescent="0.25">
      <c r="A87" s="463">
        <v>239</v>
      </c>
      <c r="B87" s="36" t="s">
        <v>870</v>
      </c>
      <c r="C87" s="41">
        <v>36250.99</v>
      </c>
      <c r="D87" s="41">
        <v>0</v>
      </c>
      <c r="E87" s="15">
        <v>32342.187600000005</v>
      </c>
      <c r="F87" s="457">
        <f t="shared" si="1"/>
        <v>3908.8023999999932</v>
      </c>
      <c r="G87" s="112"/>
      <c r="H87" s="112"/>
      <c r="I87" s="112"/>
      <c r="J87" s="112"/>
      <c r="K87" s="112"/>
    </row>
    <row r="88" spans="1:11" s="45" customFormat="1" x14ac:dyDescent="0.25">
      <c r="A88" s="463">
        <v>240</v>
      </c>
      <c r="B88" s="36" t="s">
        <v>871</v>
      </c>
      <c r="C88" s="41">
        <v>265026.25950000004</v>
      </c>
      <c r="D88" s="41">
        <v>0</v>
      </c>
      <c r="E88" s="15">
        <v>464911.06609999994</v>
      </c>
      <c r="F88" s="457">
        <f t="shared" si="1"/>
        <v>-199884.80659999989</v>
      </c>
      <c r="G88" s="112"/>
      <c r="H88" s="112"/>
      <c r="I88" s="112"/>
      <c r="J88" s="112"/>
      <c r="K88" s="112"/>
    </row>
    <row r="89" spans="1:11" s="45" customFormat="1" x14ac:dyDescent="0.25">
      <c r="A89" s="463">
        <v>241</v>
      </c>
      <c r="B89" s="36" t="s">
        <v>872</v>
      </c>
      <c r="C89" s="41">
        <v>336030.91599999997</v>
      </c>
      <c r="D89" s="41">
        <v>0</v>
      </c>
      <c r="E89" s="15">
        <v>152884.60999999999</v>
      </c>
      <c r="F89" s="457">
        <f t="shared" si="1"/>
        <v>183146.30599999998</v>
      </c>
      <c r="G89" s="112"/>
      <c r="H89" s="112"/>
      <c r="I89" s="112"/>
      <c r="J89" s="112"/>
      <c r="K89" s="112"/>
    </row>
    <row r="90" spans="1:11" s="45" customFormat="1" x14ac:dyDescent="0.25">
      <c r="A90" s="463">
        <v>244</v>
      </c>
      <c r="B90" s="36" t="s">
        <v>873</v>
      </c>
      <c r="C90" s="41">
        <v>630530.80650000018</v>
      </c>
      <c r="D90" s="41">
        <v>0</v>
      </c>
      <c r="E90" s="15">
        <v>515121.83950999996</v>
      </c>
      <c r="F90" s="457">
        <f t="shared" si="1"/>
        <v>115408.96699000022</v>
      </c>
      <c r="G90" s="112"/>
      <c r="H90" s="112"/>
      <c r="I90" s="112"/>
      <c r="J90" s="112"/>
      <c r="K90" s="112"/>
    </row>
    <row r="91" spans="1:11" s="45" customFormat="1" x14ac:dyDescent="0.25">
      <c r="A91" s="463">
        <v>245</v>
      </c>
      <c r="B91" s="36" t="s">
        <v>874</v>
      </c>
      <c r="C91" s="41">
        <v>760167.49900000007</v>
      </c>
      <c r="D91" s="41">
        <v>0</v>
      </c>
      <c r="E91" s="15">
        <v>2035452.1091199997</v>
      </c>
      <c r="F91" s="457">
        <f t="shared" si="1"/>
        <v>-1275284.6101199996</v>
      </c>
      <c r="G91" s="112"/>
      <c r="H91" s="112"/>
      <c r="I91" s="112"/>
      <c r="J91" s="112"/>
      <c r="K91" s="112"/>
    </row>
    <row r="92" spans="1:11" s="45" customFormat="1" x14ac:dyDescent="0.25">
      <c r="A92" s="463">
        <v>249</v>
      </c>
      <c r="B92" s="36" t="s">
        <v>875</v>
      </c>
      <c r="C92" s="41">
        <v>145082.76650000003</v>
      </c>
      <c r="D92" s="41">
        <v>0</v>
      </c>
      <c r="E92" s="15">
        <v>184549.06170000002</v>
      </c>
      <c r="F92" s="457">
        <f t="shared" si="1"/>
        <v>-39466.295199999993</v>
      </c>
      <c r="G92" s="112"/>
      <c r="H92" s="112"/>
      <c r="I92" s="112"/>
      <c r="J92" s="112"/>
      <c r="K92" s="112"/>
    </row>
    <row r="93" spans="1:11" s="45" customFormat="1" x14ac:dyDescent="0.25">
      <c r="A93" s="463">
        <v>250</v>
      </c>
      <c r="B93" s="36" t="s">
        <v>876</v>
      </c>
      <c r="C93" s="41">
        <v>58474.422999999995</v>
      </c>
      <c r="D93" s="41">
        <v>0</v>
      </c>
      <c r="E93" s="15">
        <v>12609.04</v>
      </c>
      <c r="F93" s="457">
        <f t="shared" si="1"/>
        <v>45865.382999999994</v>
      </c>
      <c r="G93" s="112"/>
      <c r="H93" s="112"/>
      <c r="I93" s="112"/>
      <c r="J93" s="112"/>
      <c r="K93" s="112"/>
    </row>
    <row r="94" spans="1:11" s="45" customFormat="1" x14ac:dyDescent="0.25">
      <c r="A94" s="463">
        <v>256</v>
      </c>
      <c r="B94" s="36" t="s">
        <v>877</v>
      </c>
      <c r="C94" s="41">
        <v>124671.883</v>
      </c>
      <c r="D94" s="41">
        <v>0</v>
      </c>
      <c r="E94" s="15">
        <v>0</v>
      </c>
      <c r="F94" s="457">
        <f t="shared" si="1"/>
        <v>124671.883</v>
      </c>
      <c r="G94" s="112"/>
      <c r="H94" s="112"/>
      <c r="I94" s="112"/>
      <c r="J94" s="112"/>
      <c r="K94" s="112"/>
    </row>
    <row r="95" spans="1:11" s="45" customFormat="1" x14ac:dyDescent="0.25">
      <c r="A95" s="463">
        <v>257</v>
      </c>
      <c r="B95" s="36" t="s">
        <v>878</v>
      </c>
      <c r="C95" s="41">
        <v>1286831.3385000001</v>
      </c>
      <c r="D95" s="41">
        <v>0</v>
      </c>
      <c r="E95" s="15">
        <v>1868398.0904200003</v>
      </c>
      <c r="F95" s="457">
        <f t="shared" si="1"/>
        <v>-581566.75192000018</v>
      </c>
      <c r="G95" s="112"/>
      <c r="H95" s="112"/>
      <c r="I95" s="112"/>
      <c r="J95" s="112"/>
      <c r="K95" s="112"/>
    </row>
    <row r="96" spans="1:11" s="45" customFormat="1" x14ac:dyDescent="0.25">
      <c r="A96" s="463">
        <v>260</v>
      </c>
      <c r="B96" s="36" t="s">
        <v>879</v>
      </c>
      <c r="C96" s="41">
        <v>101187.546</v>
      </c>
      <c r="D96" s="41">
        <v>0</v>
      </c>
      <c r="E96" s="15">
        <v>145082.76650000003</v>
      </c>
      <c r="F96" s="457">
        <f t="shared" si="1"/>
        <v>-43895.220500000025</v>
      </c>
      <c r="G96" s="112"/>
      <c r="H96" s="112"/>
      <c r="I96" s="112"/>
      <c r="J96" s="112"/>
      <c r="K96" s="112"/>
    </row>
    <row r="97" spans="1:11" s="45" customFormat="1" x14ac:dyDescent="0.25">
      <c r="A97" s="463">
        <v>261</v>
      </c>
      <c r="B97" s="36" t="s">
        <v>880</v>
      </c>
      <c r="C97" s="41">
        <v>178339.10949999999</v>
      </c>
      <c r="D97" s="41">
        <v>0</v>
      </c>
      <c r="E97" s="15">
        <v>209310.06400000001</v>
      </c>
      <c r="F97" s="457">
        <f t="shared" si="1"/>
        <v>-30970.954500000022</v>
      </c>
      <c r="G97" s="112"/>
      <c r="H97" s="112"/>
      <c r="I97" s="112"/>
      <c r="J97" s="112"/>
      <c r="K97" s="112"/>
    </row>
    <row r="98" spans="1:11" s="45" customFormat="1" x14ac:dyDescent="0.25">
      <c r="A98" s="463">
        <v>263</v>
      </c>
      <c r="B98" s="36" t="s">
        <v>881</v>
      </c>
      <c r="C98" s="41">
        <v>306005.63949999999</v>
      </c>
      <c r="D98" s="41">
        <v>0</v>
      </c>
      <c r="E98" s="15">
        <v>126169.2065</v>
      </c>
      <c r="F98" s="457">
        <f t="shared" si="1"/>
        <v>179836.43299999999</v>
      </c>
      <c r="G98" s="112"/>
      <c r="H98" s="112"/>
      <c r="I98" s="112"/>
      <c r="J98" s="112"/>
      <c r="K98" s="112"/>
    </row>
    <row r="99" spans="1:11" s="45" customFormat="1" x14ac:dyDescent="0.25">
      <c r="A99" s="463">
        <v>265</v>
      </c>
      <c r="B99" s="36" t="s">
        <v>882</v>
      </c>
      <c r="C99" s="41">
        <v>0</v>
      </c>
      <c r="D99" s="41">
        <v>0</v>
      </c>
      <c r="E99" s="15">
        <v>81958.760000000009</v>
      </c>
      <c r="F99" s="457">
        <f t="shared" si="1"/>
        <v>-81958.760000000009</v>
      </c>
      <c r="G99" s="112"/>
      <c r="H99" s="112"/>
      <c r="I99" s="112"/>
      <c r="J99" s="112"/>
      <c r="K99" s="112"/>
    </row>
    <row r="100" spans="1:11" s="45" customFormat="1" x14ac:dyDescent="0.25">
      <c r="A100" s="463">
        <v>271</v>
      </c>
      <c r="B100" s="36" t="s">
        <v>883</v>
      </c>
      <c r="C100" s="41">
        <v>277477.68650000007</v>
      </c>
      <c r="D100" s="41">
        <v>0</v>
      </c>
      <c r="E100" s="15">
        <v>256857.17770999996</v>
      </c>
      <c r="F100" s="457">
        <f t="shared" si="1"/>
        <v>20620.508790000109</v>
      </c>
      <c r="G100" s="112"/>
      <c r="H100" s="112"/>
      <c r="I100" s="112"/>
      <c r="J100" s="112"/>
      <c r="K100" s="112"/>
    </row>
    <row r="101" spans="1:11" s="45" customFormat="1" x14ac:dyDescent="0.25">
      <c r="A101" s="463">
        <v>272</v>
      </c>
      <c r="B101" s="36" t="s">
        <v>884</v>
      </c>
      <c r="C101" s="41">
        <v>724783.3805000002</v>
      </c>
      <c r="D101" s="41">
        <v>0</v>
      </c>
      <c r="E101" s="15">
        <v>707997.59600000014</v>
      </c>
      <c r="F101" s="457">
        <f t="shared" si="1"/>
        <v>16785.784500000067</v>
      </c>
      <c r="G101" s="112"/>
      <c r="H101" s="112"/>
      <c r="I101" s="112"/>
      <c r="J101" s="112"/>
      <c r="K101" s="112"/>
    </row>
    <row r="102" spans="1:11" s="45" customFormat="1" x14ac:dyDescent="0.25">
      <c r="A102" s="463">
        <v>273</v>
      </c>
      <c r="B102" s="36" t="s">
        <v>885</v>
      </c>
      <c r="C102" s="41">
        <v>217899.9725</v>
      </c>
      <c r="D102" s="41">
        <v>0</v>
      </c>
      <c r="E102" s="15">
        <v>37070.577600000004</v>
      </c>
      <c r="F102" s="457">
        <f t="shared" si="1"/>
        <v>180829.39490000001</v>
      </c>
      <c r="G102" s="112"/>
      <c r="H102" s="112"/>
      <c r="I102" s="112"/>
      <c r="J102" s="112"/>
      <c r="K102" s="112"/>
    </row>
    <row r="103" spans="1:11" s="45" customFormat="1" x14ac:dyDescent="0.25">
      <c r="A103" s="463">
        <v>275</v>
      </c>
      <c r="B103" s="36" t="s">
        <v>886</v>
      </c>
      <c r="C103" s="41">
        <v>56819.486499999999</v>
      </c>
      <c r="D103" s="41">
        <v>0</v>
      </c>
      <c r="E103" s="15">
        <v>57560.267600000006</v>
      </c>
      <c r="F103" s="457">
        <f t="shared" si="1"/>
        <v>-740.78110000000743</v>
      </c>
      <c r="G103" s="112"/>
      <c r="H103" s="112"/>
      <c r="I103" s="112"/>
      <c r="J103" s="112"/>
      <c r="K103" s="112"/>
    </row>
    <row r="104" spans="1:11" s="45" customFormat="1" x14ac:dyDescent="0.25">
      <c r="A104" s="463">
        <v>276</v>
      </c>
      <c r="B104" s="36" t="s">
        <v>887</v>
      </c>
      <c r="C104" s="41">
        <v>495141.23949999997</v>
      </c>
      <c r="D104" s="41">
        <v>0</v>
      </c>
      <c r="E104" s="15">
        <v>746466.20091000013</v>
      </c>
      <c r="F104" s="457">
        <f t="shared" si="1"/>
        <v>-251324.96141000016</v>
      </c>
      <c r="G104" s="112"/>
      <c r="H104" s="112"/>
      <c r="I104" s="112"/>
      <c r="J104" s="112"/>
      <c r="K104" s="112"/>
    </row>
    <row r="105" spans="1:11" s="45" customFormat="1" x14ac:dyDescent="0.25">
      <c r="A105" s="463">
        <v>280</v>
      </c>
      <c r="B105" s="36" t="s">
        <v>888</v>
      </c>
      <c r="C105" s="41">
        <v>0</v>
      </c>
      <c r="D105" s="41">
        <v>0</v>
      </c>
      <c r="E105" s="15">
        <v>865295.37000000011</v>
      </c>
      <c r="F105" s="457">
        <f t="shared" si="1"/>
        <v>-865295.37000000011</v>
      </c>
      <c r="G105" s="112"/>
      <c r="H105" s="112"/>
      <c r="I105" s="112"/>
      <c r="J105" s="112"/>
      <c r="K105" s="112"/>
    </row>
    <row r="106" spans="1:11" s="45" customFormat="1" x14ac:dyDescent="0.25">
      <c r="A106" s="463">
        <v>284</v>
      </c>
      <c r="B106" s="36" t="s">
        <v>889</v>
      </c>
      <c r="C106" s="41">
        <v>1275089.1700000004</v>
      </c>
      <c r="D106" s="41">
        <v>0</v>
      </c>
      <c r="E106" s="15">
        <v>59892.94</v>
      </c>
      <c r="F106" s="457">
        <f t="shared" si="1"/>
        <v>1215196.2300000004</v>
      </c>
      <c r="G106" s="112"/>
      <c r="H106" s="112"/>
      <c r="I106" s="112"/>
      <c r="J106" s="112"/>
      <c r="K106" s="112"/>
    </row>
    <row r="107" spans="1:11" s="45" customFormat="1" x14ac:dyDescent="0.25">
      <c r="A107" s="463">
        <v>285</v>
      </c>
      <c r="B107" s="36" t="s">
        <v>890</v>
      </c>
      <c r="C107" s="41">
        <v>616345.63650000014</v>
      </c>
      <c r="D107" s="41">
        <v>0</v>
      </c>
      <c r="E107" s="15">
        <v>1401463.2733999998</v>
      </c>
      <c r="F107" s="457">
        <f t="shared" si="1"/>
        <v>-785117.63689999969</v>
      </c>
      <c r="G107" s="112"/>
      <c r="H107" s="112"/>
      <c r="I107" s="112"/>
      <c r="J107" s="112"/>
      <c r="K107" s="112"/>
    </row>
    <row r="108" spans="1:11" s="45" customFormat="1" x14ac:dyDescent="0.25">
      <c r="A108" s="463">
        <v>286</v>
      </c>
      <c r="B108" s="36" t="s">
        <v>891</v>
      </c>
      <c r="C108" s="41">
        <v>1178708.8205000004</v>
      </c>
      <c r="D108" s="41">
        <v>0</v>
      </c>
      <c r="E108" s="15">
        <v>1330222.1974000006</v>
      </c>
      <c r="F108" s="457">
        <f t="shared" si="1"/>
        <v>-151513.37690000026</v>
      </c>
      <c r="G108" s="112"/>
      <c r="H108" s="112"/>
      <c r="I108" s="112"/>
      <c r="J108" s="112"/>
      <c r="K108" s="112"/>
    </row>
    <row r="109" spans="1:11" s="45" customFormat="1" x14ac:dyDescent="0.25">
      <c r="A109" s="463">
        <v>287</v>
      </c>
      <c r="B109" s="36" t="s">
        <v>892</v>
      </c>
      <c r="C109" s="41">
        <v>729984.60950000002</v>
      </c>
      <c r="D109" s="41">
        <v>0</v>
      </c>
      <c r="E109" s="15">
        <v>81958.760000000009</v>
      </c>
      <c r="F109" s="457">
        <f t="shared" si="1"/>
        <v>648025.84950000001</v>
      </c>
      <c r="G109" s="112"/>
      <c r="H109" s="112"/>
      <c r="I109" s="112"/>
      <c r="J109" s="112"/>
      <c r="K109" s="112"/>
    </row>
    <row r="110" spans="1:11" s="45" customFormat="1" x14ac:dyDescent="0.25">
      <c r="A110" s="463">
        <v>288</v>
      </c>
      <c r="B110" s="36" t="s">
        <v>893</v>
      </c>
      <c r="C110" s="41">
        <v>71004.656500000012</v>
      </c>
      <c r="D110" s="41">
        <v>0</v>
      </c>
      <c r="E110" s="15">
        <v>691873.78609999991</v>
      </c>
      <c r="F110" s="457">
        <f t="shared" si="1"/>
        <v>-620869.12959999987</v>
      </c>
      <c r="G110" s="112"/>
      <c r="H110" s="112"/>
      <c r="I110" s="112"/>
      <c r="J110" s="112"/>
      <c r="K110" s="112"/>
    </row>
    <row r="111" spans="1:11" s="45" customFormat="1" x14ac:dyDescent="0.25">
      <c r="A111" s="463">
        <v>290</v>
      </c>
      <c r="B111" s="36" t="s">
        <v>894</v>
      </c>
      <c r="C111" s="41">
        <v>48938.836499999998</v>
      </c>
      <c r="D111" s="41">
        <v>0</v>
      </c>
      <c r="E111" s="15">
        <v>122938.14</v>
      </c>
      <c r="F111" s="457">
        <f t="shared" si="1"/>
        <v>-73999.303500000009</v>
      </c>
      <c r="G111" s="112"/>
      <c r="H111" s="112"/>
      <c r="I111" s="112"/>
      <c r="J111" s="112"/>
      <c r="K111" s="112"/>
    </row>
    <row r="112" spans="1:11" s="45" customFormat="1" x14ac:dyDescent="0.25">
      <c r="A112" s="463">
        <v>291</v>
      </c>
      <c r="B112" s="36" t="s">
        <v>895</v>
      </c>
      <c r="C112" s="41">
        <v>12609.04</v>
      </c>
      <c r="D112" s="41">
        <v>0</v>
      </c>
      <c r="E112" s="15">
        <v>20489.690000000002</v>
      </c>
      <c r="F112" s="457">
        <f t="shared" si="1"/>
        <v>-7880.6500000000015</v>
      </c>
      <c r="G112" s="112"/>
      <c r="H112" s="112"/>
      <c r="I112" s="112"/>
      <c r="J112" s="112"/>
      <c r="K112" s="112"/>
    </row>
    <row r="113" spans="1:15" s="45" customFormat="1" x14ac:dyDescent="0.25">
      <c r="A113" s="463">
        <v>297</v>
      </c>
      <c r="B113" s="36" t="s">
        <v>896</v>
      </c>
      <c r="C113" s="41">
        <v>1258539.8050000002</v>
      </c>
      <c r="D113" s="41">
        <v>0</v>
      </c>
      <c r="E113" s="15">
        <v>4439892.0125399996</v>
      </c>
      <c r="F113" s="457">
        <f t="shared" si="1"/>
        <v>-3181352.2075399994</v>
      </c>
      <c r="G113" s="112"/>
      <c r="H113" s="112"/>
      <c r="I113" s="112"/>
      <c r="J113" s="112"/>
      <c r="K113" s="112"/>
    </row>
    <row r="114" spans="1:15" s="45" customFormat="1" x14ac:dyDescent="0.25">
      <c r="A114" s="463">
        <v>300</v>
      </c>
      <c r="B114" s="36" t="s">
        <v>897</v>
      </c>
      <c r="C114" s="41">
        <v>423978.97000000003</v>
      </c>
      <c r="D114" s="41">
        <v>0</v>
      </c>
      <c r="E114" s="15">
        <v>12609.04</v>
      </c>
      <c r="F114" s="457">
        <f t="shared" si="1"/>
        <v>411369.93000000005</v>
      </c>
      <c r="G114" s="112"/>
      <c r="H114" s="112"/>
      <c r="I114" s="112"/>
      <c r="J114" s="112"/>
      <c r="K114" s="112"/>
    </row>
    <row r="115" spans="1:15" s="45" customFormat="1" x14ac:dyDescent="0.25">
      <c r="A115" s="463">
        <v>301</v>
      </c>
      <c r="B115" s="36" t="s">
        <v>898</v>
      </c>
      <c r="C115" s="41">
        <v>745903.52249999985</v>
      </c>
      <c r="D115" s="41">
        <v>0</v>
      </c>
      <c r="E115" s="15">
        <v>323248.50169999996</v>
      </c>
      <c r="F115" s="457">
        <f t="shared" si="1"/>
        <v>422655.02079999988</v>
      </c>
      <c r="G115" s="112"/>
      <c r="H115" s="112"/>
      <c r="I115" s="112"/>
      <c r="J115" s="112"/>
      <c r="K115" s="112"/>
    </row>
    <row r="116" spans="1:15" s="45" customFormat="1" x14ac:dyDescent="0.25">
      <c r="A116" s="464">
        <v>304</v>
      </c>
      <c r="B116" s="36" t="s">
        <v>899</v>
      </c>
      <c r="C116" s="41">
        <v>0</v>
      </c>
      <c r="D116" s="41">
        <v>0</v>
      </c>
      <c r="E116" s="15">
        <v>255333.06000000003</v>
      </c>
      <c r="F116" s="457">
        <f t="shared" si="1"/>
        <v>-255333.06000000003</v>
      </c>
      <c r="G116" s="112"/>
      <c r="H116" s="112"/>
      <c r="I116" s="112"/>
      <c r="J116" s="112"/>
      <c r="K116" s="112"/>
    </row>
    <row r="117" spans="1:15" s="45" customFormat="1" x14ac:dyDescent="0.25">
      <c r="A117" s="463">
        <v>305</v>
      </c>
      <c r="B117" s="36" t="s">
        <v>900</v>
      </c>
      <c r="C117" s="41">
        <v>167227.39300000001</v>
      </c>
      <c r="D117" s="41">
        <v>0</v>
      </c>
      <c r="E117" s="15">
        <v>251660.6771</v>
      </c>
      <c r="F117" s="457">
        <f t="shared" si="1"/>
        <v>-84433.28409999999</v>
      </c>
      <c r="G117" s="112"/>
      <c r="H117" s="112"/>
      <c r="I117" s="112"/>
      <c r="J117" s="112"/>
      <c r="K117" s="112"/>
    </row>
    <row r="118" spans="1:15" s="45" customFormat="1" x14ac:dyDescent="0.25">
      <c r="A118" s="463">
        <v>309</v>
      </c>
      <c r="B118" s="36" t="s">
        <v>901</v>
      </c>
      <c r="C118" s="41">
        <v>135941.21249999999</v>
      </c>
      <c r="D118" s="41">
        <v>0</v>
      </c>
      <c r="E118" s="15">
        <v>173437.34520000004</v>
      </c>
      <c r="F118" s="457">
        <f t="shared" si="1"/>
        <v>-37496.132700000046</v>
      </c>
      <c r="G118" s="112"/>
      <c r="H118" s="112"/>
      <c r="I118" s="112"/>
      <c r="J118" s="112"/>
      <c r="K118" s="112"/>
    </row>
    <row r="119" spans="1:15" s="45" customFormat="1" x14ac:dyDescent="0.25">
      <c r="A119" s="463">
        <v>312</v>
      </c>
      <c r="B119" s="36" t="s">
        <v>902</v>
      </c>
      <c r="C119" s="41">
        <v>36250.99</v>
      </c>
      <c r="D119" s="41">
        <v>0</v>
      </c>
      <c r="E119" s="15">
        <v>45707.770000000004</v>
      </c>
      <c r="F119" s="457">
        <f t="shared" si="1"/>
        <v>-9456.7800000000061</v>
      </c>
      <c r="G119" s="112"/>
      <c r="H119" s="112"/>
      <c r="I119" s="112"/>
      <c r="J119" s="112"/>
      <c r="K119" s="112"/>
    </row>
    <row r="120" spans="1:15" s="45" customFormat="1" x14ac:dyDescent="0.25">
      <c r="A120" s="463">
        <v>316</v>
      </c>
      <c r="B120" s="36" t="s">
        <v>903</v>
      </c>
      <c r="C120" s="41">
        <v>137280.92300000001</v>
      </c>
      <c r="D120" s="41">
        <v>0</v>
      </c>
      <c r="E120" s="15">
        <v>359704.38859999995</v>
      </c>
      <c r="F120" s="457">
        <f t="shared" si="1"/>
        <v>-222423.46559999994</v>
      </c>
      <c r="G120" s="112"/>
      <c r="H120" s="112"/>
      <c r="I120" s="112"/>
      <c r="J120" s="112"/>
      <c r="K120" s="112"/>
    </row>
    <row r="121" spans="1:15" s="45" customFormat="1" x14ac:dyDescent="0.25">
      <c r="A121" s="463">
        <v>317</v>
      </c>
      <c r="B121" s="36" t="s">
        <v>904</v>
      </c>
      <c r="C121" s="41">
        <v>25218.080000000002</v>
      </c>
      <c r="D121" s="41">
        <v>0</v>
      </c>
      <c r="E121" s="15">
        <v>64621.33</v>
      </c>
      <c r="F121" s="457">
        <f t="shared" si="1"/>
        <v>-39403.25</v>
      </c>
      <c r="G121" s="112"/>
      <c r="H121" s="112"/>
      <c r="I121" s="112"/>
      <c r="J121" s="112"/>
      <c r="K121" s="112"/>
    </row>
    <row r="122" spans="1:15" s="45" customFormat="1" x14ac:dyDescent="0.25">
      <c r="A122" s="463">
        <v>320</v>
      </c>
      <c r="B122" s="36" t="s">
        <v>905</v>
      </c>
      <c r="C122" s="41">
        <v>197489.08900000001</v>
      </c>
      <c r="D122" s="41">
        <v>0</v>
      </c>
      <c r="E122" s="15">
        <v>213597.13760000005</v>
      </c>
      <c r="F122" s="457">
        <f t="shared" si="1"/>
        <v>-16108.048600000038</v>
      </c>
      <c r="G122" s="112"/>
      <c r="H122" s="112"/>
      <c r="I122" s="112"/>
      <c r="J122" s="112"/>
      <c r="K122" s="112"/>
    </row>
    <row r="123" spans="1:15" s="45" customFormat="1" x14ac:dyDescent="0.25">
      <c r="A123" s="463">
        <v>322</v>
      </c>
      <c r="B123" s="36" t="s">
        <v>906</v>
      </c>
      <c r="C123" s="41">
        <v>217742.35950000005</v>
      </c>
      <c r="D123" s="41">
        <v>0</v>
      </c>
      <c r="E123" s="15">
        <v>100825.0361</v>
      </c>
      <c r="F123" s="457">
        <f t="shared" si="1"/>
        <v>116917.32340000005</v>
      </c>
      <c r="G123" s="112"/>
      <c r="H123" s="112"/>
      <c r="I123" s="112"/>
      <c r="J123" s="112"/>
      <c r="K123" s="112"/>
    </row>
    <row r="124" spans="1:15" s="45" customFormat="1" x14ac:dyDescent="0.25">
      <c r="A124" s="463">
        <v>398</v>
      </c>
      <c r="B124" s="36" t="s">
        <v>907</v>
      </c>
      <c r="C124" s="41">
        <v>3754814.4989999998</v>
      </c>
      <c r="D124" s="41">
        <v>0</v>
      </c>
      <c r="E124" s="15">
        <v>12456101.801579997</v>
      </c>
      <c r="F124" s="457">
        <f t="shared" si="1"/>
        <v>-8701287.3025799971</v>
      </c>
      <c r="G124" s="112"/>
      <c r="H124" s="112"/>
      <c r="I124" s="112"/>
      <c r="J124" s="112"/>
      <c r="K124" s="112"/>
    </row>
    <row r="125" spans="1:15" s="45" customFormat="1" x14ac:dyDescent="0.25">
      <c r="A125" s="463">
        <v>399</v>
      </c>
      <c r="B125" s="36" t="s">
        <v>908</v>
      </c>
      <c r="C125" s="41">
        <v>163917.52000000002</v>
      </c>
      <c r="D125" s="41">
        <v>0</v>
      </c>
      <c r="E125" s="15">
        <v>98303.228099999978</v>
      </c>
      <c r="F125" s="457">
        <f t="shared" si="1"/>
        <v>65614.29190000004</v>
      </c>
      <c r="G125" s="112"/>
      <c r="H125" s="112"/>
      <c r="I125" s="112"/>
      <c r="J125" s="112"/>
      <c r="K125" s="112"/>
      <c r="M125" s="112"/>
      <c r="N125" s="458"/>
      <c r="O125" s="459"/>
    </row>
    <row r="126" spans="1:15" s="45" customFormat="1" x14ac:dyDescent="0.25">
      <c r="A126" s="463">
        <v>400</v>
      </c>
      <c r="B126" s="36" t="s">
        <v>909</v>
      </c>
      <c r="C126" s="41">
        <v>341153.33850000007</v>
      </c>
      <c r="D126" s="41">
        <v>0</v>
      </c>
      <c r="E126" s="15">
        <v>78964.113000000012</v>
      </c>
      <c r="F126" s="457">
        <f t="shared" si="1"/>
        <v>262189.22550000006</v>
      </c>
      <c r="G126" s="112"/>
      <c r="H126" s="112"/>
      <c r="I126" s="112"/>
      <c r="J126" s="112"/>
      <c r="K126" s="112"/>
      <c r="M126" s="112"/>
      <c r="N126" s="458"/>
    </row>
    <row r="127" spans="1:15" s="45" customFormat="1" x14ac:dyDescent="0.25">
      <c r="A127" s="463">
        <v>402</v>
      </c>
      <c r="B127" s="36" t="s">
        <v>910</v>
      </c>
      <c r="C127" s="41">
        <v>592782.49300000002</v>
      </c>
      <c r="D127" s="41">
        <v>0</v>
      </c>
      <c r="E127" s="15">
        <v>289345.94539999997</v>
      </c>
      <c r="F127" s="457">
        <f t="shared" si="1"/>
        <v>303436.54760000005</v>
      </c>
      <c r="G127" s="112"/>
      <c r="H127" s="112"/>
      <c r="I127" s="112"/>
      <c r="J127" s="112"/>
      <c r="K127" s="112"/>
    </row>
    <row r="128" spans="1:15" s="45" customFormat="1" x14ac:dyDescent="0.25">
      <c r="A128" s="463">
        <v>403</v>
      </c>
      <c r="B128" s="36" t="s">
        <v>911</v>
      </c>
      <c r="C128" s="41">
        <v>28370.340000000004</v>
      </c>
      <c r="D128" s="41">
        <v>0</v>
      </c>
      <c r="E128" s="15">
        <v>69349.72</v>
      </c>
      <c r="F128" s="457">
        <f t="shared" si="1"/>
        <v>-40979.379999999997</v>
      </c>
      <c r="G128" s="112"/>
      <c r="H128" s="112"/>
      <c r="I128" s="112"/>
      <c r="J128" s="112"/>
      <c r="K128" s="112"/>
    </row>
    <row r="129" spans="1:11" s="45" customFormat="1" x14ac:dyDescent="0.25">
      <c r="A129" s="463">
        <v>405</v>
      </c>
      <c r="B129" s="36" t="s">
        <v>912</v>
      </c>
      <c r="C129" s="41">
        <v>991700.99599999993</v>
      </c>
      <c r="D129" s="41">
        <v>0</v>
      </c>
      <c r="E129" s="15">
        <v>3101409.3178099995</v>
      </c>
      <c r="F129" s="457">
        <f t="shared" si="1"/>
        <v>-2109708.3218099996</v>
      </c>
      <c r="G129" s="112"/>
      <c r="H129" s="112"/>
      <c r="I129" s="112"/>
      <c r="J129" s="112"/>
      <c r="K129" s="112"/>
    </row>
    <row r="130" spans="1:11" s="45" customFormat="1" x14ac:dyDescent="0.25">
      <c r="A130" s="463">
        <v>407</v>
      </c>
      <c r="B130" s="36" t="s">
        <v>913</v>
      </c>
      <c r="C130" s="41">
        <v>190790.53650000002</v>
      </c>
      <c r="D130" s="41">
        <v>0</v>
      </c>
      <c r="E130" s="15">
        <v>1109674.3265000002</v>
      </c>
      <c r="F130" s="457">
        <f t="shared" si="1"/>
        <v>-918883.79000000015</v>
      </c>
      <c r="G130" s="112"/>
      <c r="H130" s="112"/>
      <c r="I130" s="112"/>
      <c r="J130" s="112"/>
      <c r="K130" s="112"/>
    </row>
    <row r="131" spans="1:11" s="45" customFormat="1" x14ac:dyDescent="0.25">
      <c r="A131" s="463">
        <v>408</v>
      </c>
      <c r="B131" s="36" t="s">
        <v>914</v>
      </c>
      <c r="C131" s="41">
        <v>238153.24299999996</v>
      </c>
      <c r="D131" s="41">
        <v>0</v>
      </c>
      <c r="E131" s="15">
        <v>258564.12650000001</v>
      </c>
      <c r="F131" s="457">
        <f t="shared" si="1"/>
        <v>-20410.883500000054</v>
      </c>
      <c r="G131" s="112"/>
      <c r="H131" s="112"/>
      <c r="I131" s="112"/>
      <c r="J131" s="112"/>
      <c r="K131" s="112"/>
    </row>
    <row r="132" spans="1:11" s="45" customFormat="1" x14ac:dyDescent="0.25">
      <c r="A132" s="463">
        <v>410</v>
      </c>
      <c r="B132" s="36" t="s">
        <v>915</v>
      </c>
      <c r="C132" s="41">
        <v>679627.25599999982</v>
      </c>
      <c r="D132" s="41">
        <v>0</v>
      </c>
      <c r="E132" s="15">
        <v>428355.88300999999</v>
      </c>
      <c r="F132" s="457">
        <f t="shared" si="1"/>
        <v>251271.37298999983</v>
      </c>
      <c r="G132" s="112"/>
      <c r="H132" s="112"/>
      <c r="I132" s="112"/>
      <c r="J132" s="112"/>
      <c r="K132" s="112"/>
    </row>
    <row r="133" spans="1:11" s="45" customFormat="1" x14ac:dyDescent="0.25">
      <c r="A133" s="463">
        <v>416</v>
      </c>
      <c r="B133" s="36" t="s">
        <v>916</v>
      </c>
      <c r="C133" s="41">
        <v>107176.84000000001</v>
      </c>
      <c r="D133" s="41">
        <v>0</v>
      </c>
      <c r="E133" s="15">
        <v>79436.952000000005</v>
      </c>
      <c r="F133" s="457">
        <f t="shared" si="1"/>
        <v>27739.888000000006</v>
      </c>
      <c r="G133" s="112"/>
      <c r="H133" s="112"/>
      <c r="I133" s="112"/>
      <c r="J133" s="112"/>
      <c r="K133" s="112"/>
    </row>
    <row r="134" spans="1:11" s="45" customFormat="1" x14ac:dyDescent="0.25">
      <c r="A134" s="463">
        <v>418</v>
      </c>
      <c r="B134" s="36" t="s">
        <v>917</v>
      </c>
      <c r="C134" s="41">
        <v>627536.15950000007</v>
      </c>
      <c r="D134" s="41">
        <v>0</v>
      </c>
      <c r="E134" s="15">
        <v>1179791.6218099999</v>
      </c>
      <c r="F134" s="457">
        <f t="shared" si="1"/>
        <v>-552255.46230999986</v>
      </c>
      <c r="G134" s="112"/>
      <c r="H134" s="112"/>
      <c r="I134" s="112"/>
      <c r="J134" s="112"/>
      <c r="K134" s="112"/>
    </row>
    <row r="135" spans="1:11" s="45" customFormat="1" x14ac:dyDescent="0.25">
      <c r="A135" s="463">
        <v>420</v>
      </c>
      <c r="B135" s="36" t="s">
        <v>918</v>
      </c>
      <c r="C135" s="41">
        <v>151623.70599999998</v>
      </c>
      <c r="D135" s="41">
        <v>0</v>
      </c>
      <c r="E135" s="15">
        <v>292309.06980000006</v>
      </c>
      <c r="F135" s="457">
        <f t="shared" si="1"/>
        <v>-140685.36380000008</v>
      </c>
      <c r="G135" s="112"/>
      <c r="H135" s="112"/>
      <c r="I135" s="112"/>
      <c r="J135" s="112"/>
      <c r="K135" s="112"/>
    </row>
    <row r="136" spans="1:11" s="45" customFormat="1" x14ac:dyDescent="0.25">
      <c r="A136" s="463">
        <v>421</v>
      </c>
      <c r="B136" s="36" t="s">
        <v>919</v>
      </c>
      <c r="C136" s="41">
        <v>0</v>
      </c>
      <c r="D136" s="41">
        <v>0</v>
      </c>
      <c r="E136" s="15">
        <v>0</v>
      </c>
      <c r="F136" s="457">
        <f t="shared" si="1"/>
        <v>0</v>
      </c>
      <c r="G136" s="112"/>
      <c r="H136" s="112"/>
      <c r="I136" s="112"/>
      <c r="J136" s="112"/>
      <c r="K136" s="112"/>
    </row>
    <row r="137" spans="1:11" s="45" customFormat="1" x14ac:dyDescent="0.25">
      <c r="A137" s="463">
        <v>422</v>
      </c>
      <c r="B137" s="36" t="s">
        <v>920</v>
      </c>
      <c r="C137" s="41">
        <v>405380.63600000012</v>
      </c>
      <c r="D137" s="41">
        <v>0</v>
      </c>
      <c r="E137" s="15">
        <v>260203.30170000004</v>
      </c>
      <c r="F137" s="457">
        <f t="shared" ref="F137:F200" si="2">C137+D137-E137</f>
        <v>145177.33430000008</v>
      </c>
      <c r="G137" s="112"/>
      <c r="H137" s="112"/>
      <c r="I137" s="112"/>
      <c r="J137" s="112"/>
      <c r="K137" s="112"/>
    </row>
    <row r="138" spans="1:11" s="45" customFormat="1" x14ac:dyDescent="0.25">
      <c r="A138" s="463">
        <v>423</v>
      </c>
      <c r="B138" s="36" t="s">
        <v>1083</v>
      </c>
      <c r="C138" s="41">
        <v>659295.17900000012</v>
      </c>
      <c r="D138" s="41">
        <v>0</v>
      </c>
      <c r="E138" s="15">
        <v>1431204.8465</v>
      </c>
      <c r="F138" s="457">
        <f t="shared" si="2"/>
        <v>-771909.66749999986</v>
      </c>
      <c r="G138" s="112"/>
      <c r="H138" s="112"/>
      <c r="I138" s="112"/>
      <c r="J138" s="112"/>
      <c r="K138" s="112"/>
    </row>
    <row r="139" spans="1:11" s="45" customFormat="1" x14ac:dyDescent="0.25">
      <c r="A139" s="463">
        <v>425</v>
      </c>
      <c r="B139" s="36" t="s">
        <v>921</v>
      </c>
      <c r="C139" s="41">
        <v>168724.71649999998</v>
      </c>
      <c r="D139" s="41">
        <v>0</v>
      </c>
      <c r="E139" s="15">
        <v>181549.68631000005</v>
      </c>
      <c r="F139" s="457">
        <f t="shared" si="2"/>
        <v>-12824.969810000068</v>
      </c>
      <c r="G139" s="112"/>
      <c r="H139" s="112"/>
      <c r="I139" s="112"/>
      <c r="J139" s="112"/>
      <c r="K139" s="112"/>
    </row>
    <row r="140" spans="1:11" s="45" customFormat="1" x14ac:dyDescent="0.25">
      <c r="A140" s="463">
        <v>426</v>
      </c>
      <c r="B140" s="36" t="s">
        <v>922</v>
      </c>
      <c r="C140" s="41">
        <v>400494.63300000003</v>
      </c>
      <c r="D140" s="41">
        <v>0</v>
      </c>
      <c r="E140" s="15">
        <v>1198312.72544</v>
      </c>
      <c r="F140" s="457">
        <f t="shared" si="2"/>
        <v>-797818.09243999992</v>
      </c>
      <c r="G140" s="112"/>
      <c r="H140" s="112"/>
      <c r="I140" s="112"/>
      <c r="J140" s="112"/>
      <c r="K140" s="112"/>
    </row>
    <row r="141" spans="1:11" s="45" customFormat="1" x14ac:dyDescent="0.25">
      <c r="A141" s="463">
        <v>430</v>
      </c>
      <c r="B141" s="36" t="s">
        <v>923</v>
      </c>
      <c r="C141" s="41">
        <v>649838.39899999974</v>
      </c>
      <c r="D141" s="41">
        <v>0</v>
      </c>
      <c r="E141" s="15">
        <v>599496.8067999999</v>
      </c>
      <c r="F141" s="457">
        <f t="shared" si="2"/>
        <v>50341.592199999839</v>
      </c>
      <c r="G141" s="112"/>
      <c r="H141" s="112"/>
      <c r="I141" s="112"/>
      <c r="J141" s="112"/>
      <c r="K141" s="112"/>
    </row>
    <row r="142" spans="1:11" s="45" customFormat="1" x14ac:dyDescent="0.25">
      <c r="A142" s="464">
        <v>433</v>
      </c>
      <c r="B142" s="36" t="s">
        <v>924</v>
      </c>
      <c r="C142" s="41">
        <v>264868.64650000003</v>
      </c>
      <c r="D142" s="41">
        <v>0</v>
      </c>
      <c r="E142" s="15">
        <v>256909.18999999994</v>
      </c>
      <c r="F142" s="457">
        <f t="shared" si="2"/>
        <v>7959.4565000000875</v>
      </c>
      <c r="G142" s="112"/>
      <c r="H142" s="112"/>
      <c r="I142" s="112"/>
      <c r="J142" s="112"/>
      <c r="K142" s="112"/>
    </row>
    <row r="143" spans="1:11" s="45" customFormat="1" x14ac:dyDescent="0.25">
      <c r="A143" s="463">
        <v>434</v>
      </c>
      <c r="B143" s="36" t="s">
        <v>925</v>
      </c>
      <c r="C143" s="41">
        <v>1432859.7830000003</v>
      </c>
      <c r="D143" s="41">
        <v>0</v>
      </c>
      <c r="E143" s="15">
        <v>474777.63990000001</v>
      </c>
      <c r="F143" s="457">
        <f t="shared" si="2"/>
        <v>958082.14310000022</v>
      </c>
      <c r="G143" s="112"/>
      <c r="H143" s="112"/>
      <c r="I143" s="112"/>
      <c r="J143" s="112"/>
      <c r="K143" s="112"/>
    </row>
    <row r="144" spans="1:11" s="45" customFormat="1" x14ac:dyDescent="0.25">
      <c r="A144" s="463">
        <v>435</v>
      </c>
      <c r="B144" s="36" t="s">
        <v>926</v>
      </c>
      <c r="C144" s="41">
        <v>75733.046499999997</v>
      </c>
      <c r="D144" s="41">
        <v>0</v>
      </c>
      <c r="E144" s="15">
        <v>138699.44</v>
      </c>
      <c r="F144" s="457">
        <f t="shared" si="2"/>
        <v>-62966.393500000006</v>
      </c>
      <c r="G144" s="112"/>
      <c r="H144" s="112"/>
      <c r="I144" s="112"/>
      <c r="J144" s="112"/>
      <c r="K144" s="112"/>
    </row>
    <row r="145" spans="1:11" s="45" customFormat="1" x14ac:dyDescent="0.25">
      <c r="A145" s="463">
        <v>436</v>
      </c>
      <c r="B145" s="36" t="s">
        <v>927</v>
      </c>
      <c r="C145" s="41">
        <v>53667.226500000004</v>
      </c>
      <c r="D145" s="41">
        <v>0</v>
      </c>
      <c r="E145" s="15">
        <v>64968.078600000001</v>
      </c>
      <c r="F145" s="457">
        <f t="shared" si="2"/>
        <v>-11300.852099999996</v>
      </c>
      <c r="G145" s="112"/>
      <c r="H145" s="112"/>
      <c r="I145" s="112"/>
      <c r="J145" s="112"/>
      <c r="K145" s="112"/>
    </row>
    <row r="146" spans="1:11" s="45" customFormat="1" x14ac:dyDescent="0.25">
      <c r="A146" s="463">
        <v>440</v>
      </c>
      <c r="B146" s="36" t="s">
        <v>928</v>
      </c>
      <c r="C146" s="41">
        <v>91573.152999999991</v>
      </c>
      <c r="D146" s="41">
        <v>0</v>
      </c>
      <c r="E146" s="15">
        <v>159346.74299999999</v>
      </c>
      <c r="F146" s="457">
        <f t="shared" si="2"/>
        <v>-67773.59</v>
      </c>
      <c r="G146" s="112"/>
      <c r="H146" s="112"/>
      <c r="I146" s="112"/>
      <c r="J146" s="112"/>
      <c r="K146" s="112"/>
    </row>
    <row r="147" spans="1:11" s="45" customFormat="1" x14ac:dyDescent="0.25">
      <c r="A147" s="463">
        <v>441</v>
      </c>
      <c r="B147" s="36" t="s">
        <v>929</v>
      </c>
      <c r="C147" s="41">
        <v>17416.236499999999</v>
      </c>
      <c r="D147" s="41">
        <v>0</v>
      </c>
      <c r="E147" s="15">
        <v>115877.0776</v>
      </c>
      <c r="F147" s="457">
        <f t="shared" si="2"/>
        <v>-98460.841100000005</v>
      </c>
      <c r="G147" s="112"/>
      <c r="H147" s="112"/>
      <c r="I147" s="112"/>
      <c r="J147" s="112"/>
      <c r="K147" s="112"/>
    </row>
    <row r="148" spans="1:11" s="45" customFormat="1" x14ac:dyDescent="0.25">
      <c r="A148" s="463">
        <v>444</v>
      </c>
      <c r="B148" s="36" t="s">
        <v>930</v>
      </c>
      <c r="C148" s="41">
        <v>3980437.5085</v>
      </c>
      <c r="D148" s="41">
        <v>0</v>
      </c>
      <c r="E148" s="15">
        <v>1445861.2793699997</v>
      </c>
      <c r="F148" s="457">
        <f t="shared" si="2"/>
        <v>2534576.2291300003</v>
      </c>
      <c r="G148" s="112"/>
      <c r="H148" s="112"/>
      <c r="I148" s="112"/>
      <c r="J148" s="112"/>
      <c r="K148" s="112"/>
    </row>
    <row r="149" spans="1:11" s="45" customFormat="1" x14ac:dyDescent="0.25">
      <c r="A149" s="463">
        <v>445</v>
      </c>
      <c r="B149" s="36" t="s">
        <v>931</v>
      </c>
      <c r="C149" s="41">
        <v>306005.63949999999</v>
      </c>
      <c r="D149" s="41">
        <v>0</v>
      </c>
      <c r="E149" s="15">
        <v>172617.75760000001</v>
      </c>
      <c r="F149" s="457">
        <f t="shared" si="2"/>
        <v>133387.88189999998</v>
      </c>
      <c r="G149" s="112"/>
      <c r="H149" s="112"/>
      <c r="I149" s="112"/>
      <c r="J149" s="112"/>
      <c r="K149" s="112"/>
    </row>
    <row r="150" spans="1:11" s="45" customFormat="1" x14ac:dyDescent="0.25">
      <c r="A150" s="463">
        <v>475</v>
      </c>
      <c r="B150" s="36" t="s">
        <v>932</v>
      </c>
      <c r="C150" s="41">
        <v>901546.3600000001</v>
      </c>
      <c r="D150" s="41">
        <v>0</v>
      </c>
      <c r="E150" s="15">
        <v>135216.19270000001</v>
      </c>
      <c r="F150" s="457">
        <f t="shared" si="2"/>
        <v>766330.16730000009</v>
      </c>
      <c r="G150" s="112"/>
      <c r="H150" s="112"/>
      <c r="I150" s="112"/>
      <c r="J150" s="112"/>
      <c r="K150" s="112"/>
    </row>
    <row r="151" spans="1:11" s="45" customFormat="1" x14ac:dyDescent="0.25">
      <c r="A151" s="463">
        <v>480</v>
      </c>
      <c r="B151" s="36" t="s">
        <v>933</v>
      </c>
      <c r="C151" s="41">
        <v>83613.696499999991</v>
      </c>
      <c r="D151" s="41">
        <v>0</v>
      </c>
      <c r="E151" s="15">
        <v>920538.72650000011</v>
      </c>
      <c r="F151" s="457">
        <f t="shared" si="2"/>
        <v>-836925.03000000014</v>
      </c>
      <c r="G151" s="112"/>
      <c r="H151" s="112"/>
      <c r="I151" s="112"/>
      <c r="J151" s="112"/>
      <c r="K151" s="112"/>
    </row>
    <row r="152" spans="1:11" s="45" customFormat="1" x14ac:dyDescent="0.25">
      <c r="A152" s="463">
        <v>481</v>
      </c>
      <c r="B152" s="36" t="s">
        <v>934</v>
      </c>
      <c r="C152" s="41">
        <v>290086.72649999999</v>
      </c>
      <c r="D152" s="41">
        <v>0</v>
      </c>
      <c r="E152" s="15">
        <v>532006.92019999993</v>
      </c>
      <c r="F152" s="457">
        <f t="shared" si="2"/>
        <v>-241920.19369999995</v>
      </c>
      <c r="G152" s="112"/>
      <c r="H152" s="112"/>
      <c r="I152" s="112"/>
      <c r="J152" s="112"/>
      <c r="K152" s="112"/>
    </row>
    <row r="153" spans="1:11" s="45" customFormat="1" x14ac:dyDescent="0.25">
      <c r="A153" s="463">
        <v>483</v>
      </c>
      <c r="B153" s="36" t="s">
        <v>935</v>
      </c>
      <c r="C153" s="41">
        <v>86765.9565</v>
      </c>
      <c r="D153" s="41">
        <v>0</v>
      </c>
      <c r="E153" s="15">
        <v>25218.080000000002</v>
      </c>
      <c r="F153" s="457">
        <f t="shared" si="2"/>
        <v>61547.876499999998</v>
      </c>
      <c r="G153" s="112"/>
      <c r="H153" s="112"/>
      <c r="I153" s="112"/>
      <c r="J153" s="112"/>
      <c r="K153" s="112"/>
    </row>
    <row r="154" spans="1:11" s="45" customFormat="1" x14ac:dyDescent="0.25">
      <c r="A154" s="463">
        <v>484</v>
      </c>
      <c r="B154" s="36" t="s">
        <v>936</v>
      </c>
      <c r="C154" s="41">
        <v>186219.75950000001</v>
      </c>
      <c r="D154" s="41">
        <v>0</v>
      </c>
      <c r="E154" s="15">
        <v>50514.966500000002</v>
      </c>
      <c r="F154" s="457">
        <f t="shared" si="2"/>
        <v>135704.79300000001</v>
      </c>
      <c r="G154" s="112"/>
      <c r="H154" s="112"/>
      <c r="I154" s="112"/>
      <c r="J154" s="112"/>
      <c r="K154" s="112"/>
    </row>
    <row r="155" spans="1:11" s="45" customFormat="1" x14ac:dyDescent="0.25">
      <c r="A155" s="463">
        <v>489</v>
      </c>
      <c r="B155" s="36" t="s">
        <v>158</v>
      </c>
      <c r="C155" s="41">
        <v>0</v>
      </c>
      <c r="D155" s="41">
        <v>0</v>
      </c>
      <c r="E155" s="15">
        <v>1304247.575</v>
      </c>
      <c r="F155" s="457">
        <f t="shared" si="2"/>
        <v>-1304247.575</v>
      </c>
      <c r="G155" s="112"/>
      <c r="H155" s="112"/>
      <c r="I155" s="112"/>
      <c r="J155" s="112"/>
      <c r="K155" s="112"/>
    </row>
    <row r="156" spans="1:11" s="45" customFormat="1" x14ac:dyDescent="0.25">
      <c r="A156" s="463">
        <v>491</v>
      </c>
      <c r="B156" s="36" t="s">
        <v>937</v>
      </c>
      <c r="C156" s="41">
        <v>969083.53050000023</v>
      </c>
      <c r="D156" s="41">
        <v>0</v>
      </c>
      <c r="E156" s="15">
        <v>753673.84340000001</v>
      </c>
      <c r="F156" s="457">
        <f t="shared" si="2"/>
        <v>215409.68710000021</v>
      </c>
      <c r="G156" s="112"/>
      <c r="H156" s="112"/>
      <c r="I156" s="112"/>
      <c r="J156" s="112"/>
      <c r="K156" s="112"/>
    </row>
    <row r="157" spans="1:11" s="45" customFormat="1" x14ac:dyDescent="0.25">
      <c r="A157" s="463">
        <v>494</v>
      </c>
      <c r="B157" s="36" t="s">
        <v>938</v>
      </c>
      <c r="C157" s="41">
        <v>238074.43650000004</v>
      </c>
      <c r="D157" s="41">
        <v>0</v>
      </c>
      <c r="E157" s="15">
        <v>140732.64769999997</v>
      </c>
      <c r="F157" s="457">
        <f t="shared" si="2"/>
        <v>97341.788800000068</v>
      </c>
      <c r="G157" s="112"/>
      <c r="H157" s="112"/>
      <c r="I157" s="112"/>
      <c r="J157" s="112"/>
      <c r="K157" s="112"/>
    </row>
    <row r="158" spans="1:11" s="45" customFormat="1" x14ac:dyDescent="0.25">
      <c r="A158" s="463">
        <v>495</v>
      </c>
      <c r="B158" s="36" t="s">
        <v>939</v>
      </c>
      <c r="C158" s="41">
        <v>4807.1965</v>
      </c>
      <c r="D158" s="41">
        <v>0</v>
      </c>
      <c r="E158" s="15">
        <v>73605.271000000008</v>
      </c>
      <c r="F158" s="457">
        <f t="shared" si="2"/>
        <v>-68798.074500000002</v>
      </c>
      <c r="G158" s="112"/>
      <c r="H158" s="112"/>
      <c r="I158" s="112"/>
      <c r="J158" s="112"/>
      <c r="K158" s="112"/>
    </row>
    <row r="159" spans="1:11" s="45" customFormat="1" x14ac:dyDescent="0.25">
      <c r="A159" s="463">
        <v>498</v>
      </c>
      <c r="B159" s="36" t="s">
        <v>940</v>
      </c>
      <c r="C159" s="41">
        <v>130818.79</v>
      </c>
      <c r="D159" s="41">
        <v>0</v>
      </c>
      <c r="E159" s="15">
        <v>101754.95280000001</v>
      </c>
      <c r="F159" s="457">
        <f t="shared" si="2"/>
        <v>29063.83719999998</v>
      </c>
      <c r="G159" s="112"/>
      <c r="H159" s="112"/>
      <c r="I159" s="112"/>
      <c r="J159" s="112"/>
      <c r="K159" s="112"/>
    </row>
    <row r="160" spans="1:11" s="45" customFormat="1" x14ac:dyDescent="0.25">
      <c r="A160" s="463">
        <v>499</v>
      </c>
      <c r="B160" s="36" t="s">
        <v>941</v>
      </c>
      <c r="C160" s="41">
        <v>1201405.0924999998</v>
      </c>
      <c r="D160" s="41">
        <v>0</v>
      </c>
      <c r="E160" s="15">
        <v>783347.64290999994</v>
      </c>
      <c r="F160" s="457">
        <f t="shared" si="2"/>
        <v>418057.44958999986</v>
      </c>
      <c r="G160" s="112"/>
      <c r="H160" s="112"/>
      <c r="I160" s="112"/>
      <c r="J160" s="112"/>
      <c r="K160" s="112"/>
    </row>
    <row r="161" spans="1:11" s="45" customFormat="1" x14ac:dyDescent="0.25">
      <c r="A161" s="463">
        <v>500</v>
      </c>
      <c r="B161" s="36" t="s">
        <v>942</v>
      </c>
      <c r="C161" s="41">
        <v>140433.18299999999</v>
      </c>
      <c r="D161" s="41">
        <v>0</v>
      </c>
      <c r="E161" s="15">
        <v>376033.09539999999</v>
      </c>
      <c r="F161" s="457">
        <f t="shared" si="2"/>
        <v>-235599.9124</v>
      </c>
      <c r="G161" s="112"/>
      <c r="H161" s="112"/>
      <c r="I161" s="112"/>
      <c r="J161" s="112"/>
      <c r="K161" s="112"/>
    </row>
    <row r="162" spans="1:11" s="45" customFormat="1" x14ac:dyDescent="0.25">
      <c r="A162" s="463">
        <v>503</v>
      </c>
      <c r="B162" s="36" t="s">
        <v>943</v>
      </c>
      <c r="C162" s="41">
        <v>373779.22950000002</v>
      </c>
      <c r="D162" s="41">
        <v>0</v>
      </c>
      <c r="E162" s="15">
        <v>223053.91760000002</v>
      </c>
      <c r="F162" s="457">
        <f t="shared" si="2"/>
        <v>150725.3119</v>
      </c>
      <c r="G162" s="112"/>
      <c r="H162" s="112"/>
      <c r="I162" s="112"/>
      <c r="J162" s="112"/>
      <c r="K162" s="112"/>
    </row>
    <row r="163" spans="1:11" s="45" customFormat="1" x14ac:dyDescent="0.25">
      <c r="A163" s="463">
        <v>504</v>
      </c>
      <c r="B163" s="36" t="s">
        <v>944</v>
      </c>
      <c r="C163" s="41">
        <v>67852.396500000003</v>
      </c>
      <c r="D163" s="41">
        <v>0</v>
      </c>
      <c r="E163" s="15">
        <v>962889.33960000006</v>
      </c>
      <c r="F163" s="457">
        <f t="shared" si="2"/>
        <v>-895036.94310000003</v>
      </c>
      <c r="G163" s="112"/>
      <c r="H163" s="112"/>
      <c r="I163" s="112"/>
      <c r="J163" s="112"/>
      <c r="K163" s="112"/>
    </row>
    <row r="164" spans="1:11" s="45" customFormat="1" x14ac:dyDescent="0.25">
      <c r="A164" s="463">
        <v>505</v>
      </c>
      <c r="B164" s="36" t="s">
        <v>945</v>
      </c>
      <c r="C164" s="41">
        <v>947726.96899999992</v>
      </c>
      <c r="D164" s="41">
        <v>0</v>
      </c>
      <c r="E164" s="15">
        <v>2861605.8667000001</v>
      </c>
      <c r="F164" s="457">
        <f t="shared" si="2"/>
        <v>-1913878.8977000001</v>
      </c>
      <c r="G164" s="112"/>
      <c r="H164" s="112"/>
      <c r="I164" s="112"/>
      <c r="J164" s="112"/>
      <c r="K164" s="112"/>
    </row>
    <row r="165" spans="1:11" s="45" customFormat="1" x14ac:dyDescent="0.25">
      <c r="A165" s="463">
        <v>507</v>
      </c>
      <c r="B165" s="36" t="s">
        <v>946</v>
      </c>
      <c r="C165" s="41">
        <v>181254.95</v>
      </c>
      <c r="D165" s="41">
        <v>0</v>
      </c>
      <c r="E165" s="15">
        <v>135090.1023</v>
      </c>
      <c r="F165" s="457">
        <f t="shared" si="2"/>
        <v>46164.847700000013</v>
      </c>
      <c r="G165" s="112"/>
      <c r="H165" s="112"/>
      <c r="I165" s="112"/>
      <c r="J165" s="112"/>
      <c r="K165" s="112"/>
    </row>
    <row r="166" spans="1:11" s="45" customFormat="1" x14ac:dyDescent="0.25">
      <c r="A166" s="463">
        <v>508</v>
      </c>
      <c r="B166" s="36" t="s">
        <v>947</v>
      </c>
      <c r="C166" s="41">
        <v>288431.78999999998</v>
      </c>
      <c r="D166" s="41">
        <v>0</v>
      </c>
      <c r="E166" s="15">
        <v>170442.69819999998</v>
      </c>
      <c r="F166" s="457">
        <f t="shared" si="2"/>
        <v>117989.09179999999</v>
      </c>
      <c r="G166" s="112"/>
      <c r="H166" s="112"/>
      <c r="I166" s="112"/>
      <c r="J166" s="112"/>
      <c r="K166" s="112"/>
    </row>
    <row r="167" spans="1:11" s="45" customFormat="1" x14ac:dyDescent="0.25">
      <c r="A167" s="463">
        <v>529</v>
      </c>
      <c r="B167" s="36" t="s">
        <v>948</v>
      </c>
      <c r="C167" s="41">
        <v>244378.9565</v>
      </c>
      <c r="D167" s="41">
        <v>0</v>
      </c>
      <c r="E167" s="15">
        <v>456615.89390999987</v>
      </c>
      <c r="F167" s="457">
        <f t="shared" si="2"/>
        <v>-212236.93740999987</v>
      </c>
      <c r="G167" s="112"/>
      <c r="H167" s="112"/>
      <c r="I167" s="112"/>
      <c r="J167" s="112"/>
      <c r="K167" s="112"/>
    </row>
    <row r="168" spans="1:11" s="45" customFormat="1" x14ac:dyDescent="0.25">
      <c r="A168" s="463">
        <v>531</v>
      </c>
      <c r="B168" s="36" t="s">
        <v>949</v>
      </c>
      <c r="C168" s="41">
        <v>208285.57950000002</v>
      </c>
      <c r="D168" s="41">
        <v>0</v>
      </c>
      <c r="E168" s="15">
        <v>169760.23391000001</v>
      </c>
      <c r="F168" s="457">
        <f t="shared" si="2"/>
        <v>38525.345590000012</v>
      </c>
      <c r="G168" s="112"/>
      <c r="H168" s="112"/>
      <c r="I168" s="112"/>
      <c r="J168" s="112"/>
      <c r="K168" s="112"/>
    </row>
    <row r="169" spans="1:11" s="45" customFormat="1" x14ac:dyDescent="0.25">
      <c r="A169" s="463">
        <v>535</v>
      </c>
      <c r="B169" s="36" t="s">
        <v>950</v>
      </c>
      <c r="C169" s="41">
        <v>260455.48249999998</v>
      </c>
      <c r="D169" s="41">
        <v>0</v>
      </c>
      <c r="E169" s="15">
        <v>325943.68400000001</v>
      </c>
      <c r="F169" s="457">
        <f t="shared" si="2"/>
        <v>-65488.201500000025</v>
      </c>
      <c r="G169" s="112"/>
      <c r="H169" s="112"/>
      <c r="I169" s="112"/>
      <c r="J169" s="112"/>
      <c r="K169" s="112"/>
    </row>
    <row r="170" spans="1:11" s="45" customFormat="1" x14ac:dyDescent="0.25">
      <c r="A170" s="463">
        <v>536</v>
      </c>
      <c r="B170" s="36" t="s">
        <v>951</v>
      </c>
      <c r="C170" s="41">
        <v>1188874.8590000002</v>
      </c>
      <c r="D170" s="41">
        <v>0</v>
      </c>
      <c r="E170" s="15">
        <v>1203513.95444</v>
      </c>
      <c r="F170" s="457">
        <f t="shared" si="2"/>
        <v>-14639.09543999983</v>
      </c>
      <c r="G170" s="112"/>
      <c r="H170" s="112"/>
      <c r="I170" s="112"/>
      <c r="J170" s="112"/>
      <c r="K170" s="112"/>
    </row>
    <row r="171" spans="1:11" s="45" customFormat="1" x14ac:dyDescent="0.25">
      <c r="A171" s="463">
        <v>538</v>
      </c>
      <c r="B171" s="36" t="s">
        <v>952</v>
      </c>
      <c r="C171" s="41">
        <v>153042.223</v>
      </c>
      <c r="D171" s="41">
        <v>0</v>
      </c>
      <c r="E171" s="15">
        <v>236498.30650000001</v>
      </c>
      <c r="F171" s="457">
        <f t="shared" si="2"/>
        <v>-83456.083500000008</v>
      </c>
      <c r="G171" s="112"/>
      <c r="H171" s="112"/>
      <c r="I171" s="112"/>
      <c r="J171" s="112"/>
      <c r="K171" s="112"/>
    </row>
    <row r="172" spans="1:11" s="45" customFormat="1" x14ac:dyDescent="0.25">
      <c r="A172" s="463">
        <v>541</v>
      </c>
      <c r="B172" s="36" t="s">
        <v>953</v>
      </c>
      <c r="C172" s="41">
        <v>124987.10899999997</v>
      </c>
      <c r="D172" s="41">
        <v>0</v>
      </c>
      <c r="E172" s="15">
        <v>135337.55471</v>
      </c>
      <c r="F172" s="457">
        <f t="shared" si="2"/>
        <v>-10350.445710000029</v>
      </c>
      <c r="G172" s="112"/>
      <c r="H172" s="112"/>
      <c r="I172" s="112"/>
      <c r="J172" s="112"/>
      <c r="K172" s="112"/>
    </row>
    <row r="173" spans="1:11" s="45" customFormat="1" x14ac:dyDescent="0.25">
      <c r="A173" s="463">
        <v>543</v>
      </c>
      <c r="B173" s="36" t="s">
        <v>954</v>
      </c>
      <c r="C173" s="41">
        <v>720764.24900000019</v>
      </c>
      <c r="D173" s="41">
        <v>0</v>
      </c>
      <c r="E173" s="15">
        <v>1001999.4294200002</v>
      </c>
      <c r="F173" s="457">
        <f t="shared" si="2"/>
        <v>-281235.18041999999</v>
      </c>
      <c r="G173" s="112"/>
      <c r="H173" s="112"/>
      <c r="I173" s="112"/>
      <c r="J173" s="112"/>
      <c r="K173" s="112"/>
    </row>
    <row r="174" spans="1:11" s="45" customFormat="1" x14ac:dyDescent="0.25">
      <c r="A174" s="463">
        <v>545</v>
      </c>
      <c r="B174" s="36" t="s">
        <v>955</v>
      </c>
      <c r="C174" s="41">
        <v>179915.2395</v>
      </c>
      <c r="D174" s="41">
        <v>0</v>
      </c>
      <c r="E174" s="15">
        <v>165572.4565</v>
      </c>
      <c r="F174" s="457">
        <f t="shared" si="2"/>
        <v>14342.782999999996</v>
      </c>
      <c r="G174" s="112"/>
      <c r="H174" s="112"/>
      <c r="I174" s="112"/>
      <c r="J174" s="112"/>
      <c r="K174" s="112"/>
    </row>
    <row r="175" spans="1:11" s="45" customFormat="1" x14ac:dyDescent="0.25">
      <c r="A175" s="463">
        <v>560</v>
      </c>
      <c r="B175" s="36" t="s">
        <v>956</v>
      </c>
      <c r="C175" s="41">
        <v>1576681.6455000006</v>
      </c>
      <c r="D175" s="41">
        <v>0</v>
      </c>
      <c r="E175" s="15">
        <v>1075357.2480099997</v>
      </c>
      <c r="F175" s="457">
        <f t="shared" si="2"/>
        <v>501324.39749000082</v>
      </c>
      <c r="G175" s="112"/>
      <c r="H175" s="112"/>
      <c r="I175" s="112"/>
      <c r="J175" s="112"/>
      <c r="K175" s="112"/>
    </row>
    <row r="176" spans="1:11" s="45" customFormat="1" x14ac:dyDescent="0.25">
      <c r="A176" s="463">
        <v>561</v>
      </c>
      <c r="B176" s="36" t="s">
        <v>957</v>
      </c>
      <c r="C176" s="41">
        <v>83534.889999999985</v>
      </c>
      <c r="D176" s="41">
        <v>0</v>
      </c>
      <c r="E176" s="15">
        <v>710834.63000000012</v>
      </c>
      <c r="F176" s="457">
        <f t="shared" si="2"/>
        <v>-627299.74000000011</v>
      </c>
      <c r="G176" s="112"/>
      <c r="H176" s="112"/>
      <c r="I176" s="112"/>
      <c r="J176" s="112"/>
      <c r="K176" s="112"/>
    </row>
    <row r="177" spans="1:11" s="45" customFormat="1" x14ac:dyDescent="0.25">
      <c r="A177" s="463">
        <v>562</v>
      </c>
      <c r="B177" s="36" t="s">
        <v>958</v>
      </c>
      <c r="C177" s="41">
        <v>319954.39000000007</v>
      </c>
      <c r="D177" s="41">
        <v>0</v>
      </c>
      <c r="E177" s="15">
        <v>427557.31047666667</v>
      </c>
      <c r="F177" s="457">
        <f t="shared" si="2"/>
        <v>-107602.92047666659</v>
      </c>
      <c r="G177" s="112"/>
      <c r="H177" s="112"/>
      <c r="I177" s="112"/>
      <c r="J177" s="112"/>
      <c r="K177" s="112"/>
    </row>
    <row r="178" spans="1:11" s="45" customFormat="1" x14ac:dyDescent="0.25">
      <c r="A178" s="463">
        <v>563</v>
      </c>
      <c r="B178" s="36" t="s">
        <v>959</v>
      </c>
      <c r="C178" s="41">
        <v>239571.75999999998</v>
      </c>
      <c r="D178" s="41">
        <v>0</v>
      </c>
      <c r="E178" s="15">
        <v>227088.81040000002</v>
      </c>
      <c r="F178" s="457">
        <f t="shared" si="2"/>
        <v>12482.949599999964</v>
      </c>
      <c r="G178" s="112"/>
      <c r="H178" s="112"/>
      <c r="I178" s="112"/>
      <c r="J178" s="112"/>
      <c r="K178" s="112"/>
    </row>
    <row r="179" spans="1:11" s="45" customFormat="1" x14ac:dyDescent="0.25">
      <c r="A179" s="463">
        <v>564</v>
      </c>
      <c r="B179" s="36" t="s">
        <v>960</v>
      </c>
      <c r="C179" s="41">
        <v>1531131.4885</v>
      </c>
      <c r="D179" s="41">
        <v>0</v>
      </c>
      <c r="E179" s="15">
        <v>15246152.94241</v>
      </c>
      <c r="F179" s="457">
        <f t="shared" si="2"/>
        <v>-13715021.453910001</v>
      </c>
      <c r="G179" s="112"/>
      <c r="H179" s="112"/>
      <c r="I179" s="112"/>
      <c r="J179" s="112"/>
      <c r="K179" s="112"/>
    </row>
    <row r="180" spans="1:11" s="45" customFormat="1" x14ac:dyDescent="0.25">
      <c r="A180" s="463">
        <v>576</v>
      </c>
      <c r="B180" s="36" t="s">
        <v>961</v>
      </c>
      <c r="C180" s="41">
        <v>9614.393</v>
      </c>
      <c r="D180" s="41">
        <v>0</v>
      </c>
      <c r="E180" s="15">
        <v>53667.226500000004</v>
      </c>
      <c r="F180" s="457">
        <f t="shared" si="2"/>
        <v>-44052.833500000008</v>
      </c>
      <c r="G180" s="112"/>
      <c r="H180" s="112"/>
      <c r="I180" s="112"/>
      <c r="J180" s="112"/>
      <c r="K180" s="112"/>
    </row>
    <row r="181" spans="1:11" s="45" customFormat="1" x14ac:dyDescent="0.25">
      <c r="A181" s="463">
        <v>577</v>
      </c>
      <c r="B181" s="36" t="s">
        <v>962</v>
      </c>
      <c r="C181" s="41">
        <v>417989.67599999992</v>
      </c>
      <c r="D181" s="41">
        <v>0</v>
      </c>
      <c r="E181" s="15">
        <v>442340.88449999999</v>
      </c>
      <c r="F181" s="457">
        <f t="shared" si="2"/>
        <v>-24351.208500000066</v>
      </c>
      <c r="G181" s="112"/>
      <c r="H181" s="112"/>
      <c r="I181" s="112"/>
      <c r="J181" s="112"/>
      <c r="K181" s="112"/>
    </row>
    <row r="182" spans="1:11" s="45" customFormat="1" x14ac:dyDescent="0.25">
      <c r="A182" s="463">
        <v>578</v>
      </c>
      <c r="B182" s="36" t="s">
        <v>963</v>
      </c>
      <c r="C182" s="41">
        <v>438715.7855</v>
      </c>
      <c r="D182" s="41">
        <v>0</v>
      </c>
      <c r="E182" s="15">
        <v>61469.070000000007</v>
      </c>
      <c r="F182" s="457">
        <f t="shared" si="2"/>
        <v>377246.71549999999</v>
      </c>
      <c r="G182" s="112"/>
      <c r="H182" s="112"/>
      <c r="I182" s="112"/>
      <c r="J182" s="112"/>
      <c r="K182" s="112"/>
    </row>
    <row r="183" spans="1:11" s="45" customFormat="1" x14ac:dyDescent="0.25">
      <c r="A183" s="463">
        <v>580</v>
      </c>
      <c r="B183" s="36" t="s">
        <v>964</v>
      </c>
      <c r="C183" s="41">
        <v>97798.866500000004</v>
      </c>
      <c r="D183" s="41">
        <v>0</v>
      </c>
      <c r="E183" s="15">
        <v>28370.340000000004</v>
      </c>
      <c r="F183" s="457">
        <f t="shared" si="2"/>
        <v>69428.526500000007</v>
      </c>
      <c r="G183" s="112"/>
      <c r="H183" s="112"/>
      <c r="I183" s="112"/>
      <c r="J183" s="112"/>
      <c r="K183" s="112"/>
    </row>
    <row r="184" spans="1:11" s="45" customFormat="1" x14ac:dyDescent="0.25">
      <c r="A184" s="463">
        <v>581</v>
      </c>
      <c r="B184" s="36" t="s">
        <v>965</v>
      </c>
      <c r="C184" s="41">
        <v>203478.383</v>
      </c>
      <c r="D184" s="41">
        <v>0</v>
      </c>
      <c r="E184" s="15">
        <v>95828.703999999998</v>
      </c>
      <c r="F184" s="457">
        <f t="shared" si="2"/>
        <v>107649.679</v>
      </c>
      <c r="G184" s="112"/>
      <c r="H184" s="112"/>
      <c r="I184" s="112"/>
      <c r="J184" s="112"/>
      <c r="K184" s="112"/>
    </row>
    <row r="185" spans="1:11" s="45" customFormat="1" x14ac:dyDescent="0.25">
      <c r="A185" s="463">
        <v>583</v>
      </c>
      <c r="B185" s="36" t="s">
        <v>966</v>
      </c>
      <c r="C185" s="41">
        <v>154460.74</v>
      </c>
      <c r="D185" s="41">
        <v>0</v>
      </c>
      <c r="E185" s="15">
        <v>4807.1965</v>
      </c>
      <c r="F185" s="457">
        <f t="shared" si="2"/>
        <v>149653.5435</v>
      </c>
      <c r="G185" s="112"/>
      <c r="H185" s="112"/>
      <c r="I185" s="112"/>
      <c r="J185" s="112"/>
      <c r="K185" s="112"/>
    </row>
    <row r="186" spans="1:11" s="45" customFormat="1" x14ac:dyDescent="0.25">
      <c r="A186" s="463">
        <v>584</v>
      </c>
      <c r="B186" s="36" t="s">
        <v>967</v>
      </c>
      <c r="C186" s="41">
        <v>25218.080000000002</v>
      </c>
      <c r="D186" s="41">
        <v>0</v>
      </c>
      <c r="E186" s="15">
        <v>12609.04</v>
      </c>
      <c r="F186" s="457">
        <f t="shared" si="2"/>
        <v>12609.04</v>
      </c>
      <c r="G186" s="112"/>
      <c r="H186" s="112"/>
      <c r="I186" s="112"/>
      <c r="J186" s="112"/>
      <c r="K186" s="112"/>
    </row>
    <row r="187" spans="1:11" s="45" customFormat="1" x14ac:dyDescent="0.25">
      <c r="A187" s="463">
        <v>588</v>
      </c>
      <c r="B187" s="36" t="s">
        <v>968</v>
      </c>
      <c r="C187" s="41">
        <v>53588.420000000006</v>
      </c>
      <c r="D187" s="41">
        <v>0</v>
      </c>
      <c r="E187" s="15">
        <v>64211.53620000001</v>
      </c>
      <c r="F187" s="457">
        <f t="shared" si="2"/>
        <v>-10623.116200000004</v>
      </c>
      <c r="G187" s="112"/>
      <c r="H187" s="112"/>
      <c r="I187" s="112"/>
      <c r="J187" s="112"/>
      <c r="K187" s="112"/>
    </row>
    <row r="188" spans="1:11" s="45" customFormat="1" x14ac:dyDescent="0.25">
      <c r="A188" s="463">
        <v>592</v>
      </c>
      <c r="B188" s="36" t="s">
        <v>969</v>
      </c>
      <c r="C188" s="41">
        <v>208127.96649999998</v>
      </c>
      <c r="D188" s="41">
        <v>0</v>
      </c>
      <c r="E188" s="15">
        <v>73605.271000000008</v>
      </c>
      <c r="F188" s="457">
        <f t="shared" si="2"/>
        <v>134522.69549999997</v>
      </c>
      <c r="G188" s="112"/>
      <c r="H188" s="112"/>
      <c r="I188" s="112"/>
      <c r="J188" s="112"/>
      <c r="K188" s="112"/>
    </row>
    <row r="189" spans="1:11" s="45" customFormat="1" x14ac:dyDescent="0.25">
      <c r="A189" s="463">
        <v>593</v>
      </c>
      <c r="B189" s="36" t="s">
        <v>970</v>
      </c>
      <c r="C189" s="41">
        <v>270385.10149999999</v>
      </c>
      <c r="D189" s="41">
        <v>0</v>
      </c>
      <c r="E189" s="15">
        <v>531140.04869999993</v>
      </c>
      <c r="F189" s="457">
        <f t="shared" si="2"/>
        <v>-260754.94719999994</v>
      </c>
      <c r="G189" s="112"/>
      <c r="H189" s="112"/>
      <c r="I189" s="112"/>
      <c r="J189" s="112"/>
      <c r="K189" s="112"/>
    </row>
    <row r="190" spans="1:11" s="45" customFormat="1" x14ac:dyDescent="0.25">
      <c r="A190" s="463">
        <v>595</v>
      </c>
      <c r="B190" s="36" t="s">
        <v>971</v>
      </c>
      <c r="C190" s="41">
        <v>228617.65650000004</v>
      </c>
      <c r="D190" s="41">
        <v>0</v>
      </c>
      <c r="E190" s="15">
        <v>91179.12049999999</v>
      </c>
      <c r="F190" s="457">
        <f t="shared" si="2"/>
        <v>137438.53600000005</v>
      </c>
      <c r="G190" s="112"/>
      <c r="H190" s="112"/>
      <c r="I190" s="112"/>
      <c r="J190" s="112"/>
      <c r="K190" s="112"/>
    </row>
    <row r="191" spans="1:11" s="45" customFormat="1" x14ac:dyDescent="0.25">
      <c r="A191" s="463">
        <v>598</v>
      </c>
      <c r="B191" s="36" t="s">
        <v>972</v>
      </c>
      <c r="C191" s="41">
        <v>1131897.7594999999</v>
      </c>
      <c r="D191" s="41">
        <v>0</v>
      </c>
      <c r="E191" s="15">
        <v>312231.353</v>
      </c>
      <c r="F191" s="457">
        <f t="shared" si="2"/>
        <v>819666.40649999992</v>
      </c>
      <c r="G191" s="112"/>
      <c r="H191" s="112"/>
      <c r="I191" s="112"/>
      <c r="J191" s="112"/>
      <c r="K191" s="112"/>
    </row>
    <row r="192" spans="1:11" s="45" customFormat="1" x14ac:dyDescent="0.25">
      <c r="A192" s="463">
        <v>599</v>
      </c>
      <c r="B192" s="36" t="s">
        <v>973</v>
      </c>
      <c r="C192" s="41">
        <v>216008.61649999997</v>
      </c>
      <c r="D192" s="41">
        <v>0</v>
      </c>
      <c r="E192" s="15">
        <v>710992.24300000013</v>
      </c>
      <c r="F192" s="457">
        <f t="shared" si="2"/>
        <v>-494983.62650000013</v>
      </c>
      <c r="G192" s="112"/>
      <c r="H192" s="112"/>
      <c r="I192" s="112"/>
      <c r="J192" s="112"/>
      <c r="K192" s="112"/>
    </row>
    <row r="193" spans="1:11" s="45" customFormat="1" x14ac:dyDescent="0.25">
      <c r="A193" s="463">
        <v>601</v>
      </c>
      <c r="B193" s="36" t="s">
        <v>974</v>
      </c>
      <c r="C193" s="41">
        <v>36250.990000000005</v>
      </c>
      <c r="D193" s="41">
        <v>0</v>
      </c>
      <c r="E193" s="15">
        <v>90737.804100000008</v>
      </c>
      <c r="F193" s="457">
        <f t="shared" si="2"/>
        <v>-54486.814100000003</v>
      </c>
      <c r="G193" s="112"/>
      <c r="H193" s="112"/>
      <c r="I193" s="112"/>
      <c r="J193" s="112"/>
      <c r="K193" s="112"/>
    </row>
    <row r="194" spans="1:11" s="45" customFormat="1" x14ac:dyDescent="0.25">
      <c r="A194" s="463">
        <v>604</v>
      </c>
      <c r="B194" s="36" t="s">
        <v>975</v>
      </c>
      <c r="C194" s="41">
        <v>224125.68600000002</v>
      </c>
      <c r="D194" s="41">
        <v>0</v>
      </c>
      <c r="E194" s="15">
        <v>960216.22312000021</v>
      </c>
      <c r="F194" s="457">
        <f t="shared" si="2"/>
        <v>-736090.53712000023</v>
      </c>
      <c r="G194" s="112"/>
      <c r="H194" s="112"/>
      <c r="I194" s="112"/>
      <c r="J194" s="112"/>
      <c r="K194" s="112"/>
    </row>
    <row r="195" spans="1:11" s="45" customFormat="1" x14ac:dyDescent="0.25">
      <c r="A195" s="463">
        <v>607</v>
      </c>
      <c r="B195" s="36" t="s">
        <v>976</v>
      </c>
      <c r="C195" s="41">
        <v>45707.770000000004</v>
      </c>
      <c r="D195" s="41">
        <v>0</v>
      </c>
      <c r="E195" s="15">
        <v>94567.799999999988</v>
      </c>
      <c r="F195" s="457">
        <f t="shared" si="2"/>
        <v>-48860.029999999984</v>
      </c>
      <c r="G195" s="112"/>
      <c r="H195" s="112"/>
      <c r="I195" s="112"/>
      <c r="J195" s="112"/>
      <c r="K195" s="112"/>
    </row>
    <row r="196" spans="1:11" s="45" customFormat="1" x14ac:dyDescent="0.25">
      <c r="A196" s="463">
        <v>608</v>
      </c>
      <c r="B196" s="36" t="s">
        <v>977</v>
      </c>
      <c r="C196" s="41">
        <v>75654.240000000005</v>
      </c>
      <c r="D196" s="41">
        <v>0</v>
      </c>
      <c r="E196" s="15">
        <v>78806.5</v>
      </c>
      <c r="F196" s="457">
        <f t="shared" si="2"/>
        <v>-3152.2599999999948</v>
      </c>
      <c r="G196" s="112"/>
      <c r="H196" s="112"/>
      <c r="I196" s="112"/>
      <c r="J196" s="112"/>
      <c r="K196" s="112"/>
    </row>
    <row r="197" spans="1:11" s="45" customFormat="1" x14ac:dyDescent="0.25">
      <c r="A197" s="463">
        <v>609</v>
      </c>
      <c r="B197" s="36" t="s">
        <v>978</v>
      </c>
      <c r="C197" s="41">
        <v>1372730.4235</v>
      </c>
      <c r="D197" s="41">
        <v>0</v>
      </c>
      <c r="E197" s="15">
        <v>4290946.1514100004</v>
      </c>
      <c r="F197" s="457">
        <f t="shared" si="2"/>
        <v>-2918215.7279100004</v>
      </c>
      <c r="G197" s="112"/>
      <c r="H197" s="112"/>
      <c r="I197" s="112"/>
      <c r="J197" s="112"/>
      <c r="K197" s="112"/>
    </row>
    <row r="198" spans="1:11" s="45" customFormat="1" x14ac:dyDescent="0.25">
      <c r="A198" s="463">
        <v>611</v>
      </c>
      <c r="B198" s="36" t="s">
        <v>979</v>
      </c>
      <c r="C198" s="41">
        <v>335873.30299999996</v>
      </c>
      <c r="D198" s="41">
        <v>0</v>
      </c>
      <c r="E198" s="15">
        <v>215803.71960000001</v>
      </c>
      <c r="F198" s="457">
        <f t="shared" si="2"/>
        <v>120069.58339999994</v>
      </c>
      <c r="G198" s="112"/>
      <c r="H198" s="112"/>
      <c r="I198" s="112"/>
      <c r="J198" s="112"/>
      <c r="K198" s="112"/>
    </row>
    <row r="199" spans="1:11" s="45" customFormat="1" x14ac:dyDescent="0.25">
      <c r="A199" s="463">
        <v>614</v>
      </c>
      <c r="B199" s="36" t="s">
        <v>980</v>
      </c>
      <c r="C199" s="41">
        <v>0</v>
      </c>
      <c r="D199" s="41">
        <v>0</v>
      </c>
      <c r="E199" s="15">
        <v>12609.04</v>
      </c>
      <c r="F199" s="457">
        <f t="shared" si="2"/>
        <v>-12609.04</v>
      </c>
      <c r="G199" s="112"/>
      <c r="H199" s="112"/>
      <c r="I199" s="112"/>
      <c r="J199" s="112"/>
      <c r="K199" s="112"/>
    </row>
    <row r="200" spans="1:11" s="45" customFormat="1" x14ac:dyDescent="0.25">
      <c r="A200" s="463">
        <v>615</v>
      </c>
      <c r="B200" s="36" t="s">
        <v>981</v>
      </c>
      <c r="C200" s="41">
        <v>152963.41649999999</v>
      </c>
      <c r="D200" s="41">
        <v>0</v>
      </c>
      <c r="E200" s="15">
        <v>142702.81020000001</v>
      </c>
      <c r="F200" s="457">
        <f t="shared" si="2"/>
        <v>10260.606299999985</v>
      </c>
      <c r="G200" s="112"/>
      <c r="H200" s="112"/>
      <c r="I200" s="112"/>
      <c r="J200" s="112"/>
      <c r="K200" s="112"/>
    </row>
    <row r="201" spans="1:11" s="45" customFormat="1" x14ac:dyDescent="0.25">
      <c r="A201" s="463">
        <v>616</v>
      </c>
      <c r="B201" s="36" t="s">
        <v>982</v>
      </c>
      <c r="C201" s="41">
        <v>49017.643000000004</v>
      </c>
      <c r="D201" s="41">
        <v>0</v>
      </c>
      <c r="E201" s="15">
        <v>743933.3600000001</v>
      </c>
      <c r="F201" s="457">
        <f t="shared" ref="F201:F264" si="3">C201+D201-E201</f>
        <v>-694915.71700000006</v>
      </c>
      <c r="G201" s="112"/>
      <c r="H201" s="112"/>
      <c r="I201" s="112"/>
      <c r="J201" s="112"/>
      <c r="K201" s="112"/>
    </row>
    <row r="202" spans="1:11" s="45" customFormat="1" x14ac:dyDescent="0.25">
      <c r="A202" s="464">
        <v>619</v>
      </c>
      <c r="B202" s="36" t="s">
        <v>983</v>
      </c>
      <c r="C202" s="41">
        <v>224046.87950000001</v>
      </c>
      <c r="D202" s="41">
        <v>0</v>
      </c>
      <c r="E202" s="15">
        <v>4807.1965</v>
      </c>
      <c r="F202" s="457">
        <f t="shared" si="3"/>
        <v>219239.68300000002</v>
      </c>
      <c r="G202" s="112"/>
      <c r="H202" s="112"/>
      <c r="I202" s="112"/>
      <c r="J202" s="112"/>
      <c r="K202" s="112"/>
    </row>
    <row r="203" spans="1:11" s="45" customFormat="1" x14ac:dyDescent="0.25">
      <c r="A203" s="463">
        <v>620</v>
      </c>
      <c r="B203" s="36" t="s">
        <v>984</v>
      </c>
      <c r="C203" s="41">
        <v>30025.2765</v>
      </c>
      <c r="D203" s="41">
        <v>0</v>
      </c>
      <c r="E203" s="15">
        <v>66197.460000000006</v>
      </c>
      <c r="F203" s="457">
        <f t="shared" si="3"/>
        <v>-36172.183500000006</v>
      </c>
      <c r="G203" s="112"/>
      <c r="H203" s="112"/>
      <c r="I203" s="112"/>
      <c r="J203" s="112"/>
      <c r="K203" s="112"/>
    </row>
    <row r="204" spans="1:11" s="45" customFormat="1" x14ac:dyDescent="0.25">
      <c r="A204" s="463">
        <v>623</v>
      </c>
      <c r="B204" s="36" t="s">
        <v>985</v>
      </c>
      <c r="C204" s="41">
        <v>20489.690000000002</v>
      </c>
      <c r="D204" s="41">
        <v>0</v>
      </c>
      <c r="E204" s="15">
        <v>89839.41</v>
      </c>
      <c r="F204" s="457">
        <f t="shared" si="3"/>
        <v>-69349.72</v>
      </c>
      <c r="G204" s="112"/>
      <c r="H204" s="112"/>
      <c r="I204" s="112"/>
      <c r="J204" s="112"/>
      <c r="K204" s="112"/>
    </row>
    <row r="205" spans="1:11" s="45" customFormat="1" x14ac:dyDescent="0.25">
      <c r="A205" s="463">
        <v>624</v>
      </c>
      <c r="B205" s="36" t="s">
        <v>986</v>
      </c>
      <c r="C205" s="41">
        <v>206551.8365</v>
      </c>
      <c r="D205" s="41">
        <v>0</v>
      </c>
      <c r="E205" s="15">
        <v>309551.93199999997</v>
      </c>
      <c r="F205" s="457">
        <f t="shared" si="3"/>
        <v>-103000.09549999997</v>
      </c>
      <c r="G205" s="112"/>
      <c r="H205" s="112"/>
      <c r="I205" s="112"/>
      <c r="J205" s="112"/>
      <c r="K205" s="112"/>
    </row>
    <row r="206" spans="1:11" s="45" customFormat="1" x14ac:dyDescent="0.25">
      <c r="A206" s="463">
        <v>625</v>
      </c>
      <c r="B206" s="36" t="s">
        <v>987</v>
      </c>
      <c r="C206" s="41">
        <v>88499.699500000002</v>
      </c>
      <c r="D206" s="41">
        <v>0</v>
      </c>
      <c r="E206" s="15">
        <v>93070.47649999999</v>
      </c>
      <c r="F206" s="457">
        <f t="shared" si="3"/>
        <v>-4570.7769999999873</v>
      </c>
      <c r="G206" s="112"/>
      <c r="H206" s="112"/>
      <c r="I206" s="112"/>
      <c r="J206" s="112"/>
      <c r="K206" s="112"/>
    </row>
    <row r="207" spans="1:11" s="45" customFormat="1" x14ac:dyDescent="0.25">
      <c r="A207" s="463">
        <v>626</v>
      </c>
      <c r="B207" s="36" t="s">
        <v>988</v>
      </c>
      <c r="C207" s="41">
        <v>48938.836499999998</v>
      </c>
      <c r="D207" s="41">
        <v>0</v>
      </c>
      <c r="E207" s="15">
        <v>55322.163</v>
      </c>
      <c r="F207" s="457">
        <f t="shared" si="3"/>
        <v>-6383.3265000000029</v>
      </c>
      <c r="G207" s="112"/>
      <c r="H207" s="112"/>
      <c r="I207" s="112"/>
      <c r="J207" s="112"/>
      <c r="K207" s="112"/>
    </row>
    <row r="208" spans="1:11" s="45" customFormat="1" x14ac:dyDescent="0.25">
      <c r="A208" s="463">
        <v>630</v>
      </c>
      <c r="B208" s="36" t="s">
        <v>989</v>
      </c>
      <c r="C208" s="41">
        <v>211201.41999999998</v>
      </c>
      <c r="D208" s="41">
        <v>0</v>
      </c>
      <c r="E208" s="15">
        <v>20489.690000000002</v>
      </c>
      <c r="F208" s="457">
        <f t="shared" si="3"/>
        <v>190711.72999999998</v>
      </c>
      <c r="G208" s="112"/>
      <c r="H208" s="112"/>
      <c r="I208" s="112"/>
      <c r="J208" s="112"/>
      <c r="K208" s="112"/>
    </row>
    <row r="209" spans="1:11" s="45" customFormat="1" x14ac:dyDescent="0.25">
      <c r="A209" s="463">
        <v>631</v>
      </c>
      <c r="B209" s="36" t="s">
        <v>990</v>
      </c>
      <c r="C209" s="41">
        <v>4807.1965</v>
      </c>
      <c r="D209" s="41">
        <v>0</v>
      </c>
      <c r="E209" s="15">
        <v>741127.84860000003</v>
      </c>
      <c r="F209" s="457">
        <f t="shared" si="3"/>
        <v>-736320.65210000006</v>
      </c>
      <c r="G209" s="112"/>
      <c r="H209" s="112"/>
      <c r="I209" s="112"/>
      <c r="J209" s="112"/>
      <c r="K209" s="112"/>
    </row>
    <row r="210" spans="1:11" s="45" customFormat="1" x14ac:dyDescent="0.25">
      <c r="A210" s="463">
        <v>635</v>
      </c>
      <c r="B210" s="36" t="s">
        <v>991</v>
      </c>
      <c r="C210" s="41">
        <v>266444.77650000004</v>
      </c>
      <c r="D210" s="41">
        <v>0</v>
      </c>
      <c r="E210" s="15">
        <v>766141.03169999993</v>
      </c>
      <c r="F210" s="457">
        <f t="shared" si="3"/>
        <v>-499696.2551999999</v>
      </c>
      <c r="G210" s="112"/>
      <c r="H210" s="112"/>
      <c r="I210" s="112"/>
      <c r="J210" s="112"/>
      <c r="K210" s="112"/>
    </row>
    <row r="211" spans="1:11" s="45" customFormat="1" x14ac:dyDescent="0.25">
      <c r="A211" s="463">
        <v>636</v>
      </c>
      <c r="B211" s="36" t="s">
        <v>992</v>
      </c>
      <c r="C211" s="41">
        <v>837397.86900000006</v>
      </c>
      <c r="D211" s="41">
        <v>0</v>
      </c>
      <c r="E211" s="15">
        <v>141851.70000000001</v>
      </c>
      <c r="F211" s="457">
        <f t="shared" si="3"/>
        <v>695546.16899999999</v>
      </c>
      <c r="G211" s="112"/>
      <c r="H211" s="112"/>
      <c r="I211" s="112"/>
      <c r="J211" s="112"/>
      <c r="K211" s="112"/>
    </row>
    <row r="212" spans="1:11" s="45" customFormat="1" x14ac:dyDescent="0.25">
      <c r="A212" s="463">
        <v>638</v>
      </c>
      <c r="B212" s="36" t="s">
        <v>993</v>
      </c>
      <c r="C212" s="41">
        <v>770885.18300000019</v>
      </c>
      <c r="D212" s="41">
        <v>0</v>
      </c>
      <c r="E212" s="15">
        <v>1443919.4872099997</v>
      </c>
      <c r="F212" s="457">
        <f t="shared" si="3"/>
        <v>-673034.30420999951</v>
      </c>
      <c r="G212" s="112"/>
      <c r="H212" s="112"/>
      <c r="I212" s="112"/>
      <c r="J212" s="112"/>
      <c r="K212" s="112"/>
    </row>
    <row r="213" spans="1:11" s="45" customFormat="1" x14ac:dyDescent="0.25">
      <c r="A213" s="463">
        <v>678</v>
      </c>
      <c r="B213" s="36" t="s">
        <v>994</v>
      </c>
      <c r="C213" s="41">
        <v>446438.82249999989</v>
      </c>
      <c r="D213" s="41">
        <v>0</v>
      </c>
      <c r="E213" s="15">
        <v>452916.71680000005</v>
      </c>
      <c r="F213" s="457">
        <f t="shared" si="3"/>
        <v>-6477.89430000016</v>
      </c>
      <c r="G213" s="112"/>
      <c r="H213" s="112"/>
      <c r="I213" s="112"/>
      <c r="J213" s="112"/>
      <c r="K213" s="112"/>
    </row>
    <row r="214" spans="1:11" s="45" customFormat="1" x14ac:dyDescent="0.25">
      <c r="A214" s="463">
        <v>680</v>
      </c>
      <c r="B214" s="36" t="s">
        <v>995</v>
      </c>
      <c r="C214" s="41">
        <v>972945.049</v>
      </c>
      <c r="D214" s="41">
        <v>0</v>
      </c>
      <c r="E214" s="15">
        <v>1760773.6294999998</v>
      </c>
      <c r="F214" s="457">
        <f t="shared" si="3"/>
        <v>-787828.58049999981</v>
      </c>
      <c r="G214" s="112"/>
      <c r="H214" s="112"/>
      <c r="I214" s="112"/>
      <c r="J214" s="112"/>
      <c r="K214" s="112"/>
    </row>
    <row r="215" spans="1:11" s="45" customFormat="1" x14ac:dyDescent="0.25">
      <c r="A215" s="463">
        <v>681</v>
      </c>
      <c r="B215" s="36" t="s">
        <v>996</v>
      </c>
      <c r="C215" s="41">
        <v>12687.8465</v>
      </c>
      <c r="D215" s="41">
        <v>0</v>
      </c>
      <c r="E215" s="15">
        <v>74078.11</v>
      </c>
      <c r="F215" s="457">
        <f t="shared" si="3"/>
        <v>-61390.263500000001</v>
      </c>
      <c r="G215" s="112"/>
      <c r="H215" s="112"/>
      <c r="I215" s="112"/>
      <c r="J215" s="112"/>
      <c r="K215" s="112"/>
    </row>
    <row r="216" spans="1:11" s="45" customFormat="1" x14ac:dyDescent="0.25">
      <c r="A216" s="463">
        <v>683</v>
      </c>
      <c r="B216" s="36" t="s">
        <v>997</v>
      </c>
      <c r="C216" s="41">
        <v>152963.41650000005</v>
      </c>
      <c r="D216" s="41">
        <v>0</v>
      </c>
      <c r="E216" s="15">
        <v>148156.22</v>
      </c>
      <c r="F216" s="457">
        <f t="shared" si="3"/>
        <v>4807.1965000000491</v>
      </c>
      <c r="G216" s="112"/>
      <c r="H216" s="112"/>
      <c r="I216" s="112"/>
      <c r="J216" s="112"/>
      <c r="K216" s="112"/>
    </row>
    <row r="217" spans="1:11" s="45" customFormat="1" x14ac:dyDescent="0.25">
      <c r="A217" s="463">
        <v>684</v>
      </c>
      <c r="B217" s="36" t="s">
        <v>998</v>
      </c>
      <c r="C217" s="41">
        <v>982559.44200000027</v>
      </c>
      <c r="D217" s="41">
        <v>0</v>
      </c>
      <c r="E217" s="15">
        <v>4080167.1342500006</v>
      </c>
      <c r="F217" s="457">
        <f t="shared" si="3"/>
        <v>-3097607.6922500003</v>
      </c>
      <c r="G217" s="112"/>
      <c r="H217" s="112"/>
      <c r="I217" s="112"/>
      <c r="J217" s="112"/>
      <c r="K217" s="112"/>
    </row>
    <row r="218" spans="1:11" s="45" customFormat="1" x14ac:dyDescent="0.25">
      <c r="A218" s="463">
        <v>686</v>
      </c>
      <c r="B218" s="36" t="s">
        <v>999</v>
      </c>
      <c r="C218" s="41">
        <v>85189.826499999996</v>
      </c>
      <c r="D218" s="41">
        <v>0</v>
      </c>
      <c r="E218" s="15">
        <v>74141.155200000008</v>
      </c>
      <c r="F218" s="457">
        <f t="shared" si="3"/>
        <v>11048.671299999987</v>
      </c>
      <c r="G218" s="112"/>
      <c r="H218" s="112"/>
      <c r="I218" s="112"/>
      <c r="J218" s="112"/>
      <c r="K218" s="112"/>
    </row>
    <row r="219" spans="1:11" s="45" customFormat="1" x14ac:dyDescent="0.25">
      <c r="A219" s="463">
        <v>687</v>
      </c>
      <c r="B219" s="36" t="s">
        <v>1000</v>
      </c>
      <c r="C219" s="41">
        <v>231769.91650000002</v>
      </c>
      <c r="D219" s="41">
        <v>0</v>
      </c>
      <c r="E219" s="15">
        <v>20489.690000000002</v>
      </c>
      <c r="F219" s="457">
        <f t="shared" si="3"/>
        <v>211280.22650000002</v>
      </c>
      <c r="G219" s="112"/>
      <c r="H219" s="112"/>
      <c r="I219" s="112"/>
      <c r="J219" s="112"/>
      <c r="K219" s="112"/>
    </row>
    <row r="220" spans="1:11" s="45" customFormat="1" x14ac:dyDescent="0.25">
      <c r="A220" s="463">
        <v>689</v>
      </c>
      <c r="B220" s="36" t="s">
        <v>1001</v>
      </c>
      <c r="C220" s="41">
        <v>42791.929499999998</v>
      </c>
      <c r="D220" s="41">
        <v>0</v>
      </c>
      <c r="E220" s="15">
        <v>39466.2952</v>
      </c>
      <c r="F220" s="457">
        <f t="shared" si="3"/>
        <v>3325.6342999999979</v>
      </c>
      <c r="G220" s="112"/>
      <c r="H220" s="112"/>
      <c r="I220" s="112"/>
      <c r="J220" s="112"/>
      <c r="K220" s="112"/>
    </row>
    <row r="221" spans="1:11" s="45" customFormat="1" x14ac:dyDescent="0.25">
      <c r="A221" s="463">
        <v>691</v>
      </c>
      <c r="B221" s="36" t="s">
        <v>1002</v>
      </c>
      <c r="C221" s="41">
        <v>94646.606500000009</v>
      </c>
      <c r="D221" s="41">
        <v>0</v>
      </c>
      <c r="E221" s="15">
        <v>116633.62</v>
      </c>
      <c r="F221" s="457">
        <f t="shared" si="3"/>
        <v>-21987.013499999986</v>
      </c>
      <c r="G221" s="112"/>
      <c r="H221" s="112"/>
      <c r="I221" s="112"/>
      <c r="J221" s="112"/>
      <c r="K221" s="112"/>
    </row>
    <row r="222" spans="1:11" s="45" customFormat="1" x14ac:dyDescent="0.25">
      <c r="A222" s="463">
        <v>694</v>
      </c>
      <c r="B222" s="36" t="s">
        <v>1003</v>
      </c>
      <c r="C222" s="41">
        <v>928892.21550000005</v>
      </c>
      <c r="D222" s="41">
        <v>0</v>
      </c>
      <c r="E222" s="15">
        <v>651572.14200000011</v>
      </c>
      <c r="F222" s="457">
        <f t="shared" si="3"/>
        <v>277320.07349999994</v>
      </c>
      <c r="G222" s="112"/>
      <c r="H222" s="112"/>
      <c r="I222" s="112"/>
      <c r="J222" s="112"/>
      <c r="K222" s="112"/>
    </row>
    <row r="223" spans="1:11" s="45" customFormat="1" x14ac:dyDescent="0.25">
      <c r="A223" s="463">
        <v>697</v>
      </c>
      <c r="B223" s="36" t="s">
        <v>1004</v>
      </c>
      <c r="C223" s="41">
        <v>52012.290000000008</v>
      </c>
      <c r="D223" s="41">
        <v>0</v>
      </c>
      <c r="E223" s="15">
        <v>24461.537600000003</v>
      </c>
      <c r="F223" s="457">
        <f t="shared" si="3"/>
        <v>27550.752400000005</v>
      </c>
      <c r="G223" s="112"/>
      <c r="H223" s="112"/>
      <c r="I223" s="112"/>
      <c r="J223" s="112"/>
      <c r="K223" s="112"/>
    </row>
    <row r="224" spans="1:11" s="45" customFormat="1" x14ac:dyDescent="0.25">
      <c r="A224" s="463">
        <v>698</v>
      </c>
      <c r="B224" s="36" t="s">
        <v>1005</v>
      </c>
      <c r="C224" s="41">
        <v>900285.45600000024</v>
      </c>
      <c r="D224" s="41">
        <v>0</v>
      </c>
      <c r="E224" s="15">
        <v>6483579.4009100003</v>
      </c>
      <c r="F224" s="457">
        <f t="shared" si="3"/>
        <v>-5583293.9449100001</v>
      </c>
      <c r="G224" s="112"/>
      <c r="H224" s="112"/>
      <c r="I224" s="112"/>
      <c r="J224" s="112"/>
      <c r="K224" s="112"/>
    </row>
    <row r="225" spans="1:11" s="45" customFormat="1" x14ac:dyDescent="0.25">
      <c r="A225" s="463">
        <v>700</v>
      </c>
      <c r="B225" s="36" t="s">
        <v>1006</v>
      </c>
      <c r="C225" s="41">
        <v>119864.68650000001</v>
      </c>
      <c r="D225" s="41">
        <v>0</v>
      </c>
      <c r="E225" s="15">
        <v>134034.09520000001</v>
      </c>
      <c r="F225" s="457">
        <f t="shared" si="3"/>
        <v>-14169.4087</v>
      </c>
      <c r="G225" s="112"/>
      <c r="H225" s="112"/>
      <c r="I225" s="112"/>
      <c r="J225" s="112"/>
      <c r="K225" s="112"/>
    </row>
    <row r="226" spans="1:11" s="45" customFormat="1" x14ac:dyDescent="0.25">
      <c r="A226" s="463">
        <v>702</v>
      </c>
      <c r="B226" s="36" t="s">
        <v>1007</v>
      </c>
      <c r="C226" s="41">
        <v>45865.383000000002</v>
      </c>
      <c r="D226" s="41">
        <v>0</v>
      </c>
      <c r="E226" s="15">
        <v>47914.351999999999</v>
      </c>
      <c r="F226" s="457">
        <f t="shared" si="3"/>
        <v>-2048.9689999999973</v>
      </c>
      <c r="G226" s="112"/>
      <c r="H226" s="112"/>
      <c r="I226" s="112"/>
      <c r="J226" s="112"/>
      <c r="K226" s="112"/>
    </row>
    <row r="227" spans="1:11" s="45" customFormat="1" x14ac:dyDescent="0.25">
      <c r="A227" s="463">
        <v>704</v>
      </c>
      <c r="B227" s="36" t="s">
        <v>1008</v>
      </c>
      <c r="C227" s="41">
        <v>340444.08000000007</v>
      </c>
      <c r="D227" s="41">
        <v>0</v>
      </c>
      <c r="E227" s="15">
        <v>279053.81650000002</v>
      </c>
      <c r="F227" s="457">
        <f t="shared" si="3"/>
        <v>61390.263500000059</v>
      </c>
      <c r="G227" s="112"/>
      <c r="H227" s="112"/>
      <c r="I227" s="112"/>
      <c r="J227" s="112"/>
      <c r="K227" s="112"/>
    </row>
    <row r="228" spans="1:11" s="45" customFormat="1" x14ac:dyDescent="0.25">
      <c r="A228" s="463">
        <v>707</v>
      </c>
      <c r="B228" s="36" t="s">
        <v>1009</v>
      </c>
      <c r="C228" s="41">
        <v>23641.949999999997</v>
      </c>
      <c r="D228" s="41">
        <v>0</v>
      </c>
      <c r="E228" s="15">
        <v>40979.380000000005</v>
      </c>
      <c r="F228" s="457">
        <f t="shared" si="3"/>
        <v>-17337.430000000008</v>
      </c>
      <c r="G228" s="112"/>
      <c r="H228" s="112"/>
      <c r="I228" s="112"/>
      <c r="J228" s="112"/>
      <c r="K228" s="112"/>
    </row>
    <row r="229" spans="1:11" s="45" customFormat="1" x14ac:dyDescent="0.25">
      <c r="A229" s="463">
        <v>710</v>
      </c>
      <c r="B229" s="36" t="s">
        <v>1010</v>
      </c>
      <c r="C229" s="41">
        <v>503337.11550000001</v>
      </c>
      <c r="D229" s="41">
        <v>0</v>
      </c>
      <c r="E229" s="15">
        <v>1642009.0817400001</v>
      </c>
      <c r="F229" s="457">
        <f t="shared" si="3"/>
        <v>-1138671.96624</v>
      </c>
      <c r="G229" s="112"/>
      <c r="H229" s="112"/>
      <c r="I229" s="112"/>
      <c r="J229" s="112"/>
      <c r="K229" s="112"/>
    </row>
    <row r="230" spans="1:11" s="45" customFormat="1" x14ac:dyDescent="0.25">
      <c r="A230" s="463">
        <v>729</v>
      </c>
      <c r="B230" s="36" t="s">
        <v>1011</v>
      </c>
      <c r="C230" s="41">
        <v>108831.77650000002</v>
      </c>
      <c r="D230" s="41">
        <v>0</v>
      </c>
      <c r="E230" s="15">
        <v>149259.51100000003</v>
      </c>
      <c r="F230" s="457">
        <f t="shared" si="3"/>
        <v>-40427.734500000006</v>
      </c>
      <c r="G230" s="112"/>
      <c r="H230" s="112"/>
      <c r="I230" s="112"/>
      <c r="J230" s="112"/>
      <c r="K230" s="112"/>
    </row>
    <row r="231" spans="1:11" s="45" customFormat="1" x14ac:dyDescent="0.25">
      <c r="A231" s="463">
        <v>732</v>
      </c>
      <c r="B231" s="36" t="s">
        <v>1012</v>
      </c>
      <c r="C231" s="41">
        <v>0</v>
      </c>
      <c r="D231" s="41">
        <v>0</v>
      </c>
      <c r="E231" s="15">
        <v>102448.45</v>
      </c>
      <c r="F231" s="457">
        <f t="shared" si="3"/>
        <v>-102448.45</v>
      </c>
      <c r="G231" s="112"/>
      <c r="H231" s="112"/>
      <c r="I231" s="112"/>
      <c r="J231" s="112"/>
      <c r="K231" s="112"/>
    </row>
    <row r="232" spans="1:11" s="45" customFormat="1" x14ac:dyDescent="0.25">
      <c r="A232" s="463">
        <v>734</v>
      </c>
      <c r="B232" s="36" t="s">
        <v>1013</v>
      </c>
      <c r="C232" s="41">
        <v>569613.38199999998</v>
      </c>
      <c r="D232" s="41">
        <v>0</v>
      </c>
      <c r="E232" s="15">
        <v>1248090.0631000001</v>
      </c>
      <c r="F232" s="457">
        <f t="shared" si="3"/>
        <v>-678476.68110000016</v>
      </c>
      <c r="G232" s="112"/>
      <c r="H232" s="112"/>
      <c r="I232" s="112"/>
      <c r="J232" s="112"/>
      <c r="K232" s="112"/>
    </row>
    <row r="233" spans="1:11" s="45" customFormat="1" x14ac:dyDescent="0.25">
      <c r="A233" s="463">
        <v>738</v>
      </c>
      <c r="B233" s="36" t="s">
        <v>1014</v>
      </c>
      <c r="C233" s="41">
        <v>225386.59</v>
      </c>
      <c r="D233" s="41">
        <v>0</v>
      </c>
      <c r="E233" s="15">
        <v>175517.83680000002</v>
      </c>
      <c r="F233" s="457">
        <f t="shared" si="3"/>
        <v>49868.753199999977</v>
      </c>
      <c r="G233" s="112"/>
      <c r="H233" s="112"/>
      <c r="I233" s="112"/>
      <c r="J233" s="112"/>
      <c r="K233" s="112"/>
    </row>
    <row r="234" spans="1:11" s="45" customFormat="1" x14ac:dyDescent="0.25">
      <c r="A234" s="463">
        <v>739</v>
      </c>
      <c r="B234" s="36" t="s">
        <v>1015</v>
      </c>
      <c r="C234" s="41">
        <v>135547.18000000002</v>
      </c>
      <c r="D234" s="41">
        <v>0</v>
      </c>
      <c r="E234" s="15">
        <v>31869.348600000001</v>
      </c>
      <c r="F234" s="457">
        <f t="shared" si="3"/>
        <v>103677.83140000002</v>
      </c>
      <c r="G234" s="112"/>
      <c r="H234" s="112"/>
      <c r="I234" s="112"/>
      <c r="J234" s="112"/>
      <c r="K234" s="112"/>
    </row>
    <row r="235" spans="1:11" s="45" customFormat="1" x14ac:dyDescent="0.25">
      <c r="A235" s="463">
        <v>740</v>
      </c>
      <c r="B235" s="36" t="s">
        <v>1016</v>
      </c>
      <c r="C235" s="41">
        <v>410581.86499999999</v>
      </c>
      <c r="D235" s="41">
        <v>0</v>
      </c>
      <c r="E235" s="15">
        <v>777583.73549999995</v>
      </c>
      <c r="F235" s="457">
        <f t="shared" si="3"/>
        <v>-367001.87049999996</v>
      </c>
      <c r="G235" s="112"/>
      <c r="H235" s="112"/>
      <c r="I235" s="112"/>
      <c r="J235" s="112"/>
      <c r="K235" s="112"/>
    </row>
    <row r="236" spans="1:11" s="45" customFormat="1" x14ac:dyDescent="0.25">
      <c r="A236" s="463">
        <v>742</v>
      </c>
      <c r="B236" s="36" t="s">
        <v>1017</v>
      </c>
      <c r="C236" s="41">
        <v>0</v>
      </c>
      <c r="D236" s="41">
        <v>0</v>
      </c>
      <c r="E236" s="15">
        <v>0</v>
      </c>
      <c r="F236" s="457">
        <f t="shared" si="3"/>
        <v>0</v>
      </c>
      <c r="G236" s="112"/>
      <c r="H236" s="112"/>
      <c r="I236" s="112"/>
      <c r="J236" s="112"/>
      <c r="K236" s="112"/>
    </row>
    <row r="237" spans="1:11" s="45" customFormat="1" x14ac:dyDescent="0.25">
      <c r="A237" s="463">
        <v>743</v>
      </c>
      <c r="B237" s="36" t="s">
        <v>1018</v>
      </c>
      <c r="C237" s="41">
        <v>1205266.6110000005</v>
      </c>
      <c r="D237" s="41">
        <v>0</v>
      </c>
      <c r="E237" s="15">
        <v>1417161.5282000003</v>
      </c>
      <c r="F237" s="457">
        <f t="shared" si="3"/>
        <v>-211894.91719999979</v>
      </c>
      <c r="G237" s="112"/>
      <c r="H237" s="112"/>
      <c r="I237" s="112"/>
      <c r="J237" s="112"/>
      <c r="K237" s="112"/>
    </row>
    <row r="238" spans="1:11" s="45" customFormat="1" x14ac:dyDescent="0.25">
      <c r="A238" s="463">
        <v>746</v>
      </c>
      <c r="B238" s="36" t="s">
        <v>1019</v>
      </c>
      <c r="C238" s="41">
        <v>67852.396499999988</v>
      </c>
      <c r="D238" s="41">
        <v>0</v>
      </c>
      <c r="E238" s="15">
        <v>40585.347500000003</v>
      </c>
      <c r="F238" s="457">
        <f t="shared" si="3"/>
        <v>27267.048999999985</v>
      </c>
      <c r="G238" s="112"/>
      <c r="H238" s="112"/>
      <c r="I238" s="112"/>
      <c r="J238" s="112"/>
      <c r="K238" s="112"/>
    </row>
    <row r="239" spans="1:11" s="45" customFormat="1" x14ac:dyDescent="0.25">
      <c r="A239" s="463">
        <v>747</v>
      </c>
      <c r="B239" s="36" t="s">
        <v>1020</v>
      </c>
      <c r="C239" s="41">
        <v>164075.133</v>
      </c>
      <c r="D239" s="41">
        <v>0</v>
      </c>
      <c r="E239" s="15">
        <v>110329.09999999999</v>
      </c>
      <c r="F239" s="457">
        <f t="shared" si="3"/>
        <v>53746.03300000001</v>
      </c>
      <c r="G239" s="112"/>
      <c r="H239" s="112"/>
      <c r="I239" s="112"/>
      <c r="J239" s="112"/>
      <c r="K239" s="112"/>
    </row>
    <row r="240" spans="1:11" s="45" customFormat="1" x14ac:dyDescent="0.25">
      <c r="A240" s="463">
        <v>748</v>
      </c>
      <c r="B240" s="36" t="s">
        <v>1021</v>
      </c>
      <c r="C240" s="41">
        <v>409793.8</v>
      </c>
      <c r="D240" s="41">
        <v>0</v>
      </c>
      <c r="E240" s="15">
        <v>140275.57</v>
      </c>
      <c r="F240" s="457">
        <f t="shared" si="3"/>
        <v>269518.23</v>
      </c>
      <c r="G240" s="112"/>
      <c r="H240" s="112"/>
      <c r="I240" s="112"/>
      <c r="J240" s="112"/>
      <c r="K240" s="112"/>
    </row>
    <row r="241" spans="1:11" s="45" customFormat="1" x14ac:dyDescent="0.25">
      <c r="A241" s="463">
        <v>749</v>
      </c>
      <c r="B241" s="36" t="s">
        <v>1022</v>
      </c>
      <c r="C241" s="41">
        <v>551881.91950000008</v>
      </c>
      <c r="D241" s="41">
        <v>0</v>
      </c>
      <c r="E241" s="15">
        <v>516130.56270999991</v>
      </c>
      <c r="F241" s="457">
        <f t="shared" si="3"/>
        <v>35751.356790000165</v>
      </c>
      <c r="G241" s="112"/>
      <c r="H241" s="112"/>
      <c r="I241" s="112"/>
      <c r="J241" s="112"/>
      <c r="K241" s="112"/>
    </row>
    <row r="242" spans="1:11" s="45" customFormat="1" x14ac:dyDescent="0.25">
      <c r="A242" s="463">
        <v>751</v>
      </c>
      <c r="B242" s="36" t="s">
        <v>1023</v>
      </c>
      <c r="C242" s="41">
        <v>89918.216499999995</v>
      </c>
      <c r="D242" s="41">
        <v>0</v>
      </c>
      <c r="E242" s="15">
        <v>71004.656500000012</v>
      </c>
      <c r="F242" s="457">
        <f t="shared" si="3"/>
        <v>18913.559999999983</v>
      </c>
      <c r="G242" s="112"/>
      <c r="H242" s="112"/>
      <c r="I242" s="112"/>
      <c r="J242" s="112"/>
      <c r="K242" s="112"/>
    </row>
    <row r="243" spans="1:11" s="45" customFormat="1" x14ac:dyDescent="0.25">
      <c r="A243" s="463">
        <v>753</v>
      </c>
      <c r="B243" s="36" t="s">
        <v>1024</v>
      </c>
      <c r="C243" s="41">
        <v>1346487.8590000002</v>
      </c>
      <c r="D243" s="41">
        <v>0</v>
      </c>
      <c r="E243" s="15">
        <v>1483024.84864</v>
      </c>
      <c r="F243" s="457">
        <f t="shared" si="3"/>
        <v>-136536.98963999981</v>
      </c>
      <c r="G243" s="112"/>
      <c r="H243" s="112"/>
      <c r="I243" s="112"/>
      <c r="J243" s="112"/>
      <c r="K243" s="112"/>
    </row>
    <row r="244" spans="1:11" s="45" customFormat="1" x14ac:dyDescent="0.25">
      <c r="A244" s="463">
        <v>755</v>
      </c>
      <c r="B244" s="36" t="s">
        <v>1025</v>
      </c>
      <c r="C244" s="41">
        <v>455659.18300000002</v>
      </c>
      <c r="D244" s="41">
        <v>0</v>
      </c>
      <c r="E244" s="15">
        <v>1489805.3599</v>
      </c>
      <c r="F244" s="457">
        <f t="shared" si="3"/>
        <v>-1034146.1769000001</v>
      </c>
      <c r="G244" s="112"/>
      <c r="H244" s="112"/>
      <c r="I244" s="112"/>
      <c r="J244" s="112"/>
      <c r="K244" s="112"/>
    </row>
    <row r="245" spans="1:11" s="45" customFormat="1" x14ac:dyDescent="0.25">
      <c r="A245" s="463">
        <v>758</v>
      </c>
      <c r="B245" s="36" t="s">
        <v>1026</v>
      </c>
      <c r="C245" s="41">
        <v>48938.836500000005</v>
      </c>
      <c r="D245" s="41">
        <v>0</v>
      </c>
      <c r="E245" s="15">
        <v>164075.133</v>
      </c>
      <c r="F245" s="457">
        <f t="shared" si="3"/>
        <v>-115136.2965</v>
      </c>
      <c r="G245" s="112"/>
      <c r="H245" s="112"/>
      <c r="I245" s="112"/>
      <c r="J245" s="112"/>
      <c r="K245" s="112"/>
    </row>
    <row r="246" spans="1:11" s="45" customFormat="1" x14ac:dyDescent="0.25">
      <c r="A246" s="463">
        <v>759</v>
      </c>
      <c r="B246" s="36" t="s">
        <v>1027</v>
      </c>
      <c r="C246" s="41">
        <v>524851.29</v>
      </c>
      <c r="D246" s="41">
        <v>0</v>
      </c>
      <c r="E246" s="15">
        <v>0</v>
      </c>
      <c r="F246" s="457">
        <f t="shared" si="3"/>
        <v>524851.29</v>
      </c>
      <c r="G246" s="112"/>
      <c r="H246" s="112"/>
      <c r="I246" s="112"/>
      <c r="J246" s="112"/>
      <c r="K246" s="112"/>
    </row>
    <row r="247" spans="1:11" s="45" customFormat="1" x14ac:dyDescent="0.25">
      <c r="A247" s="463">
        <v>761</v>
      </c>
      <c r="B247" s="36" t="s">
        <v>1028</v>
      </c>
      <c r="C247" s="41">
        <v>640302.81250000012</v>
      </c>
      <c r="D247" s="41">
        <v>0</v>
      </c>
      <c r="E247" s="15">
        <v>136366.76760000002</v>
      </c>
      <c r="F247" s="457">
        <f t="shared" si="3"/>
        <v>503936.0449000001</v>
      </c>
      <c r="G247" s="112"/>
      <c r="H247" s="112"/>
      <c r="I247" s="112"/>
      <c r="J247" s="112"/>
      <c r="K247" s="112"/>
    </row>
    <row r="248" spans="1:11" s="45" customFormat="1" x14ac:dyDescent="0.25">
      <c r="A248" s="463">
        <v>762</v>
      </c>
      <c r="B248" s="36" t="s">
        <v>1029</v>
      </c>
      <c r="C248" s="41">
        <v>92991.669999999984</v>
      </c>
      <c r="D248" s="41">
        <v>0</v>
      </c>
      <c r="E248" s="15">
        <v>89082.867599999998</v>
      </c>
      <c r="F248" s="457">
        <f t="shared" si="3"/>
        <v>3908.8023999999859</v>
      </c>
      <c r="G248" s="112"/>
      <c r="H248" s="112"/>
      <c r="I248" s="112"/>
      <c r="J248" s="112"/>
      <c r="K248" s="112"/>
    </row>
    <row r="249" spans="1:11" s="45" customFormat="1" x14ac:dyDescent="0.25">
      <c r="A249" s="463">
        <v>765</v>
      </c>
      <c r="B249" s="36" t="s">
        <v>1030</v>
      </c>
      <c r="C249" s="41">
        <v>140511.9895</v>
      </c>
      <c r="D249" s="41">
        <v>0</v>
      </c>
      <c r="E249" s="15">
        <v>161868.55099999998</v>
      </c>
      <c r="F249" s="457">
        <f t="shared" si="3"/>
        <v>-21356.561499999982</v>
      </c>
      <c r="G249" s="112"/>
      <c r="H249" s="112"/>
      <c r="I249" s="112"/>
      <c r="J249" s="112"/>
      <c r="K249" s="112"/>
    </row>
    <row r="250" spans="1:11" s="45" customFormat="1" x14ac:dyDescent="0.25">
      <c r="A250" s="463">
        <v>768</v>
      </c>
      <c r="B250" s="36" t="s">
        <v>1031</v>
      </c>
      <c r="C250" s="41">
        <v>127666.53000000003</v>
      </c>
      <c r="D250" s="41">
        <v>0</v>
      </c>
      <c r="E250" s="15">
        <v>64621.33</v>
      </c>
      <c r="F250" s="457">
        <f t="shared" si="3"/>
        <v>63045.200000000026</v>
      </c>
      <c r="G250" s="112"/>
      <c r="H250" s="112"/>
      <c r="I250" s="112"/>
      <c r="J250" s="112"/>
      <c r="K250" s="112"/>
    </row>
    <row r="251" spans="1:11" s="45" customFormat="1" x14ac:dyDescent="0.25">
      <c r="A251" s="463">
        <v>777</v>
      </c>
      <c r="B251" s="36" t="s">
        <v>1032</v>
      </c>
      <c r="C251" s="41">
        <v>99296.19</v>
      </c>
      <c r="D251" s="41">
        <v>0</v>
      </c>
      <c r="E251" s="15">
        <v>104844.1676</v>
      </c>
      <c r="F251" s="457">
        <f t="shared" si="3"/>
        <v>-5547.9775999999983</v>
      </c>
      <c r="G251" s="112"/>
      <c r="H251" s="112"/>
      <c r="I251" s="112"/>
      <c r="J251" s="112"/>
      <c r="K251" s="112"/>
    </row>
    <row r="252" spans="1:11" s="45" customFormat="1" x14ac:dyDescent="0.25">
      <c r="A252" s="463">
        <v>778</v>
      </c>
      <c r="B252" s="36" t="s">
        <v>1033</v>
      </c>
      <c r="C252" s="41">
        <v>272670.49000000005</v>
      </c>
      <c r="D252" s="41">
        <v>0</v>
      </c>
      <c r="E252" s="15">
        <v>126448.18151000002</v>
      </c>
      <c r="F252" s="457">
        <f t="shared" si="3"/>
        <v>146222.30849000002</v>
      </c>
      <c r="G252" s="112"/>
      <c r="H252" s="112"/>
      <c r="I252" s="112"/>
      <c r="J252" s="112"/>
      <c r="K252" s="112"/>
    </row>
    <row r="253" spans="1:11" s="45" customFormat="1" x14ac:dyDescent="0.25">
      <c r="A253" s="463">
        <v>781</v>
      </c>
      <c r="B253" s="36" t="s">
        <v>1034</v>
      </c>
      <c r="C253" s="41">
        <v>70925.850000000006</v>
      </c>
      <c r="D253" s="41">
        <v>0</v>
      </c>
      <c r="E253" s="15">
        <v>106704.001</v>
      </c>
      <c r="F253" s="457">
        <f t="shared" si="3"/>
        <v>-35778.150999999998</v>
      </c>
      <c r="G253" s="112"/>
      <c r="H253" s="112"/>
      <c r="I253" s="112"/>
      <c r="J253" s="112"/>
      <c r="K253" s="112"/>
    </row>
    <row r="254" spans="1:11" s="45" customFormat="1" x14ac:dyDescent="0.25">
      <c r="A254" s="463">
        <v>783</v>
      </c>
      <c r="B254" s="36" t="s">
        <v>1035</v>
      </c>
      <c r="C254" s="41">
        <v>88342.086500000005</v>
      </c>
      <c r="D254" s="41">
        <v>0</v>
      </c>
      <c r="E254" s="15">
        <v>192713.41509999998</v>
      </c>
      <c r="F254" s="457">
        <f t="shared" si="3"/>
        <v>-104371.32859999998</v>
      </c>
      <c r="G254" s="112"/>
      <c r="H254" s="112"/>
      <c r="I254" s="112"/>
      <c r="J254" s="112"/>
      <c r="K254" s="112"/>
    </row>
    <row r="255" spans="1:11" s="45" customFormat="1" x14ac:dyDescent="0.25">
      <c r="A255" s="463">
        <v>785</v>
      </c>
      <c r="B255" s="36" t="s">
        <v>1036</v>
      </c>
      <c r="C255" s="41">
        <v>94725.413</v>
      </c>
      <c r="D255" s="41">
        <v>0</v>
      </c>
      <c r="E255" s="15">
        <v>43737.607499999998</v>
      </c>
      <c r="F255" s="457">
        <f t="shared" si="3"/>
        <v>50987.805500000002</v>
      </c>
      <c r="G255" s="112"/>
      <c r="H255" s="112"/>
      <c r="I255" s="112"/>
      <c r="J255" s="112"/>
      <c r="K255" s="112"/>
    </row>
    <row r="256" spans="1:11" s="45" customFormat="1" x14ac:dyDescent="0.25">
      <c r="A256" s="463">
        <v>790</v>
      </c>
      <c r="B256" s="36" t="s">
        <v>1037</v>
      </c>
      <c r="C256" s="41">
        <v>610671.56850000005</v>
      </c>
      <c r="D256" s="41">
        <v>0</v>
      </c>
      <c r="E256" s="15">
        <v>441111.50310000003</v>
      </c>
      <c r="F256" s="457">
        <f t="shared" si="3"/>
        <v>169560.06540000002</v>
      </c>
      <c r="G256" s="112"/>
      <c r="H256" s="112"/>
      <c r="I256" s="112"/>
      <c r="J256" s="112"/>
      <c r="K256" s="112"/>
    </row>
    <row r="257" spans="1:11" s="45" customFormat="1" x14ac:dyDescent="0.25">
      <c r="A257" s="463">
        <v>791</v>
      </c>
      <c r="B257" s="36" t="s">
        <v>1038</v>
      </c>
      <c r="C257" s="41">
        <v>152963.41650000002</v>
      </c>
      <c r="D257" s="41">
        <v>0</v>
      </c>
      <c r="E257" s="15">
        <v>369917.71100000001</v>
      </c>
      <c r="F257" s="457">
        <f t="shared" si="3"/>
        <v>-216954.29449999999</v>
      </c>
      <c r="G257" s="112"/>
      <c r="H257" s="112"/>
      <c r="I257" s="112"/>
      <c r="J257" s="112"/>
      <c r="K257" s="112"/>
    </row>
    <row r="258" spans="1:11" s="45" customFormat="1" x14ac:dyDescent="0.25">
      <c r="A258" s="463">
        <v>831</v>
      </c>
      <c r="B258" s="36" t="s">
        <v>1039</v>
      </c>
      <c r="C258" s="41">
        <v>216087.42300000001</v>
      </c>
      <c r="D258" s="41">
        <v>0</v>
      </c>
      <c r="E258" s="15">
        <v>299086.42879999999</v>
      </c>
      <c r="F258" s="457">
        <f t="shared" si="3"/>
        <v>-82999.005799999984</v>
      </c>
      <c r="G258" s="112"/>
      <c r="H258" s="112"/>
      <c r="I258" s="112"/>
      <c r="J258" s="112"/>
      <c r="K258" s="112"/>
    </row>
    <row r="259" spans="1:11" s="45" customFormat="1" x14ac:dyDescent="0.25">
      <c r="A259" s="463">
        <v>832</v>
      </c>
      <c r="B259" s="36" t="s">
        <v>1040</v>
      </c>
      <c r="C259" s="41">
        <v>52012.29</v>
      </c>
      <c r="D259" s="41">
        <v>0</v>
      </c>
      <c r="E259" s="15">
        <v>70925.850000000006</v>
      </c>
      <c r="F259" s="457">
        <f t="shared" si="3"/>
        <v>-18913.560000000005</v>
      </c>
      <c r="G259" s="112"/>
      <c r="H259" s="112"/>
      <c r="I259" s="112"/>
      <c r="J259" s="112"/>
      <c r="K259" s="112"/>
    </row>
    <row r="260" spans="1:11" s="45" customFormat="1" x14ac:dyDescent="0.25">
      <c r="A260" s="463">
        <v>833</v>
      </c>
      <c r="B260" s="36" t="s">
        <v>1041</v>
      </c>
      <c r="C260" s="41">
        <v>242724.02000000002</v>
      </c>
      <c r="D260" s="41">
        <v>0</v>
      </c>
      <c r="E260" s="15">
        <v>0</v>
      </c>
      <c r="F260" s="457">
        <f t="shared" si="3"/>
        <v>242724.02000000002</v>
      </c>
      <c r="G260" s="112"/>
      <c r="H260" s="112"/>
      <c r="I260" s="112"/>
      <c r="J260" s="112"/>
      <c r="K260" s="112"/>
    </row>
    <row r="261" spans="1:11" s="45" customFormat="1" x14ac:dyDescent="0.25">
      <c r="A261" s="463">
        <v>834</v>
      </c>
      <c r="B261" s="36" t="s">
        <v>1042</v>
      </c>
      <c r="C261" s="41">
        <v>85189.826499999996</v>
      </c>
      <c r="D261" s="41">
        <v>0</v>
      </c>
      <c r="E261" s="15">
        <v>522676.23060000001</v>
      </c>
      <c r="F261" s="457">
        <f t="shared" si="3"/>
        <v>-437486.40410000004</v>
      </c>
      <c r="G261" s="112"/>
      <c r="H261" s="112"/>
      <c r="I261" s="112"/>
      <c r="J261" s="112"/>
      <c r="K261" s="112"/>
    </row>
    <row r="262" spans="1:11" s="45" customFormat="1" x14ac:dyDescent="0.25">
      <c r="A262" s="463">
        <v>837</v>
      </c>
      <c r="B262" s="36" t="s">
        <v>1043</v>
      </c>
      <c r="C262" s="41">
        <v>5008389.4945000028</v>
      </c>
      <c r="D262" s="41">
        <v>0</v>
      </c>
      <c r="E262" s="15">
        <v>17632624.963829987</v>
      </c>
      <c r="F262" s="457">
        <f t="shared" si="3"/>
        <v>-12624235.469329983</v>
      </c>
      <c r="G262" s="112"/>
      <c r="H262" s="112"/>
      <c r="I262" s="112"/>
      <c r="J262" s="112"/>
      <c r="K262" s="112"/>
    </row>
    <row r="263" spans="1:11" s="45" customFormat="1" x14ac:dyDescent="0.25">
      <c r="A263" s="463">
        <v>844</v>
      </c>
      <c r="B263" s="36" t="s">
        <v>1044</v>
      </c>
      <c r="C263" s="41">
        <v>15761.3</v>
      </c>
      <c r="D263" s="41">
        <v>0</v>
      </c>
      <c r="E263" s="15">
        <v>52012.29</v>
      </c>
      <c r="F263" s="457">
        <f t="shared" si="3"/>
        <v>-36250.990000000005</v>
      </c>
      <c r="G263" s="112"/>
      <c r="H263" s="112"/>
      <c r="I263" s="112"/>
      <c r="J263" s="112"/>
      <c r="K263" s="112"/>
    </row>
    <row r="264" spans="1:11" s="45" customFormat="1" x14ac:dyDescent="0.25">
      <c r="A264" s="463">
        <v>845</v>
      </c>
      <c r="B264" s="36" t="s">
        <v>1045</v>
      </c>
      <c r="C264" s="41">
        <v>31522.6</v>
      </c>
      <c r="D264" s="41">
        <v>0</v>
      </c>
      <c r="E264" s="15">
        <v>45707.770000000004</v>
      </c>
      <c r="F264" s="457">
        <f t="shared" si="3"/>
        <v>-14185.170000000006</v>
      </c>
      <c r="G264" s="112"/>
      <c r="H264" s="112"/>
      <c r="I264" s="112"/>
      <c r="J264" s="112"/>
      <c r="K264" s="112"/>
    </row>
    <row r="265" spans="1:11" s="45" customFormat="1" x14ac:dyDescent="0.25">
      <c r="A265" s="463">
        <v>846</v>
      </c>
      <c r="B265" s="36" t="s">
        <v>1046</v>
      </c>
      <c r="C265" s="41">
        <v>178260.30300000001</v>
      </c>
      <c r="D265" s="41">
        <v>0</v>
      </c>
      <c r="E265" s="15">
        <v>140275.57</v>
      </c>
      <c r="F265" s="457">
        <f t="shared" ref="F265:F328" si="4">C265+D265-E265</f>
        <v>37984.733000000007</v>
      </c>
      <c r="G265" s="112"/>
      <c r="H265" s="112"/>
      <c r="I265" s="112"/>
      <c r="J265" s="112"/>
      <c r="K265" s="112"/>
    </row>
    <row r="266" spans="1:11" s="45" customFormat="1" x14ac:dyDescent="0.25">
      <c r="A266" s="463">
        <v>848</v>
      </c>
      <c r="B266" s="36" t="s">
        <v>1047</v>
      </c>
      <c r="C266" s="41">
        <v>126090.4</v>
      </c>
      <c r="D266" s="41">
        <v>0</v>
      </c>
      <c r="E266" s="15">
        <v>127745.3365</v>
      </c>
      <c r="F266" s="457">
        <f t="shared" si="4"/>
        <v>-1654.9365000000107</v>
      </c>
      <c r="G266" s="112"/>
      <c r="H266" s="112"/>
      <c r="I266" s="112"/>
      <c r="J266" s="112"/>
      <c r="K266" s="112"/>
    </row>
    <row r="267" spans="1:11" s="45" customFormat="1" x14ac:dyDescent="0.25">
      <c r="A267" s="463">
        <v>849</v>
      </c>
      <c r="B267" s="36" t="s">
        <v>1048</v>
      </c>
      <c r="C267" s="41">
        <v>291741.66300000006</v>
      </c>
      <c r="D267" s="41">
        <v>0</v>
      </c>
      <c r="E267" s="15">
        <v>0</v>
      </c>
      <c r="F267" s="457">
        <f t="shared" si="4"/>
        <v>291741.66300000006</v>
      </c>
      <c r="G267" s="112"/>
      <c r="H267" s="112"/>
      <c r="I267" s="112"/>
      <c r="J267" s="112"/>
      <c r="K267" s="112"/>
    </row>
    <row r="268" spans="1:11" s="45" customFormat="1" x14ac:dyDescent="0.25">
      <c r="A268" s="463">
        <v>850</v>
      </c>
      <c r="B268" s="36" t="s">
        <v>1049</v>
      </c>
      <c r="C268" s="41">
        <v>358411.96200000006</v>
      </c>
      <c r="D268" s="41">
        <v>0</v>
      </c>
      <c r="E268" s="15">
        <v>126169.2065</v>
      </c>
      <c r="F268" s="457">
        <f t="shared" si="4"/>
        <v>232242.75550000006</v>
      </c>
      <c r="G268" s="112"/>
      <c r="H268" s="112"/>
      <c r="I268" s="112"/>
      <c r="J268" s="112"/>
      <c r="K268" s="112"/>
    </row>
    <row r="269" spans="1:11" s="45" customFormat="1" x14ac:dyDescent="0.25">
      <c r="A269" s="463">
        <v>851</v>
      </c>
      <c r="B269" s="36" t="s">
        <v>1050</v>
      </c>
      <c r="C269" s="41">
        <v>214353.68</v>
      </c>
      <c r="D269" s="41">
        <v>0</v>
      </c>
      <c r="E269" s="15">
        <v>340948.44160000002</v>
      </c>
      <c r="F269" s="457">
        <f t="shared" si="4"/>
        <v>-126594.76160000003</v>
      </c>
      <c r="G269" s="112"/>
      <c r="H269" s="112"/>
      <c r="I269" s="112"/>
      <c r="J269" s="112"/>
      <c r="K269" s="112"/>
    </row>
    <row r="270" spans="1:11" s="45" customFormat="1" x14ac:dyDescent="0.25">
      <c r="A270" s="463">
        <v>853</v>
      </c>
      <c r="B270" s="36" t="s">
        <v>1051</v>
      </c>
      <c r="C270" s="41">
        <v>7252562.1949999984</v>
      </c>
      <c r="D270" s="41">
        <v>0</v>
      </c>
      <c r="E270" s="15">
        <v>10110167.843760001</v>
      </c>
      <c r="F270" s="457">
        <f t="shared" si="4"/>
        <v>-2857605.6487600021</v>
      </c>
      <c r="G270" s="112"/>
      <c r="H270" s="112"/>
      <c r="I270" s="112"/>
      <c r="J270" s="112"/>
      <c r="K270" s="112"/>
    </row>
    <row r="271" spans="1:11" s="45" customFormat="1" x14ac:dyDescent="0.25">
      <c r="A271" s="463">
        <v>854</v>
      </c>
      <c r="B271" s="36" t="s">
        <v>1052</v>
      </c>
      <c r="C271" s="41">
        <v>0</v>
      </c>
      <c r="D271" s="41">
        <v>0</v>
      </c>
      <c r="E271" s="15">
        <v>38930.410999999993</v>
      </c>
      <c r="F271" s="457">
        <f t="shared" si="4"/>
        <v>-38930.410999999993</v>
      </c>
      <c r="G271" s="112"/>
      <c r="H271" s="112"/>
      <c r="I271" s="112"/>
      <c r="J271" s="112"/>
      <c r="K271" s="112"/>
    </row>
    <row r="272" spans="1:11" s="45" customFormat="1" x14ac:dyDescent="0.25">
      <c r="A272" s="463">
        <v>857</v>
      </c>
      <c r="B272" s="36" t="s">
        <v>1053</v>
      </c>
      <c r="C272" s="41">
        <v>937797.35000000021</v>
      </c>
      <c r="D272" s="41">
        <v>0</v>
      </c>
      <c r="E272" s="15">
        <v>126799.65849999999</v>
      </c>
      <c r="F272" s="457">
        <f t="shared" si="4"/>
        <v>810997.69150000019</v>
      </c>
      <c r="G272" s="112"/>
      <c r="H272" s="112"/>
      <c r="I272" s="112"/>
      <c r="J272" s="112"/>
      <c r="K272" s="112"/>
    </row>
    <row r="273" spans="1:11" s="45" customFormat="1" x14ac:dyDescent="0.25">
      <c r="A273" s="463">
        <v>858</v>
      </c>
      <c r="B273" s="36" t="s">
        <v>1054</v>
      </c>
      <c r="C273" s="41">
        <v>4024490.3420000006</v>
      </c>
      <c r="D273" s="41">
        <v>0</v>
      </c>
      <c r="E273" s="15">
        <v>1546169.3448300001</v>
      </c>
      <c r="F273" s="457">
        <f t="shared" si="4"/>
        <v>2478320.9971700003</v>
      </c>
      <c r="G273" s="112"/>
      <c r="H273" s="112"/>
      <c r="I273" s="112"/>
      <c r="J273" s="112"/>
      <c r="K273" s="112"/>
    </row>
    <row r="274" spans="1:11" s="45" customFormat="1" x14ac:dyDescent="0.25">
      <c r="A274" s="463">
        <v>859</v>
      </c>
      <c r="B274" s="36" t="s">
        <v>1055</v>
      </c>
      <c r="C274" s="41">
        <v>230272.59299999999</v>
      </c>
      <c r="D274" s="41">
        <v>0</v>
      </c>
      <c r="E274" s="15">
        <v>184344.16480000003</v>
      </c>
      <c r="F274" s="457">
        <f t="shared" si="4"/>
        <v>45928.428199999966</v>
      </c>
      <c r="G274" s="112"/>
      <c r="H274" s="112"/>
      <c r="I274" s="112"/>
      <c r="J274" s="112"/>
      <c r="K274" s="112"/>
    </row>
    <row r="275" spans="1:11" s="45" customFormat="1" x14ac:dyDescent="0.25">
      <c r="A275" s="463">
        <v>886</v>
      </c>
      <c r="B275" s="36" t="s">
        <v>1056</v>
      </c>
      <c r="C275" s="41">
        <v>715878.24600000004</v>
      </c>
      <c r="D275" s="41">
        <v>0</v>
      </c>
      <c r="E275" s="15">
        <v>685748.94492000015</v>
      </c>
      <c r="F275" s="457">
        <f t="shared" si="4"/>
        <v>30129.301079999888</v>
      </c>
      <c r="G275" s="112"/>
      <c r="H275" s="112"/>
      <c r="I275" s="112"/>
      <c r="J275" s="112"/>
      <c r="K275" s="112"/>
    </row>
    <row r="276" spans="1:11" s="45" customFormat="1" x14ac:dyDescent="0.25">
      <c r="A276" s="463">
        <v>887</v>
      </c>
      <c r="B276" s="36" t="s">
        <v>1057</v>
      </c>
      <c r="C276" s="41">
        <v>495062.43300000002</v>
      </c>
      <c r="D276" s="41">
        <v>0</v>
      </c>
      <c r="E276" s="15">
        <v>254655.3241</v>
      </c>
      <c r="F276" s="457">
        <f t="shared" si="4"/>
        <v>240407.10890000002</v>
      </c>
      <c r="G276" s="112"/>
      <c r="H276" s="112"/>
      <c r="I276" s="112"/>
      <c r="J276" s="112"/>
      <c r="K276" s="112"/>
    </row>
    <row r="277" spans="1:11" s="45" customFormat="1" x14ac:dyDescent="0.25">
      <c r="A277" s="463">
        <v>889</v>
      </c>
      <c r="B277" s="36" t="s">
        <v>1058</v>
      </c>
      <c r="C277" s="41">
        <v>187559.47</v>
      </c>
      <c r="D277" s="41">
        <v>0</v>
      </c>
      <c r="E277" s="15">
        <v>19733.1476</v>
      </c>
      <c r="F277" s="457">
        <f t="shared" si="4"/>
        <v>167826.3224</v>
      </c>
      <c r="G277" s="112"/>
      <c r="H277" s="112"/>
      <c r="I277" s="112"/>
      <c r="J277" s="112"/>
      <c r="K277" s="112"/>
    </row>
    <row r="278" spans="1:11" s="45" customFormat="1" x14ac:dyDescent="0.25">
      <c r="A278" s="463">
        <v>890</v>
      </c>
      <c r="B278" s="36" t="s">
        <v>1059</v>
      </c>
      <c r="C278" s="41">
        <v>74078.11</v>
      </c>
      <c r="D278" s="41">
        <v>0</v>
      </c>
      <c r="E278" s="15">
        <v>40979.380000000005</v>
      </c>
      <c r="F278" s="457">
        <f t="shared" si="4"/>
        <v>33098.729999999996</v>
      </c>
      <c r="G278" s="112"/>
      <c r="H278" s="112"/>
      <c r="I278" s="112"/>
      <c r="J278" s="112"/>
      <c r="K278" s="112"/>
    </row>
    <row r="279" spans="1:11" s="45" customFormat="1" x14ac:dyDescent="0.25">
      <c r="A279" s="463">
        <v>892</v>
      </c>
      <c r="B279" s="36" t="s">
        <v>1060</v>
      </c>
      <c r="C279" s="41">
        <v>99296.19</v>
      </c>
      <c r="D279" s="41">
        <v>0</v>
      </c>
      <c r="E279" s="15">
        <v>106420.29760000001</v>
      </c>
      <c r="F279" s="457">
        <f t="shared" si="4"/>
        <v>-7124.107600000003</v>
      </c>
      <c r="G279" s="112"/>
      <c r="H279" s="112"/>
      <c r="I279" s="112"/>
      <c r="J279" s="112"/>
      <c r="K279" s="112"/>
    </row>
    <row r="280" spans="1:11" s="45" customFormat="1" x14ac:dyDescent="0.25">
      <c r="A280" s="463">
        <v>893</v>
      </c>
      <c r="B280" s="36" t="s">
        <v>1061</v>
      </c>
      <c r="C280" s="41">
        <v>193942.7965</v>
      </c>
      <c r="D280" s="41">
        <v>0</v>
      </c>
      <c r="E280" s="15">
        <v>193863.99000000002</v>
      </c>
      <c r="F280" s="457">
        <f t="shared" si="4"/>
        <v>78.80649999997695</v>
      </c>
      <c r="G280" s="112"/>
      <c r="H280" s="112"/>
      <c r="I280" s="112"/>
      <c r="J280" s="112"/>
      <c r="K280" s="112"/>
    </row>
    <row r="281" spans="1:11" s="45" customFormat="1" x14ac:dyDescent="0.25">
      <c r="A281" s="463">
        <v>895</v>
      </c>
      <c r="B281" s="36" t="s">
        <v>1062</v>
      </c>
      <c r="C281" s="41">
        <v>396317.8885</v>
      </c>
      <c r="D281" s="41">
        <v>0</v>
      </c>
      <c r="E281" s="15">
        <v>130818.79</v>
      </c>
      <c r="F281" s="457">
        <f t="shared" si="4"/>
        <v>265499.09850000002</v>
      </c>
      <c r="G281" s="112"/>
      <c r="H281" s="112"/>
      <c r="I281" s="112"/>
      <c r="J281" s="112"/>
      <c r="K281" s="112"/>
    </row>
    <row r="282" spans="1:11" s="45" customFormat="1" x14ac:dyDescent="0.25">
      <c r="A282" s="463">
        <v>905</v>
      </c>
      <c r="B282" s="36" t="s">
        <v>1063</v>
      </c>
      <c r="C282" s="41">
        <v>1560999.1520000002</v>
      </c>
      <c r="D282" s="41">
        <v>0</v>
      </c>
      <c r="E282" s="15">
        <v>7327992.6245400002</v>
      </c>
      <c r="F282" s="457">
        <f t="shared" si="4"/>
        <v>-5766993.4725400005</v>
      </c>
      <c r="G282" s="112"/>
      <c r="H282" s="112"/>
      <c r="I282" s="112"/>
      <c r="J282" s="112"/>
      <c r="K282" s="112"/>
    </row>
    <row r="283" spans="1:11" s="45" customFormat="1" x14ac:dyDescent="0.25">
      <c r="A283" s="463">
        <v>908</v>
      </c>
      <c r="B283" s="36" t="s">
        <v>1064</v>
      </c>
      <c r="C283" s="41">
        <v>530210.13199999998</v>
      </c>
      <c r="D283" s="41">
        <v>0</v>
      </c>
      <c r="E283" s="15">
        <v>654645.59549999982</v>
      </c>
      <c r="F283" s="457">
        <f t="shared" si="4"/>
        <v>-124435.46349999984</v>
      </c>
      <c r="G283" s="112"/>
      <c r="H283" s="112"/>
      <c r="I283" s="112"/>
      <c r="J283" s="112"/>
      <c r="K283" s="112"/>
    </row>
    <row r="284" spans="1:11" s="45" customFormat="1" x14ac:dyDescent="0.25">
      <c r="A284" s="463">
        <v>915</v>
      </c>
      <c r="B284" s="36" t="s">
        <v>1065</v>
      </c>
      <c r="C284" s="41">
        <v>437376.07500000007</v>
      </c>
      <c r="D284" s="41">
        <v>0</v>
      </c>
      <c r="E284" s="15">
        <v>249091.58520000003</v>
      </c>
      <c r="F284" s="457">
        <f t="shared" si="4"/>
        <v>188284.48980000004</v>
      </c>
      <c r="G284" s="112"/>
      <c r="H284" s="112"/>
      <c r="I284" s="112"/>
      <c r="J284" s="112"/>
      <c r="K284" s="112"/>
    </row>
    <row r="285" spans="1:11" s="45" customFormat="1" x14ac:dyDescent="0.25">
      <c r="A285" s="463">
        <v>918</v>
      </c>
      <c r="B285" s="36" t="s">
        <v>1066</v>
      </c>
      <c r="C285" s="41">
        <v>71083.463000000003</v>
      </c>
      <c r="D285" s="41">
        <v>0</v>
      </c>
      <c r="E285" s="15">
        <v>55984.137600000009</v>
      </c>
      <c r="F285" s="457">
        <f t="shared" si="4"/>
        <v>15099.325399999994</v>
      </c>
      <c r="G285" s="112"/>
      <c r="H285" s="112"/>
      <c r="I285" s="112"/>
      <c r="J285" s="112"/>
      <c r="K285" s="112"/>
    </row>
    <row r="286" spans="1:11" s="45" customFormat="1" x14ac:dyDescent="0.25">
      <c r="A286" s="463">
        <v>921</v>
      </c>
      <c r="B286" s="36" t="s">
        <v>1067</v>
      </c>
      <c r="C286" s="41">
        <v>253914.54300000001</v>
      </c>
      <c r="D286" s="41">
        <v>0</v>
      </c>
      <c r="E286" s="15">
        <v>40222.837599999999</v>
      </c>
      <c r="F286" s="457">
        <f t="shared" si="4"/>
        <v>213691.70540000001</v>
      </c>
      <c r="G286" s="112"/>
      <c r="H286" s="112"/>
      <c r="I286" s="112"/>
      <c r="J286" s="112"/>
      <c r="K286" s="112"/>
    </row>
    <row r="287" spans="1:11" s="45" customFormat="1" x14ac:dyDescent="0.25">
      <c r="A287" s="463">
        <v>922</v>
      </c>
      <c r="B287" s="36" t="s">
        <v>1068</v>
      </c>
      <c r="C287" s="41">
        <v>140275.56999999998</v>
      </c>
      <c r="D287" s="41">
        <v>0</v>
      </c>
      <c r="E287" s="15">
        <v>229500.2893</v>
      </c>
      <c r="F287" s="457">
        <f t="shared" si="4"/>
        <v>-89224.719300000026</v>
      </c>
      <c r="G287" s="112"/>
      <c r="H287" s="112"/>
      <c r="I287" s="112"/>
      <c r="J287" s="112"/>
      <c r="K287" s="112"/>
    </row>
    <row r="288" spans="1:11" s="45" customFormat="1" x14ac:dyDescent="0.25">
      <c r="A288" s="463">
        <v>924</v>
      </c>
      <c r="B288" s="36" t="s">
        <v>1069</v>
      </c>
      <c r="C288" s="41">
        <v>78885.306500000006</v>
      </c>
      <c r="D288" s="41">
        <v>0</v>
      </c>
      <c r="E288" s="15">
        <v>61547.876499999998</v>
      </c>
      <c r="F288" s="457">
        <f t="shared" si="4"/>
        <v>17337.430000000008</v>
      </c>
      <c r="G288" s="112"/>
      <c r="H288" s="112"/>
      <c r="I288" s="112"/>
      <c r="J288" s="112"/>
      <c r="K288" s="112"/>
    </row>
    <row r="289" spans="1:11" s="45" customFormat="1" x14ac:dyDescent="0.25">
      <c r="A289" s="463">
        <v>925</v>
      </c>
      <c r="B289" s="36" t="s">
        <v>1070</v>
      </c>
      <c r="C289" s="41">
        <v>97720.06</v>
      </c>
      <c r="D289" s="41">
        <v>0</v>
      </c>
      <c r="E289" s="15">
        <v>36250.99</v>
      </c>
      <c r="F289" s="457">
        <f t="shared" si="4"/>
        <v>61469.07</v>
      </c>
      <c r="G289" s="112"/>
      <c r="H289" s="112"/>
      <c r="I289" s="112"/>
      <c r="J289" s="112"/>
      <c r="K289" s="112"/>
    </row>
    <row r="290" spans="1:11" s="45" customFormat="1" x14ac:dyDescent="0.25">
      <c r="A290" s="463">
        <v>927</v>
      </c>
      <c r="B290" s="36" t="s">
        <v>1071</v>
      </c>
      <c r="C290" s="41">
        <v>924163.82550000015</v>
      </c>
      <c r="D290" s="41">
        <v>0</v>
      </c>
      <c r="E290" s="15">
        <v>1115706.1760100001</v>
      </c>
      <c r="F290" s="457">
        <f t="shared" si="4"/>
        <v>-191542.3505099999</v>
      </c>
      <c r="G290" s="112"/>
      <c r="H290" s="112"/>
      <c r="I290" s="112"/>
      <c r="J290" s="112"/>
      <c r="K290" s="112"/>
    </row>
    <row r="291" spans="1:11" s="45" customFormat="1" x14ac:dyDescent="0.25">
      <c r="A291" s="463">
        <v>931</v>
      </c>
      <c r="B291" s="36" t="s">
        <v>1072</v>
      </c>
      <c r="C291" s="41">
        <v>121440.81649999999</v>
      </c>
      <c r="D291" s="41">
        <v>0</v>
      </c>
      <c r="E291" s="15">
        <v>219791.3285</v>
      </c>
      <c r="F291" s="457">
        <f t="shared" si="4"/>
        <v>-98350.512000000017</v>
      </c>
      <c r="G291" s="112"/>
      <c r="H291" s="112"/>
      <c r="I291" s="112"/>
      <c r="J291" s="112"/>
      <c r="K291" s="112"/>
    </row>
    <row r="292" spans="1:11" s="45" customFormat="1" x14ac:dyDescent="0.25">
      <c r="A292" s="463">
        <v>934</v>
      </c>
      <c r="B292" s="36" t="s">
        <v>295</v>
      </c>
      <c r="C292" s="41">
        <v>0</v>
      </c>
      <c r="D292" s="41">
        <v>0</v>
      </c>
      <c r="E292" s="15">
        <v>2542612.9160000002</v>
      </c>
      <c r="F292" s="457">
        <f t="shared" si="4"/>
        <v>-2542612.9160000002</v>
      </c>
      <c r="G292" s="112"/>
      <c r="H292" s="112"/>
      <c r="I292" s="112"/>
      <c r="J292" s="112"/>
      <c r="K292" s="112"/>
    </row>
    <row r="293" spans="1:11" s="45" customFormat="1" x14ac:dyDescent="0.25">
      <c r="A293" s="463">
        <v>935</v>
      </c>
      <c r="B293" s="36" t="s">
        <v>1073</v>
      </c>
      <c r="C293" s="41">
        <v>1406696.0250000001</v>
      </c>
      <c r="D293" s="41">
        <v>0</v>
      </c>
      <c r="E293" s="15">
        <v>73321.567600000009</v>
      </c>
      <c r="F293" s="457">
        <f t="shared" si="4"/>
        <v>1333374.4574000002</v>
      </c>
      <c r="G293" s="112"/>
      <c r="H293" s="112"/>
      <c r="I293" s="112"/>
      <c r="J293" s="112"/>
      <c r="K293" s="112"/>
    </row>
    <row r="294" spans="1:11" s="45" customFormat="1" x14ac:dyDescent="0.25">
      <c r="A294" s="463">
        <v>936</v>
      </c>
      <c r="B294" s="36" t="s">
        <v>1074</v>
      </c>
      <c r="C294" s="41">
        <v>187717.08299999998</v>
      </c>
      <c r="D294" s="41">
        <v>0</v>
      </c>
      <c r="E294" s="15">
        <v>95466.194100000022</v>
      </c>
      <c r="F294" s="457">
        <f t="shared" si="4"/>
        <v>92250.888899999962</v>
      </c>
      <c r="G294" s="112"/>
      <c r="H294" s="112"/>
      <c r="I294" s="112"/>
      <c r="J294" s="112"/>
      <c r="K294" s="112"/>
    </row>
    <row r="295" spans="1:11" s="45" customFormat="1" x14ac:dyDescent="0.25">
      <c r="A295" s="463">
        <v>946</v>
      </c>
      <c r="B295" s="36" t="s">
        <v>1075</v>
      </c>
      <c r="C295" s="41">
        <v>99532.609499999991</v>
      </c>
      <c r="D295" s="41">
        <v>0</v>
      </c>
      <c r="E295" s="15">
        <v>266239.87960000004</v>
      </c>
      <c r="F295" s="457">
        <f t="shared" si="4"/>
        <v>-166707.27010000005</v>
      </c>
      <c r="G295" s="112"/>
      <c r="H295" s="112"/>
      <c r="I295" s="112"/>
      <c r="J295" s="112"/>
      <c r="K295" s="112"/>
    </row>
    <row r="296" spans="1:11" s="45" customFormat="1" x14ac:dyDescent="0.25">
      <c r="A296" s="463">
        <v>976</v>
      </c>
      <c r="B296" s="36" t="s">
        <v>1076</v>
      </c>
      <c r="C296" s="41">
        <v>99296.19</v>
      </c>
      <c r="D296" s="41">
        <v>0</v>
      </c>
      <c r="E296" s="15">
        <v>148219.26519999999</v>
      </c>
      <c r="F296" s="457">
        <f t="shared" si="4"/>
        <v>-48923.075199999992</v>
      </c>
      <c r="G296" s="112"/>
      <c r="H296" s="112"/>
      <c r="I296" s="112"/>
      <c r="J296" s="112"/>
      <c r="K296" s="112"/>
    </row>
    <row r="297" spans="1:11" s="45" customFormat="1" x14ac:dyDescent="0.25">
      <c r="A297" s="463">
        <v>977</v>
      </c>
      <c r="B297" s="36" t="s">
        <v>1077</v>
      </c>
      <c r="C297" s="41">
        <v>503100.696</v>
      </c>
      <c r="D297" s="41">
        <v>0</v>
      </c>
      <c r="E297" s="15">
        <v>289535.08100000001</v>
      </c>
      <c r="F297" s="457">
        <f t="shared" si="4"/>
        <v>213565.61499999999</v>
      </c>
      <c r="G297" s="112"/>
      <c r="H297" s="112"/>
      <c r="I297" s="112"/>
      <c r="J297" s="112"/>
      <c r="K297" s="112"/>
    </row>
    <row r="298" spans="1:11" s="45" customFormat="1" x14ac:dyDescent="0.25">
      <c r="A298" s="463">
        <v>980</v>
      </c>
      <c r="B298" s="36" t="s">
        <v>1078</v>
      </c>
      <c r="C298" s="41">
        <v>1150968.9325000001</v>
      </c>
      <c r="D298" s="41">
        <v>0</v>
      </c>
      <c r="E298" s="15">
        <v>2010092.1774200001</v>
      </c>
      <c r="F298" s="457">
        <f t="shared" si="4"/>
        <v>-859123.24491999997</v>
      </c>
      <c r="G298" s="112"/>
      <c r="H298" s="112"/>
      <c r="I298" s="112"/>
      <c r="J298" s="112"/>
      <c r="K298" s="112"/>
    </row>
    <row r="299" spans="1:11" s="45" customFormat="1" x14ac:dyDescent="0.25">
      <c r="A299" s="463">
        <v>981</v>
      </c>
      <c r="B299" s="36" t="s">
        <v>1079</v>
      </c>
      <c r="C299" s="41">
        <v>28370.34</v>
      </c>
      <c r="D299" s="41">
        <v>0</v>
      </c>
      <c r="E299" s="15">
        <v>83534.890000000014</v>
      </c>
      <c r="F299" s="457">
        <f t="shared" si="4"/>
        <v>-55164.550000000017</v>
      </c>
      <c r="G299" s="112"/>
      <c r="H299" s="112"/>
      <c r="I299" s="112"/>
      <c r="J299" s="112"/>
      <c r="K299" s="112"/>
    </row>
    <row r="300" spans="1:11" x14ac:dyDescent="0.25">
      <c r="A300" s="463">
        <v>989</v>
      </c>
      <c r="B300" s="36" t="s">
        <v>1080</v>
      </c>
      <c r="C300" s="41">
        <v>189135.59999999998</v>
      </c>
      <c r="D300" s="41">
        <v>0</v>
      </c>
      <c r="E300" s="15">
        <v>75733.046500000011</v>
      </c>
      <c r="F300" s="457">
        <f t="shared" si="4"/>
        <v>113402.55349999997</v>
      </c>
    </row>
    <row r="301" spans="1:11" x14ac:dyDescent="0.25">
      <c r="A301" s="463">
        <v>992</v>
      </c>
      <c r="B301" s="36" t="s">
        <v>1081</v>
      </c>
      <c r="C301" s="41">
        <v>233424.853</v>
      </c>
      <c r="D301" s="41">
        <v>0</v>
      </c>
      <c r="E301" s="15">
        <v>416854.86239999993</v>
      </c>
      <c r="F301" s="457">
        <f t="shared" si="4"/>
        <v>-183430.00939999992</v>
      </c>
    </row>
    <row r="302" spans="1:11" x14ac:dyDescent="0.25">
      <c r="A302" s="463" t="s">
        <v>1094</v>
      </c>
      <c r="B302" s="36" t="s">
        <v>305</v>
      </c>
      <c r="C302" s="41">
        <v>1687573.4239099999</v>
      </c>
      <c r="D302" s="41">
        <v>66827.907586835994</v>
      </c>
      <c r="E302" s="15">
        <v>0</v>
      </c>
      <c r="F302" s="457">
        <f t="shared" si="4"/>
        <v>1754401.3314968359</v>
      </c>
    </row>
    <row r="303" spans="1:11" x14ac:dyDescent="0.25">
      <c r="A303" s="463" t="s">
        <v>1095</v>
      </c>
      <c r="B303" s="36" t="s">
        <v>306</v>
      </c>
      <c r="C303" s="41">
        <v>2429762.0079999962</v>
      </c>
      <c r="D303" s="41">
        <v>96218.575516799858</v>
      </c>
      <c r="E303" s="15">
        <v>0</v>
      </c>
      <c r="F303" s="457">
        <f t="shared" si="4"/>
        <v>2525980.5835167961</v>
      </c>
    </row>
    <row r="304" spans="1:11" x14ac:dyDescent="0.25">
      <c r="A304" s="463" t="s">
        <v>1096</v>
      </c>
      <c r="B304" s="36" t="s">
        <v>307</v>
      </c>
      <c r="C304" s="41">
        <v>1014203.4040099999</v>
      </c>
      <c r="D304" s="41">
        <v>40162.454798796003</v>
      </c>
      <c r="E304" s="15">
        <v>0</v>
      </c>
      <c r="F304" s="457">
        <f t="shared" si="4"/>
        <v>1054365.8588087959</v>
      </c>
    </row>
    <row r="305" spans="1:11" x14ac:dyDescent="0.25">
      <c r="A305" s="463" t="s">
        <v>1097</v>
      </c>
      <c r="B305" s="36" t="s">
        <v>308</v>
      </c>
      <c r="C305" s="41">
        <v>2521767.0206200001</v>
      </c>
      <c r="D305" s="41">
        <v>99861.974016552005</v>
      </c>
      <c r="E305" s="15">
        <v>0</v>
      </c>
      <c r="F305" s="457">
        <f t="shared" si="4"/>
        <v>2621628.9946365519</v>
      </c>
    </row>
    <row r="306" spans="1:11" x14ac:dyDescent="0.25">
      <c r="A306" s="463" t="s">
        <v>1098</v>
      </c>
      <c r="B306" s="36" t="s">
        <v>309</v>
      </c>
      <c r="C306" s="41">
        <v>5212889.1939786989</v>
      </c>
      <c r="D306" s="41">
        <v>206430.41208155648</v>
      </c>
      <c r="E306" s="15">
        <v>0</v>
      </c>
      <c r="F306" s="457">
        <f t="shared" si="4"/>
        <v>5419319.6060602553</v>
      </c>
    </row>
    <row r="307" spans="1:11" x14ac:dyDescent="0.25">
      <c r="A307" s="463" t="s">
        <v>1099</v>
      </c>
      <c r="B307" s="36" t="s">
        <v>310</v>
      </c>
      <c r="C307" s="41">
        <v>4535061.894199999</v>
      </c>
      <c r="D307" s="41">
        <v>179588.45101031999</v>
      </c>
      <c r="E307" s="15">
        <v>0</v>
      </c>
      <c r="F307" s="457">
        <f t="shared" si="4"/>
        <v>4714650.3452103194</v>
      </c>
    </row>
    <row r="308" spans="1:11" x14ac:dyDescent="0.25">
      <c r="A308" s="463" t="s">
        <v>1100</v>
      </c>
      <c r="B308" s="38" t="s">
        <v>311</v>
      </c>
      <c r="C308" s="41">
        <v>1226511.26727</v>
      </c>
      <c r="D308" s="41">
        <v>48569.846183892005</v>
      </c>
      <c r="E308" s="15">
        <v>0</v>
      </c>
      <c r="F308" s="457">
        <f t="shared" si="4"/>
        <v>1275081.1134538921</v>
      </c>
    </row>
    <row r="309" spans="1:11" x14ac:dyDescent="0.25">
      <c r="A309" s="463" t="s">
        <v>1101</v>
      </c>
      <c r="B309" s="38" t="s">
        <v>312</v>
      </c>
      <c r="C309" s="41">
        <v>3081649.3760000002</v>
      </c>
      <c r="D309" s="41">
        <v>122033.31528960001</v>
      </c>
      <c r="E309" s="15">
        <v>0</v>
      </c>
      <c r="F309" s="457">
        <f t="shared" si="4"/>
        <v>3203682.6912896</v>
      </c>
    </row>
    <row r="310" spans="1:11" x14ac:dyDescent="0.25">
      <c r="A310" s="463" t="s">
        <v>1102</v>
      </c>
      <c r="B310" s="38" t="s">
        <v>313</v>
      </c>
      <c r="C310" s="41">
        <v>6723329.2636000002</v>
      </c>
      <c r="D310" s="41">
        <v>266243.83883856004</v>
      </c>
      <c r="E310" s="15">
        <v>0</v>
      </c>
      <c r="F310" s="457">
        <f t="shared" si="4"/>
        <v>6989573.1024385598</v>
      </c>
    </row>
    <row r="311" spans="1:11" x14ac:dyDescent="0.25">
      <c r="A311" s="463" t="s">
        <v>1103</v>
      </c>
      <c r="B311" s="38" t="s">
        <v>314</v>
      </c>
      <c r="C311" s="41">
        <v>5712903.8432</v>
      </c>
      <c r="D311" s="41">
        <v>226230.99219072002</v>
      </c>
      <c r="E311" s="15">
        <v>0</v>
      </c>
      <c r="F311" s="457">
        <f t="shared" si="4"/>
        <v>5939134.8353907196</v>
      </c>
    </row>
    <row r="312" spans="1:11" x14ac:dyDescent="0.25">
      <c r="A312" s="463" t="s">
        <v>1104</v>
      </c>
      <c r="B312" s="38" t="s">
        <v>315</v>
      </c>
      <c r="C312" s="41">
        <v>4539506.5807999996</v>
      </c>
      <c r="D312" s="41">
        <v>179764.46059967999</v>
      </c>
      <c r="E312" s="15">
        <v>0</v>
      </c>
      <c r="F312" s="457">
        <f t="shared" si="4"/>
        <v>4719271.0413996801</v>
      </c>
    </row>
    <row r="313" spans="1:11" x14ac:dyDescent="0.25">
      <c r="A313" s="463" t="s">
        <v>1105</v>
      </c>
      <c r="B313" s="38" t="s">
        <v>316</v>
      </c>
      <c r="C313" s="41">
        <v>4997309.3005999997</v>
      </c>
      <c r="D313" s="41">
        <v>197893.44830376</v>
      </c>
      <c r="E313" s="15">
        <v>0</v>
      </c>
      <c r="F313" s="457">
        <f t="shared" si="4"/>
        <v>5195202.7489037598</v>
      </c>
    </row>
    <row r="314" spans="1:11" x14ac:dyDescent="0.25">
      <c r="A314" s="463" t="s">
        <v>1106</v>
      </c>
      <c r="B314" s="38" t="s">
        <v>317</v>
      </c>
      <c r="C314" s="41">
        <v>5889209.7450000001</v>
      </c>
      <c r="D314" s="41">
        <v>233212.70590200002</v>
      </c>
      <c r="E314" s="15">
        <v>0</v>
      </c>
      <c r="F314" s="457">
        <f t="shared" si="4"/>
        <v>6122422.4509020001</v>
      </c>
    </row>
    <row r="315" spans="1:11" x14ac:dyDescent="0.25">
      <c r="A315" s="463" t="s">
        <v>1107</v>
      </c>
      <c r="B315" s="38" t="s">
        <v>318</v>
      </c>
      <c r="C315" s="41">
        <v>3901694.0536999996</v>
      </c>
      <c r="D315" s="41">
        <v>154507.08452651999</v>
      </c>
      <c r="E315" s="15">
        <v>0</v>
      </c>
      <c r="F315" s="457">
        <f t="shared" si="4"/>
        <v>4056201.1382265193</v>
      </c>
    </row>
    <row r="316" spans="1:11" x14ac:dyDescent="0.25">
      <c r="A316" s="463" t="s">
        <v>1108</v>
      </c>
      <c r="B316" s="38" t="s">
        <v>739</v>
      </c>
      <c r="C316" s="41">
        <v>8290822.0712000011</v>
      </c>
      <c r="D316" s="41">
        <v>328316.55401952006</v>
      </c>
      <c r="E316" s="15">
        <v>0</v>
      </c>
      <c r="F316" s="457">
        <f t="shared" si="4"/>
        <v>8619138.6252195202</v>
      </c>
    </row>
    <row r="317" spans="1:11" x14ac:dyDescent="0.25">
      <c r="A317" s="463" t="s">
        <v>1109</v>
      </c>
      <c r="B317" s="38" t="s">
        <v>319</v>
      </c>
      <c r="C317" s="41">
        <v>1939290.8416899997</v>
      </c>
      <c r="D317" s="41">
        <v>76795.917330924</v>
      </c>
      <c r="E317" s="15">
        <v>0</v>
      </c>
      <c r="F317" s="457">
        <f t="shared" si="4"/>
        <v>2016086.7590209236</v>
      </c>
    </row>
    <row r="318" spans="1:11" s="45" customFormat="1" x14ac:dyDescent="0.25">
      <c r="A318" s="463" t="s">
        <v>1110</v>
      </c>
      <c r="B318" s="38" t="s">
        <v>320</v>
      </c>
      <c r="C318" s="41">
        <v>3891323.1182999997</v>
      </c>
      <c r="D318" s="41">
        <v>154096.39548467999</v>
      </c>
      <c r="E318" s="15">
        <v>0</v>
      </c>
      <c r="F318" s="457">
        <f t="shared" si="4"/>
        <v>4045419.5137846796</v>
      </c>
      <c r="G318" s="112"/>
      <c r="H318" s="112"/>
      <c r="I318" s="112"/>
      <c r="J318" s="112"/>
      <c r="K318" s="112"/>
    </row>
    <row r="319" spans="1:11" s="45" customFormat="1" x14ac:dyDescent="0.25">
      <c r="A319" s="463" t="s">
        <v>1111</v>
      </c>
      <c r="B319" s="38" t="s">
        <v>321</v>
      </c>
      <c r="C319" s="41">
        <v>5345476.4175999993</v>
      </c>
      <c r="D319" s="41">
        <v>211680.86613695999</v>
      </c>
      <c r="E319" s="15">
        <v>0</v>
      </c>
      <c r="F319" s="457">
        <f t="shared" si="4"/>
        <v>5557157.2837369591</v>
      </c>
      <c r="G319" s="112"/>
      <c r="H319" s="112"/>
      <c r="I319" s="112"/>
      <c r="J319" s="112"/>
      <c r="K319" s="112"/>
    </row>
    <row r="320" spans="1:11" x14ac:dyDescent="0.25">
      <c r="A320" s="463" t="s">
        <v>1112</v>
      </c>
      <c r="B320" s="38" t="s">
        <v>322</v>
      </c>
      <c r="C320" s="41">
        <v>4509504.94625</v>
      </c>
      <c r="D320" s="41">
        <v>178576.39587150002</v>
      </c>
      <c r="E320" s="15">
        <v>0</v>
      </c>
      <c r="F320" s="457">
        <f t="shared" si="4"/>
        <v>4688081.3421215005</v>
      </c>
    </row>
    <row r="321" spans="1:6" x14ac:dyDescent="0.25">
      <c r="A321" s="463" t="s">
        <v>1113</v>
      </c>
      <c r="B321" s="38" t="s">
        <v>323</v>
      </c>
      <c r="C321" s="41">
        <v>3961697.3227999993</v>
      </c>
      <c r="D321" s="41">
        <v>156883.21398287997</v>
      </c>
      <c r="E321" s="15">
        <v>0</v>
      </c>
      <c r="F321" s="457">
        <f t="shared" si="4"/>
        <v>4118580.5367828794</v>
      </c>
    </row>
    <row r="322" spans="1:6" x14ac:dyDescent="0.25">
      <c r="A322" s="463" t="s">
        <v>1114</v>
      </c>
      <c r="B322" s="38" t="s">
        <v>324</v>
      </c>
      <c r="C322" s="41">
        <v>935384.29496999993</v>
      </c>
      <c r="D322" s="41">
        <v>37041.218080812003</v>
      </c>
      <c r="E322" s="15">
        <v>0</v>
      </c>
      <c r="F322" s="457">
        <f t="shared" si="4"/>
        <v>972425.51305081195</v>
      </c>
    </row>
    <row r="323" spans="1:6" x14ac:dyDescent="0.25">
      <c r="A323" s="463" t="s">
        <v>1115</v>
      </c>
      <c r="B323" s="38" t="s">
        <v>325</v>
      </c>
      <c r="C323" s="41">
        <v>385206.17199999996</v>
      </c>
      <c r="D323" s="41">
        <v>15254.164411199999</v>
      </c>
      <c r="E323" s="15">
        <v>0</v>
      </c>
      <c r="F323" s="457">
        <f t="shared" si="4"/>
        <v>400460.33641119994</v>
      </c>
    </row>
    <row r="324" spans="1:6" x14ac:dyDescent="0.25">
      <c r="A324" s="463" t="s">
        <v>1116</v>
      </c>
      <c r="B324" s="38" t="s">
        <v>326</v>
      </c>
      <c r="C324" s="41">
        <v>211863.3946</v>
      </c>
      <c r="D324" s="41">
        <v>8389.7904261600015</v>
      </c>
      <c r="E324" s="15">
        <v>0</v>
      </c>
      <c r="F324" s="457">
        <f t="shared" si="4"/>
        <v>220253.18502616</v>
      </c>
    </row>
    <row r="325" spans="1:6" x14ac:dyDescent="0.25">
      <c r="A325" s="463" t="s">
        <v>1117</v>
      </c>
      <c r="B325" s="38" t="s">
        <v>714</v>
      </c>
      <c r="C325" s="41">
        <v>5807723.824000001</v>
      </c>
      <c r="D325" s="41">
        <v>229985.86343040006</v>
      </c>
      <c r="E325" s="15">
        <v>0</v>
      </c>
      <c r="F325" s="457">
        <f t="shared" si="4"/>
        <v>6037709.6874304013</v>
      </c>
    </row>
    <row r="326" spans="1:6" x14ac:dyDescent="0.25">
      <c r="A326" s="463" t="s">
        <v>1118</v>
      </c>
      <c r="B326" s="38" t="s">
        <v>327</v>
      </c>
      <c r="C326" s="41">
        <v>408911.16719999997</v>
      </c>
      <c r="D326" s="41">
        <v>16192.88222112</v>
      </c>
      <c r="E326" s="15">
        <v>0</v>
      </c>
      <c r="F326" s="457">
        <f t="shared" si="4"/>
        <v>425104.04942111997</v>
      </c>
    </row>
    <row r="327" spans="1:6" x14ac:dyDescent="0.25">
      <c r="A327" s="463" t="s">
        <v>1119</v>
      </c>
      <c r="B327" s="38" t="s">
        <v>328</v>
      </c>
      <c r="C327" s="41">
        <v>608996.14231000002</v>
      </c>
      <c r="D327" s="41">
        <v>24116.247235476003</v>
      </c>
      <c r="E327" s="15">
        <v>0</v>
      </c>
      <c r="F327" s="457">
        <f t="shared" si="4"/>
        <v>633112.38954547606</v>
      </c>
    </row>
    <row r="328" spans="1:6" x14ac:dyDescent="0.25">
      <c r="A328" s="463" t="s">
        <v>1120</v>
      </c>
      <c r="B328" s="38" t="s">
        <v>329</v>
      </c>
      <c r="C328" s="41">
        <v>2980119.3999962001</v>
      </c>
      <c r="D328" s="41">
        <v>118012.72823984953</v>
      </c>
      <c r="E328" s="15">
        <v>0</v>
      </c>
      <c r="F328" s="457">
        <f t="shared" si="4"/>
        <v>3098132.1282360498</v>
      </c>
    </row>
    <row r="329" spans="1:6" x14ac:dyDescent="0.25">
      <c r="A329" s="463" t="s">
        <v>1121</v>
      </c>
      <c r="B329" s="38" t="s">
        <v>330</v>
      </c>
      <c r="C329" s="41">
        <v>1834174.0035999999</v>
      </c>
      <c r="D329" s="41">
        <v>72633.290542560004</v>
      </c>
      <c r="E329" s="15">
        <v>0</v>
      </c>
      <c r="F329" s="457">
        <f t="shared" ref="F329:F377" si="5">C329+D329-E329</f>
        <v>1906807.2941425599</v>
      </c>
    </row>
    <row r="330" spans="1:6" x14ac:dyDescent="0.25">
      <c r="A330" s="463" t="s">
        <v>1122</v>
      </c>
      <c r="B330" s="38" t="s">
        <v>331</v>
      </c>
      <c r="C330" s="41">
        <v>1535787.3765199999</v>
      </c>
      <c r="D330" s="41">
        <v>60817.180110191999</v>
      </c>
      <c r="E330" s="15">
        <v>0</v>
      </c>
      <c r="F330" s="457">
        <f t="shared" si="5"/>
        <v>1596604.5566301919</v>
      </c>
    </row>
    <row r="331" spans="1:6" x14ac:dyDescent="0.25">
      <c r="A331" s="463" t="s">
        <v>1123</v>
      </c>
      <c r="B331" s="38" t="s">
        <v>332</v>
      </c>
      <c r="C331" s="41">
        <v>1018351.7781700001</v>
      </c>
      <c r="D331" s="41">
        <v>40326.730415532009</v>
      </c>
      <c r="E331" s="15">
        <v>0</v>
      </c>
      <c r="F331" s="457">
        <f t="shared" si="5"/>
        <v>1058678.508585532</v>
      </c>
    </row>
    <row r="332" spans="1:6" x14ac:dyDescent="0.25">
      <c r="A332" s="463" t="s">
        <v>1124</v>
      </c>
      <c r="B332" s="38" t="s">
        <v>333</v>
      </c>
      <c r="C332" s="41">
        <v>1104060.1514399999</v>
      </c>
      <c r="D332" s="41">
        <v>43720.781997024002</v>
      </c>
      <c r="E332" s="15">
        <v>0</v>
      </c>
      <c r="F332" s="457">
        <f t="shared" si="5"/>
        <v>1147780.933437024</v>
      </c>
    </row>
    <row r="333" spans="1:6" x14ac:dyDescent="0.25">
      <c r="A333" s="463" t="s">
        <v>1125</v>
      </c>
      <c r="B333" s="38" t="s">
        <v>334</v>
      </c>
      <c r="C333" s="41">
        <v>1636237.2936799999</v>
      </c>
      <c r="D333" s="41">
        <v>64794.996829727999</v>
      </c>
      <c r="E333" s="15">
        <v>0</v>
      </c>
      <c r="F333" s="457">
        <f t="shared" si="5"/>
        <v>1701032.2905097278</v>
      </c>
    </row>
    <row r="334" spans="1:6" x14ac:dyDescent="0.25">
      <c r="A334" s="463" t="s">
        <v>1126</v>
      </c>
      <c r="B334" s="38" t="s">
        <v>335</v>
      </c>
      <c r="C334" s="41">
        <v>834119.51859999995</v>
      </c>
      <c r="D334" s="41">
        <v>33031.132936560003</v>
      </c>
      <c r="E334" s="15">
        <v>0</v>
      </c>
      <c r="F334" s="457">
        <f t="shared" si="5"/>
        <v>867150.65153655992</v>
      </c>
    </row>
    <row r="335" spans="1:6" x14ac:dyDescent="0.25">
      <c r="A335" s="463" t="s">
        <v>1127</v>
      </c>
      <c r="B335" s="38" t="s">
        <v>740</v>
      </c>
      <c r="C335" s="41">
        <v>1227548.3608099995</v>
      </c>
      <c r="D335" s="41">
        <v>48610.915088075984</v>
      </c>
      <c r="E335" s="15">
        <v>0</v>
      </c>
      <c r="F335" s="457">
        <f t="shared" si="5"/>
        <v>1276159.2758980754</v>
      </c>
    </row>
    <row r="336" spans="1:6" x14ac:dyDescent="0.25">
      <c r="A336" s="463" t="s">
        <v>1128</v>
      </c>
      <c r="B336" s="38" t="s">
        <v>336</v>
      </c>
      <c r="C336" s="41">
        <v>697815.79619999987</v>
      </c>
      <c r="D336" s="41">
        <v>27633.505529519996</v>
      </c>
      <c r="E336" s="15">
        <v>0</v>
      </c>
      <c r="F336" s="457">
        <f t="shared" si="5"/>
        <v>725449.30172951985</v>
      </c>
    </row>
    <row r="337" spans="1:6" x14ac:dyDescent="0.25">
      <c r="A337" s="463" t="s">
        <v>1129</v>
      </c>
      <c r="B337" s="38" t="s">
        <v>337</v>
      </c>
      <c r="C337" s="41">
        <v>1631570.3727499996</v>
      </c>
      <c r="D337" s="41">
        <v>64610.186760899989</v>
      </c>
      <c r="E337" s="15">
        <v>0</v>
      </c>
      <c r="F337" s="457">
        <f t="shared" si="5"/>
        <v>1696180.5595108997</v>
      </c>
    </row>
    <row r="338" spans="1:6" x14ac:dyDescent="0.25">
      <c r="A338" s="463" t="s">
        <v>1130</v>
      </c>
      <c r="B338" s="38" t="s">
        <v>338</v>
      </c>
      <c r="C338" s="41">
        <v>1667720.4904299998</v>
      </c>
      <c r="D338" s="41">
        <v>66041.731421028002</v>
      </c>
      <c r="E338" s="15">
        <v>0</v>
      </c>
      <c r="F338" s="457">
        <f t="shared" si="5"/>
        <v>1733762.2218510278</v>
      </c>
    </row>
    <row r="339" spans="1:6" x14ac:dyDescent="0.25">
      <c r="A339" s="463" t="s">
        <v>1131</v>
      </c>
      <c r="B339" s="38" t="s">
        <v>339</v>
      </c>
      <c r="C339" s="41">
        <v>828193.26979999989</v>
      </c>
      <c r="D339" s="41">
        <v>32796.453484079997</v>
      </c>
      <c r="E339" s="15">
        <v>0</v>
      </c>
      <c r="F339" s="457">
        <f t="shared" si="5"/>
        <v>860989.72328407993</v>
      </c>
    </row>
    <row r="340" spans="1:6" x14ac:dyDescent="0.25">
      <c r="A340" s="463" t="s">
        <v>1132</v>
      </c>
      <c r="B340" s="38" t="s">
        <v>340</v>
      </c>
      <c r="C340" s="41">
        <v>4257343.0598099995</v>
      </c>
      <c r="D340" s="41">
        <v>168590.785168476</v>
      </c>
      <c r="E340" s="15">
        <v>0</v>
      </c>
      <c r="F340" s="457">
        <f t="shared" si="5"/>
        <v>4425933.8449784759</v>
      </c>
    </row>
    <row r="341" spans="1:6" x14ac:dyDescent="0.25">
      <c r="A341" s="463" t="s">
        <v>1133</v>
      </c>
      <c r="B341" s="38" t="s">
        <v>341</v>
      </c>
      <c r="C341" s="41">
        <v>954126.0567999999</v>
      </c>
      <c r="D341" s="41">
        <v>37783.39184928</v>
      </c>
      <c r="E341" s="15">
        <v>0</v>
      </c>
      <c r="F341" s="457">
        <f t="shared" si="5"/>
        <v>991909.44864927989</v>
      </c>
    </row>
    <row r="342" spans="1:6" x14ac:dyDescent="0.25">
      <c r="A342" s="463" t="s">
        <v>1134</v>
      </c>
      <c r="B342" s="38" t="s">
        <v>342</v>
      </c>
      <c r="C342" s="41">
        <v>1898103.4125299999</v>
      </c>
      <c r="D342" s="41">
        <v>75164.895136188003</v>
      </c>
      <c r="E342" s="15">
        <v>0</v>
      </c>
      <c r="F342" s="457">
        <f t="shared" si="5"/>
        <v>1973268.3076661879</v>
      </c>
    </row>
    <row r="343" spans="1:6" x14ac:dyDescent="0.25">
      <c r="A343" s="463" t="s">
        <v>1135</v>
      </c>
      <c r="B343" s="38" t="s">
        <v>1084</v>
      </c>
      <c r="C343" s="41">
        <v>1292885.2538300001</v>
      </c>
      <c r="D343" s="41">
        <v>51198.25605166801</v>
      </c>
      <c r="E343" s="15">
        <v>0</v>
      </c>
      <c r="F343" s="457">
        <f t="shared" si="5"/>
        <v>1344083.509881668</v>
      </c>
    </row>
    <row r="344" spans="1:6" x14ac:dyDescent="0.25">
      <c r="A344" s="463" t="s">
        <v>1136</v>
      </c>
      <c r="B344" s="38" t="s">
        <v>343</v>
      </c>
      <c r="C344" s="41">
        <v>1573419.0563999999</v>
      </c>
      <c r="D344" s="41">
        <v>62307.394633440003</v>
      </c>
      <c r="E344" s="15">
        <v>0</v>
      </c>
      <c r="F344" s="457">
        <f t="shared" si="5"/>
        <v>1635726.45103344</v>
      </c>
    </row>
    <row r="345" spans="1:6" x14ac:dyDescent="0.25">
      <c r="A345" s="463" t="s">
        <v>1137</v>
      </c>
      <c r="B345" s="38" t="s">
        <v>344</v>
      </c>
      <c r="C345" s="41">
        <v>4439375.9402941</v>
      </c>
      <c r="D345" s="41">
        <v>175799.28723564636</v>
      </c>
      <c r="E345" s="15">
        <v>0</v>
      </c>
      <c r="F345" s="457">
        <f t="shared" si="5"/>
        <v>4615175.2275297465</v>
      </c>
    </row>
    <row r="346" spans="1:6" x14ac:dyDescent="0.25">
      <c r="A346" s="463" t="s">
        <v>1138</v>
      </c>
      <c r="B346" s="38" t="s">
        <v>345</v>
      </c>
      <c r="C346" s="41">
        <v>0</v>
      </c>
      <c r="D346" s="41">
        <v>0</v>
      </c>
      <c r="E346" s="15">
        <v>0</v>
      </c>
      <c r="F346" s="457">
        <f t="shared" si="5"/>
        <v>0</v>
      </c>
    </row>
    <row r="347" spans="1:6" x14ac:dyDescent="0.25">
      <c r="A347" s="463" t="s">
        <v>1139</v>
      </c>
      <c r="B347" s="38" t="s">
        <v>346</v>
      </c>
      <c r="C347" s="41">
        <v>999610.01633999986</v>
      </c>
      <c r="D347" s="41">
        <v>39584.556647063997</v>
      </c>
      <c r="E347" s="15">
        <v>0</v>
      </c>
      <c r="F347" s="457">
        <f t="shared" si="5"/>
        <v>1039194.5729870639</v>
      </c>
    </row>
    <row r="348" spans="1:6" x14ac:dyDescent="0.25">
      <c r="A348" s="463" t="s">
        <v>1140</v>
      </c>
      <c r="B348" s="38" t="s">
        <v>347</v>
      </c>
      <c r="C348" s="41">
        <v>798191.63524999993</v>
      </c>
      <c r="D348" s="41">
        <v>31608.3887559</v>
      </c>
      <c r="E348" s="15">
        <v>0</v>
      </c>
      <c r="F348" s="457">
        <f t="shared" si="5"/>
        <v>829800.0240058999</v>
      </c>
    </row>
    <row r="349" spans="1:6" x14ac:dyDescent="0.25">
      <c r="A349" s="463" t="s">
        <v>1141</v>
      </c>
      <c r="B349" s="38" t="s">
        <v>348</v>
      </c>
      <c r="C349" s="41">
        <v>2460652.5798700005</v>
      </c>
      <c r="D349" s="41">
        <v>97441.84216285203</v>
      </c>
      <c r="E349" s="15">
        <v>0</v>
      </c>
      <c r="F349" s="457">
        <f t="shared" si="5"/>
        <v>2558094.4220328527</v>
      </c>
    </row>
    <row r="350" spans="1:6" x14ac:dyDescent="0.25">
      <c r="A350" s="463" t="s">
        <v>1142</v>
      </c>
      <c r="B350" s="38" t="s">
        <v>349</v>
      </c>
      <c r="C350" s="41">
        <v>1303996.9703300002</v>
      </c>
      <c r="D350" s="41">
        <v>51638.280025068008</v>
      </c>
      <c r="E350" s="15">
        <v>0</v>
      </c>
      <c r="F350" s="457">
        <f t="shared" si="5"/>
        <v>1355635.2503550681</v>
      </c>
    </row>
    <row r="351" spans="1:6" x14ac:dyDescent="0.25">
      <c r="A351" s="463" t="s">
        <v>1143</v>
      </c>
      <c r="B351" s="38" t="s">
        <v>350</v>
      </c>
      <c r="C351" s="41">
        <v>3421371.5884599993</v>
      </c>
      <c r="D351" s="41">
        <v>135486.31490301597</v>
      </c>
      <c r="E351" s="15">
        <v>0</v>
      </c>
      <c r="F351" s="457">
        <f t="shared" si="5"/>
        <v>3556857.9033630155</v>
      </c>
    </row>
    <row r="352" spans="1:6" x14ac:dyDescent="0.25">
      <c r="A352" s="463" t="s">
        <v>1144</v>
      </c>
      <c r="B352" s="38" t="s">
        <v>351</v>
      </c>
      <c r="C352" s="41">
        <v>2466801.0629999996</v>
      </c>
      <c r="D352" s="41">
        <v>97685.322094799994</v>
      </c>
      <c r="E352" s="15">
        <v>0</v>
      </c>
      <c r="F352" s="457">
        <f t="shared" si="5"/>
        <v>2564486.3850947996</v>
      </c>
    </row>
    <row r="353" spans="1:6" x14ac:dyDescent="0.25">
      <c r="A353" s="463" t="s">
        <v>1145</v>
      </c>
      <c r="B353" s="38" t="s">
        <v>352</v>
      </c>
      <c r="C353" s="41">
        <v>636034.6524599999</v>
      </c>
      <c r="D353" s="41">
        <v>25186.972237415997</v>
      </c>
      <c r="E353" s="15">
        <v>0</v>
      </c>
      <c r="F353" s="457">
        <f t="shared" si="5"/>
        <v>661221.62469741586</v>
      </c>
    </row>
    <row r="354" spans="1:6" x14ac:dyDescent="0.25">
      <c r="A354" s="463" t="s">
        <v>1146</v>
      </c>
      <c r="B354" s="38" t="s">
        <v>353</v>
      </c>
      <c r="C354" s="41">
        <v>520028.33219999995</v>
      </c>
      <c r="D354" s="41">
        <v>20593.121955120001</v>
      </c>
      <c r="E354" s="15">
        <v>0</v>
      </c>
      <c r="F354" s="457">
        <f t="shared" si="5"/>
        <v>540621.45415511995</v>
      </c>
    </row>
    <row r="355" spans="1:6" x14ac:dyDescent="0.25">
      <c r="A355" s="463" t="s">
        <v>1147</v>
      </c>
      <c r="B355" s="38" t="s">
        <v>354</v>
      </c>
      <c r="C355" s="41">
        <v>1238808.2335300001</v>
      </c>
      <c r="D355" s="41">
        <v>49056.806047788006</v>
      </c>
      <c r="E355" s="15">
        <v>0</v>
      </c>
      <c r="F355" s="457">
        <f t="shared" si="5"/>
        <v>1287865.0395777882</v>
      </c>
    </row>
    <row r="356" spans="1:6" x14ac:dyDescent="0.25">
      <c r="A356" s="463" t="s">
        <v>1148</v>
      </c>
      <c r="B356" s="38" t="s">
        <v>355</v>
      </c>
      <c r="C356" s="41">
        <v>1968848.00758</v>
      </c>
      <c r="D356" s="41">
        <v>77966.381100168001</v>
      </c>
      <c r="E356" s="15">
        <v>0</v>
      </c>
      <c r="F356" s="457">
        <f t="shared" si="5"/>
        <v>2046814.388680168</v>
      </c>
    </row>
    <row r="357" spans="1:6" x14ac:dyDescent="0.25">
      <c r="A357" s="463" t="s">
        <v>1149</v>
      </c>
      <c r="B357" s="38" t="s">
        <v>356</v>
      </c>
      <c r="C357" s="41">
        <v>1147025.4552399998</v>
      </c>
      <c r="D357" s="41">
        <v>45422.208027503999</v>
      </c>
      <c r="E357" s="15">
        <v>0</v>
      </c>
      <c r="F357" s="457">
        <f t="shared" si="5"/>
        <v>1192447.6632675037</v>
      </c>
    </row>
    <row r="358" spans="1:6" x14ac:dyDescent="0.25">
      <c r="A358" s="463" t="s">
        <v>1150</v>
      </c>
      <c r="B358" s="38" t="s">
        <v>357</v>
      </c>
      <c r="C358" s="41">
        <v>1097837.5902</v>
      </c>
      <c r="D358" s="41">
        <v>43474.36857192</v>
      </c>
      <c r="E358" s="15">
        <v>0</v>
      </c>
      <c r="F358" s="457">
        <f t="shared" si="5"/>
        <v>1141311.9587719201</v>
      </c>
    </row>
    <row r="359" spans="1:6" x14ac:dyDescent="0.25">
      <c r="A359" s="463" t="s">
        <v>1151</v>
      </c>
      <c r="B359" s="38" t="s">
        <v>358</v>
      </c>
      <c r="C359" s="41">
        <v>241494.63859999998</v>
      </c>
      <c r="D359" s="41">
        <v>9563.1876885599995</v>
      </c>
      <c r="E359" s="15">
        <v>0</v>
      </c>
      <c r="F359" s="457">
        <f t="shared" si="5"/>
        <v>251057.82628855997</v>
      </c>
    </row>
    <row r="360" spans="1:6" x14ac:dyDescent="0.25">
      <c r="A360" s="463" t="s">
        <v>1152</v>
      </c>
      <c r="B360" s="38" t="s">
        <v>359</v>
      </c>
      <c r="C360" s="41">
        <v>739447.69401999994</v>
      </c>
      <c r="D360" s="41">
        <v>29282.128683192001</v>
      </c>
      <c r="E360" s="15">
        <v>0</v>
      </c>
      <c r="F360" s="457">
        <f t="shared" si="5"/>
        <v>768729.82270319189</v>
      </c>
    </row>
    <row r="361" spans="1:6" x14ac:dyDescent="0.25">
      <c r="A361" s="463" t="s">
        <v>1153</v>
      </c>
      <c r="B361" s="38" t="s">
        <v>360</v>
      </c>
      <c r="C361" s="41">
        <v>437060.84899999993</v>
      </c>
      <c r="D361" s="41">
        <v>17307.609620399999</v>
      </c>
      <c r="E361" s="15">
        <v>0</v>
      </c>
      <c r="F361" s="457">
        <f t="shared" si="5"/>
        <v>454368.45862039994</v>
      </c>
    </row>
    <row r="362" spans="1:6" x14ac:dyDescent="0.25">
      <c r="A362" s="463" t="s">
        <v>1154</v>
      </c>
      <c r="B362" s="38" t="s">
        <v>1085</v>
      </c>
      <c r="C362" s="41">
        <v>6115888.7615999999</v>
      </c>
      <c r="D362" s="41">
        <v>242189.19495936</v>
      </c>
      <c r="E362" s="15">
        <v>0</v>
      </c>
      <c r="F362" s="457">
        <f t="shared" si="5"/>
        <v>6358077.95655936</v>
      </c>
    </row>
    <row r="363" spans="1:6" x14ac:dyDescent="0.25">
      <c r="A363" s="463" t="s">
        <v>1155</v>
      </c>
      <c r="B363" s="38" t="s">
        <v>1086</v>
      </c>
      <c r="C363" s="41">
        <v>6269971.2304000007</v>
      </c>
      <c r="D363" s="41">
        <v>248290.86072384004</v>
      </c>
      <c r="E363" s="15">
        <v>0</v>
      </c>
      <c r="F363" s="457">
        <f t="shared" si="5"/>
        <v>6518262.0911238408</v>
      </c>
    </row>
    <row r="364" spans="1:6" x14ac:dyDescent="0.25">
      <c r="A364" s="463" t="s">
        <v>1156</v>
      </c>
      <c r="B364" s="38" t="s">
        <v>361</v>
      </c>
      <c r="C364" s="41">
        <v>5654752.52685</v>
      </c>
      <c r="D364" s="41">
        <v>0</v>
      </c>
      <c r="E364" s="15">
        <v>0</v>
      </c>
      <c r="F364" s="457">
        <f t="shared" si="5"/>
        <v>5654752.52685</v>
      </c>
    </row>
    <row r="365" spans="1:6" x14ac:dyDescent="0.25">
      <c r="A365" s="463" t="s">
        <v>1157</v>
      </c>
      <c r="B365" s="38" t="s">
        <v>362</v>
      </c>
      <c r="C365" s="41">
        <v>4634119.1428919993</v>
      </c>
      <c r="D365" s="41">
        <v>0</v>
      </c>
      <c r="E365" s="15">
        <v>0</v>
      </c>
      <c r="F365" s="457">
        <f t="shared" si="5"/>
        <v>4634119.1428919993</v>
      </c>
    </row>
    <row r="366" spans="1:6" x14ac:dyDescent="0.25">
      <c r="A366" s="463" t="s">
        <v>1158</v>
      </c>
      <c r="B366" s="38" t="s">
        <v>364</v>
      </c>
      <c r="C366" s="41">
        <v>1690388.3920899997</v>
      </c>
      <c r="D366" s="41">
        <v>0</v>
      </c>
      <c r="E366" s="15">
        <v>0</v>
      </c>
      <c r="F366" s="457">
        <f t="shared" si="5"/>
        <v>1690388.3920899997</v>
      </c>
    </row>
    <row r="367" spans="1:6" x14ac:dyDescent="0.25">
      <c r="A367" s="463" t="s">
        <v>1159</v>
      </c>
      <c r="B367" s="38" t="s">
        <v>365</v>
      </c>
      <c r="C367" s="41">
        <v>2926381.6574400002</v>
      </c>
      <c r="D367" s="41">
        <v>0</v>
      </c>
      <c r="E367" s="15">
        <v>0</v>
      </c>
      <c r="F367" s="457">
        <f t="shared" si="5"/>
        <v>2926381.6574400002</v>
      </c>
    </row>
    <row r="368" spans="1:6" x14ac:dyDescent="0.25">
      <c r="A368" s="463" t="s">
        <v>1160</v>
      </c>
      <c r="B368" s="38" t="s">
        <v>363</v>
      </c>
      <c r="C368" s="41">
        <v>754115.15980000002</v>
      </c>
      <c r="D368" s="41">
        <v>0</v>
      </c>
      <c r="E368" s="15">
        <v>0</v>
      </c>
      <c r="F368" s="457">
        <f t="shared" si="5"/>
        <v>754115.15980000002</v>
      </c>
    </row>
    <row r="369" spans="1:11" x14ac:dyDescent="0.25">
      <c r="A369" s="463" t="s">
        <v>1161</v>
      </c>
      <c r="B369" s="38" t="s">
        <v>1087</v>
      </c>
      <c r="C369" s="41">
        <v>656406.13270999992</v>
      </c>
      <c r="D369" s="41">
        <v>0</v>
      </c>
      <c r="E369" s="15">
        <v>0</v>
      </c>
      <c r="F369" s="457">
        <f t="shared" si="5"/>
        <v>656406.13270999992</v>
      </c>
    </row>
    <row r="370" spans="1:11" x14ac:dyDescent="0.25">
      <c r="A370" s="463" t="s">
        <v>1162</v>
      </c>
      <c r="B370" s="38" t="s">
        <v>704</v>
      </c>
      <c r="C370" s="41">
        <v>11683599.509199999</v>
      </c>
      <c r="D370" s="41">
        <v>462670.54056431999</v>
      </c>
      <c r="E370" s="15">
        <v>0</v>
      </c>
      <c r="F370" s="457">
        <f t="shared" si="5"/>
        <v>12146270.049764318</v>
      </c>
    </row>
    <row r="371" spans="1:11" x14ac:dyDescent="0.25">
      <c r="A371" s="463" t="s">
        <v>1163</v>
      </c>
      <c r="B371" s="38" t="s">
        <v>705</v>
      </c>
      <c r="C371" s="41">
        <v>6641843.3426000001</v>
      </c>
      <c r="D371" s="41">
        <v>263016.99636696</v>
      </c>
      <c r="E371" s="15">
        <v>0</v>
      </c>
      <c r="F371" s="457">
        <f t="shared" si="5"/>
        <v>6904860.3389669601</v>
      </c>
    </row>
    <row r="372" spans="1:11" x14ac:dyDescent="0.25">
      <c r="A372" s="463" t="s">
        <v>1164</v>
      </c>
      <c r="B372" s="38" t="s">
        <v>706</v>
      </c>
      <c r="C372" s="41">
        <v>7438923.8061999986</v>
      </c>
      <c r="D372" s="41">
        <v>294581.38272551994</v>
      </c>
      <c r="E372" s="15">
        <v>0</v>
      </c>
      <c r="F372" s="457">
        <f t="shared" si="5"/>
        <v>7733505.1889255187</v>
      </c>
    </row>
    <row r="373" spans="1:11" x14ac:dyDescent="0.25">
      <c r="A373" s="463" t="s">
        <v>1165</v>
      </c>
      <c r="B373" s="38" t="s">
        <v>715</v>
      </c>
      <c r="C373" s="41">
        <v>6234413.7375999996</v>
      </c>
      <c r="D373" s="41">
        <v>246882.78400896001</v>
      </c>
      <c r="E373" s="15">
        <v>0</v>
      </c>
      <c r="F373" s="457">
        <f t="shared" si="5"/>
        <v>6481296.5216089599</v>
      </c>
    </row>
    <row r="374" spans="1:11" s="45" customFormat="1" x14ac:dyDescent="0.25">
      <c r="A374" s="463" t="s">
        <v>1166</v>
      </c>
      <c r="B374" s="38" t="s">
        <v>707</v>
      </c>
      <c r="C374" s="41">
        <v>8551577.0184000004</v>
      </c>
      <c r="D374" s="41">
        <v>338642.44992864004</v>
      </c>
      <c r="E374" s="15">
        <v>0</v>
      </c>
      <c r="F374" s="457">
        <f t="shared" si="5"/>
        <v>8890219.4683286399</v>
      </c>
      <c r="G374" s="112"/>
      <c r="H374" s="112"/>
      <c r="I374" s="112"/>
      <c r="J374" s="112"/>
      <c r="K374" s="112"/>
    </row>
    <row r="375" spans="1:11" x14ac:dyDescent="0.25">
      <c r="A375" s="463" t="s">
        <v>1167</v>
      </c>
      <c r="B375" s="38" t="s">
        <v>708</v>
      </c>
      <c r="C375" s="41">
        <v>4715812.4825999998</v>
      </c>
      <c r="D375" s="41">
        <v>186746.17431095999</v>
      </c>
      <c r="E375" s="15">
        <v>0</v>
      </c>
      <c r="F375" s="457">
        <f t="shared" si="5"/>
        <v>4902558.6569109596</v>
      </c>
    </row>
    <row r="376" spans="1:11" x14ac:dyDescent="0.25">
      <c r="A376" s="463" t="s">
        <v>1168</v>
      </c>
      <c r="B376" s="38" t="s">
        <v>366</v>
      </c>
      <c r="C376" s="41">
        <v>9007898.1760000009</v>
      </c>
      <c r="D376" s="41">
        <v>356712.76776960009</v>
      </c>
      <c r="E376" s="15">
        <v>0</v>
      </c>
      <c r="F376" s="457">
        <f t="shared" si="5"/>
        <v>9364610.9437696002</v>
      </c>
    </row>
    <row r="377" spans="1:11" x14ac:dyDescent="0.25">
      <c r="A377" s="463" t="s">
        <v>1169</v>
      </c>
      <c r="B377" s="38" t="s">
        <v>709</v>
      </c>
      <c r="C377" s="41">
        <v>4778038.0949999997</v>
      </c>
      <c r="D377" s="41">
        <v>189210.30856199999</v>
      </c>
      <c r="E377" s="15">
        <v>0</v>
      </c>
      <c r="F377" s="457">
        <f t="shared" si="5"/>
        <v>4967248.403562</v>
      </c>
    </row>
    <row r="378" spans="1:11" x14ac:dyDescent="0.25">
      <c r="A378" s="460"/>
      <c r="B378" s="38"/>
      <c r="F378" s="26"/>
    </row>
    <row r="379" spans="1:11" x14ac:dyDescent="0.25">
      <c r="A379" s="460"/>
      <c r="B379" s="38"/>
      <c r="F379" s="26"/>
    </row>
    <row r="380" spans="1:11" x14ac:dyDescent="0.25">
      <c r="A380" s="460"/>
      <c r="B380" s="38"/>
      <c r="F380" s="26"/>
    </row>
    <row r="381" spans="1:11" x14ac:dyDescent="0.25">
      <c r="A381" s="460"/>
      <c r="B381" s="38"/>
      <c r="F381" s="26"/>
    </row>
    <row r="382" spans="1:11" x14ac:dyDescent="0.25">
      <c r="A382" s="460"/>
      <c r="B382" s="38"/>
      <c r="F382" s="26"/>
    </row>
    <row r="383" spans="1:11" x14ac:dyDescent="0.25">
      <c r="A383" s="460"/>
      <c r="B383" s="38"/>
      <c r="F383" s="26"/>
    </row>
    <row r="384" spans="1:11" x14ac:dyDescent="0.25">
      <c r="A384" s="460"/>
      <c r="B384" s="38"/>
      <c r="F384" s="26"/>
    </row>
    <row r="385" spans="1:6" x14ac:dyDescent="0.25">
      <c r="A385" s="460"/>
      <c r="B385" s="38"/>
      <c r="F385" s="26"/>
    </row>
    <row r="386" spans="1:6" x14ac:dyDescent="0.25">
      <c r="A386" s="460"/>
      <c r="F386" s="26"/>
    </row>
    <row r="387" spans="1:6" x14ac:dyDescent="0.25">
      <c r="A387" s="460"/>
      <c r="F387" s="26"/>
    </row>
    <row r="388" spans="1:6" x14ac:dyDescent="0.25">
      <c r="A388" s="460"/>
      <c r="F388" s="26"/>
    </row>
    <row r="389" spans="1:6" x14ac:dyDescent="0.25">
      <c r="A389" s="460"/>
      <c r="F389" s="26"/>
    </row>
    <row r="390" spans="1:6" x14ac:dyDescent="0.25">
      <c r="A390" s="460"/>
      <c r="F390" s="26"/>
    </row>
    <row r="391" spans="1:6" x14ac:dyDescent="0.25">
      <c r="A391" s="460"/>
    </row>
    <row r="392" spans="1:6" x14ac:dyDescent="0.25">
      <c r="A392" s="460"/>
    </row>
    <row r="393" spans="1:6" x14ac:dyDescent="0.25">
      <c r="A393" s="460"/>
    </row>
    <row r="394" spans="1:6" x14ac:dyDescent="0.25">
      <c r="A394" s="460"/>
    </row>
    <row r="395" spans="1:6" x14ac:dyDescent="0.25">
      <c r="A395" s="460"/>
    </row>
    <row r="396" spans="1:6" x14ac:dyDescent="0.25">
      <c r="A396" s="461"/>
    </row>
    <row r="397" spans="1:6" x14ac:dyDescent="0.25">
      <c r="A397" s="461"/>
    </row>
    <row r="398" spans="1:6" x14ac:dyDescent="0.25">
      <c r="A398" s="461"/>
      <c r="B398" s="462"/>
    </row>
    <row r="399" spans="1:6" x14ac:dyDescent="0.25">
      <c r="A399" s="461"/>
    </row>
    <row r="400" spans="1:6" x14ac:dyDescent="0.25">
      <c r="A400" s="461"/>
    </row>
    <row r="401" spans="1:2" x14ac:dyDescent="0.25">
      <c r="A401" s="461"/>
    </row>
    <row r="402" spans="1:2" x14ac:dyDescent="0.25">
      <c r="A402" s="461"/>
    </row>
    <row r="403" spans="1:2" x14ac:dyDescent="0.25">
      <c r="A403" s="461"/>
    </row>
    <row r="404" spans="1:2" x14ac:dyDescent="0.25">
      <c r="A404" s="460"/>
    </row>
    <row r="405" spans="1:2" x14ac:dyDescent="0.25">
      <c r="A405" s="461"/>
    </row>
    <row r="406" spans="1:2" x14ac:dyDescent="0.25">
      <c r="A406" s="461"/>
    </row>
    <row r="407" spans="1:2" x14ac:dyDescent="0.25">
      <c r="A407" s="461"/>
    </row>
    <row r="408" spans="1:2" x14ac:dyDescent="0.25">
      <c r="A408" s="460"/>
    </row>
    <row r="409" spans="1:2" x14ac:dyDescent="0.25">
      <c r="A409" s="461"/>
    </row>
    <row r="410" spans="1:2" x14ac:dyDescent="0.25">
      <c r="A410" s="461"/>
    </row>
    <row r="411" spans="1:2" x14ac:dyDescent="0.25">
      <c r="A411" s="461"/>
    </row>
    <row r="412" spans="1:2" x14ac:dyDescent="0.25">
      <c r="A412" s="461"/>
      <c r="B412" s="462"/>
    </row>
  </sheetData>
  <pageMargins left="0.7" right="0.7" top="0.75" bottom="0.75" header="0.3" footer="0.3"/>
  <pageSetup paperSize="9" orientation="portrait" r:id="rId1"/>
  <ignoredErrors>
    <ignoredError sqref="F7" calculatedColumn="1"/>
    <ignoredError sqref="A302:A377" numberStoredAsText="1"/>
  </ignoredErrors>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9</vt:i4>
      </vt:variant>
      <vt:variant>
        <vt:lpstr>Nimetyt alueet</vt:lpstr>
      </vt:variant>
      <vt:variant>
        <vt:i4>10</vt:i4>
      </vt:variant>
    </vt:vector>
  </HeadingPairs>
  <TitlesOfParts>
    <vt:vector size="19" baseType="lpstr">
      <vt:lpstr>INFO</vt:lpstr>
      <vt:lpstr>Yhteenveto</vt:lpstr>
      <vt:lpstr>Lask. kustannukset IKÄRAKENNE</vt:lpstr>
      <vt:lpstr>Lask. kustannukset MUUT</vt:lpstr>
      <vt:lpstr>Lisäosat</vt:lpstr>
      <vt:lpstr>Muut lis_väh</vt:lpstr>
      <vt:lpstr>Verotuloihin perust tasaus</vt:lpstr>
      <vt:lpstr>Verokorvaukset</vt:lpstr>
      <vt:lpstr>Kotikuntakorvaus</vt:lpstr>
      <vt:lpstr>'Lask. kustannukset IKÄRAKENNE'!Tulostusalue</vt:lpstr>
      <vt:lpstr>'Lask. kustannukset MUUT'!Tulostusalue</vt:lpstr>
      <vt:lpstr>Lisäosat!Tulostusalue</vt:lpstr>
      <vt:lpstr>'Muut lis_väh'!Tulostusalue</vt:lpstr>
      <vt:lpstr>Yhteenveto!Tulostusalue</vt:lpstr>
      <vt:lpstr>'Lask. kustannukset IKÄRAKENNE'!Tulostusotsikot</vt:lpstr>
      <vt:lpstr>'Lask. kustannukset MUUT'!Tulostusotsikot</vt:lpstr>
      <vt:lpstr>Lisäosat!Tulostusotsikot</vt:lpstr>
      <vt:lpstr>'Muut lis_väh'!Tulostusotsikot</vt:lpstr>
      <vt:lpstr>Yhteenveto!Tulostusotsikot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Kunnan peruspalvelujen valtionosuus</dc:title>
  <dc:creator>VM</dc:creator>
  <cp:lastModifiedBy>Piirainen Lauri (VM)</cp:lastModifiedBy>
  <dcterms:created xsi:type="dcterms:W3CDTF">2020-05-15T09:22:39Z</dcterms:created>
  <dcterms:modified xsi:type="dcterms:W3CDTF">2024-06-14T12:33:42Z</dcterms:modified>
</cp:coreProperties>
</file>